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240" windowWidth="9390" windowHeight="1185" tabRatio="598"/>
  </bookViews>
  <sheets>
    <sheet name="PL" sheetId="9" r:id="rId1"/>
    <sheet name="BS" sheetId="2" r:id="rId2"/>
    <sheet name="Equity" sheetId="6" r:id="rId3"/>
    <sheet name="Cashflow" sheetId="10" r:id="rId4"/>
    <sheet name="Notes(Pursuant to FRS 134" sheetId="3" r:id="rId5"/>
    <sheet name="Notes (Pursuant to Bursa Malay)" sheetId="11" r:id="rId6"/>
    <sheet name="Sheet1" sheetId="12" r:id="rId7"/>
  </sheets>
  <externalReferences>
    <externalReference r:id="rId8"/>
    <externalReference r:id="rId9"/>
  </externalReferences>
  <definedNames>
    <definedName name="_xlnm.Print_Area" localSheetId="1">BS!$A$1:$G$52</definedName>
    <definedName name="_xlnm.Print_Area" localSheetId="3">Cashflow!$A$1:$F$69</definedName>
    <definedName name="_xlnm.Print_Area" localSheetId="2">Equity!$A$1:$S$35</definedName>
    <definedName name="_xlnm.Print_Area" localSheetId="5">'Notes (Pursuant to Bursa Malay)'!$A$1:$T$221</definedName>
    <definedName name="_xlnm.Print_Area" localSheetId="4">'Notes(Pursuant to FRS 134'!$A$1:$R$235</definedName>
    <definedName name="_xlnm.Print_Area" localSheetId="0">PL!$A$1:$N$54</definedName>
    <definedName name="_xlnm.Print_Titles" localSheetId="1">BS!$1:$2</definedName>
  </definedNames>
  <calcPr calcId="145621"/>
</workbook>
</file>

<file path=xl/calcChain.xml><?xml version="1.0" encoding="utf-8"?>
<calcChain xmlns="http://schemas.openxmlformats.org/spreadsheetml/2006/main">
  <c r="F56" i="2" l="1"/>
  <c r="N14" i="11" l="1"/>
  <c r="R85" i="3"/>
  <c r="D59" i="10"/>
  <c r="D58" i="10"/>
  <c r="N18" i="11" l="1"/>
  <c r="N48" i="11"/>
  <c r="N47" i="11"/>
  <c r="N41" i="11"/>
  <c r="N40" i="11"/>
  <c r="D22" i="10" l="1"/>
  <c r="P144" i="3" l="1"/>
  <c r="P141" i="3"/>
  <c r="D40" i="2"/>
  <c r="R63" i="3" l="1"/>
  <c r="L114" i="3"/>
  <c r="L21" i="9" l="1"/>
  <c r="P118" i="3" l="1"/>
  <c r="P63" i="3"/>
  <c r="T63" i="3" s="1"/>
  <c r="W8" i="11" l="1"/>
  <c r="V8" i="11"/>
  <c r="D56" i="2"/>
  <c r="N50" i="11"/>
  <c r="R174" i="3"/>
  <c r="N118" i="3"/>
  <c r="L118" i="3"/>
  <c r="P114" i="3"/>
  <c r="R112" i="3"/>
  <c r="L111" i="3"/>
  <c r="N111" i="3"/>
  <c r="Q154" i="3"/>
  <c r="P154" i="3"/>
  <c r="O154" i="3"/>
  <c r="N154" i="3"/>
  <c r="L154" i="3"/>
  <c r="R153" i="3"/>
  <c r="R154" i="3" s="1"/>
  <c r="Q151" i="3"/>
  <c r="P151" i="3"/>
  <c r="O151" i="3"/>
  <c r="N151" i="3"/>
  <c r="L151" i="3"/>
  <c r="R150" i="3"/>
  <c r="R151" i="3" s="1"/>
  <c r="R111" i="3" l="1"/>
  <c r="X8" i="11"/>
  <c r="Y8" i="11" s="1"/>
  <c r="K27" i="6" l="1"/>
  <c r="S26" i="6"/>
  <c r="K26" i="6"/>
  <c r="D27" i="2"/>
  <c r="L27" i="9"/>
  <c r="L26" i="9"/>
  <c r="L25" i="9"/>
  <c r="L20" i="9"/>
  <c r="T137" i="11" l="1"/>
  <c r="T133" i="11"/>
  <c r="T138" i="11" s="1"/>
  <c r="T145" i="11" s="1"/>
  <c r="T96" i="11"/>
  <c r="T100" i="11" s="1"/>
  <c r="Q19" i="6"/>
  <c r="K19" i="6"/>
  <c r="O19" i="6" s="1"/>
  <c r="S19" i="6" s="1"/>
  <c r="S18" i="6"/>
  <c r="K18" i="6"/>
  <c r="M17" i="6"/>
  <c r="K16" i="6"/>
  <c r="K15" i="6"/>
  <c r="O15" i="6" s="1"/>
  <c r="S15" i="6" s="1"/>
  <c r="K14" i="6"/>
  <c r="O14" i="6" s="1"/>
  <c r="S14" i="6" s="1"/>
  <c r="K12" i="6" l="1"/>
  <c r="O12" i="6" s="1"/>
  <c r="S12" i="6" s="1"/>
  <c r="F44" i="2"/>
  <c r="F42" i="2"/>
  <c r="F43" i="2" s="1"/>
  <c r="F45" i="2" s="1"/>
  <c r="F40" i="2"/>
  <c r="F34" i="2"/>
  <c r="F37" i="2" s="1"/>
  <c r="F31" i="2"/>
  <c r="F29" i="2"/>
  <c r="F22" i="2"/>
  <c r="F20" i="2"/>
  <c r="F19" i="2"/>
  <c r="F18" i="2"/>
  <c r="F16" i="2"/>
  <c r="F21" i="2" s="1"/>
  <c r="F12" i="2"/>
  <c r="F9" i="2"/>
  <c r="F14" i="2" s="1"/>
  <c r="F60" i="10"/>
  <c r="F62" i="10" s="1"/>
  <c r="F24" i="2" l="1"/>
  <c r="F23" i="2"/>
  <c r="F47" i="2"/>
  <c r="F46" i="2"/>
  <c r="F48" i="2" l="1"/>
  <c r="R94" i="3" l="1"/>
  <c r="T94" i="3" s="1"/>
  <c r="R88" i="3"/>
  <c r="T88" i="3" s="1"/>
  <c r="R101" i="3" l="1"/>
  <c r="R179" i="3" l="1"/>
  <c r="N43" i="11" l="1"/>
  <c r="N44" i="11"/>
  <c r="N42" i="11"/>
  <c r="N36" i="11"/>
  <c r="N37" i="11"/>
  <c r="N35" i="11"/>
  <c r="D60" i="10" l="1"/>
  <c r="D71" i="10" s="1"/>
  <c r="D66" i="10" l="1"/>
  <c r="D62" i="10"/>
  <c r="W209" i="11" l="1"/>
  <c r="R21" i="11" l="1"/>
  <c r="T21" i="11" s="1"/>
  <c r="I12" i="2" l="1"/>
  <c r="R20" i="11" l="1"/>
  <c r="T20" i="11" s="1"/>
  <c r="R19" i="11"/>
  <c r="T19" i="11" s="1"/>
  <c r="R14" i="11"/>
  <c r="T14" i="11" s="1"/>
  <c r="R13" i="11"/>
  <c r="T13" i="11" s="1"/>
  <c r="R12" i="11"/>
  <c r="T12" i="11" s="1"/>
  <c r="O111" i="3" l="1"/>
  <c r="O112" i="3"/>
  <c r="L164" i="11"/>
  <c r="R138" i="11" l="1"/>
  <c r="Q25" i="6"/>
  <c r="M25" i="6"/>
  <c r="R185" i="3" l="1"/>
  <c r="T194" i="11" l="1"/>
  <c r="R194" i="11"/>
  <c r="N45" i="9" l="1"/>
  <c r="L45" i="9"/>
  <c r="N23" i="9"/>
  <c r="N31" i="9" s="1"/>
  <c r="N35" i="9" s="1"/>
  <c r="L23" i="9"/>
  <c r="L31" i="9" s="1"/>
  <c r="L35" i="9" s="1"/>
  <c r="N51" i="11" s="1"/>
  <c r="N38" i="9" l="1"/>
  <c r="N46" i="9" s="1"/>
  <c r="F11" i="10"/>
  <c r="L38" i="9"/>
  <c r="D11" i="10"/>
  <c r="W28" i="11"/>
  <c r="X28" i="11" s="1"/>
  <c r="L46" i="9" l="1"/>
  <c r="R44" i="11"/>
  <c r="T44" i="11" s="1"/>
  <c r="R43" i="11"/>
  <c r="T43" i="11" s="1"/>
  <c r="R42" i="11"/>
  <c r="T42" i="11" s="1"/>
  <c r="R37" i="11"/>
  <c r="T37" i="11" s="1"/>
  <c r="R36" i="11"/>
  <c r="T36" i="11" s="1"/>
  <c r="R35" i="11"/>
  <c r="T35" i="11" s="1"/>
  <c r="R50" i="11" l="1"/>
  <c r="T50" i="11" s="1"/>
  <c r="H51" i="11"/>
  <c r="H50" i="11"/>
  <c r="D37" i="2" l="1"/>
  <c r="R192" i="3"/>
  <c r="P68" i="3" l="1"/>
  <c r="T68" i="3" l="1"/>
  <c r="R130" i="3" l="1"/>
  <c r="T130" i="3" s="1"/>
  <c r="R128" i="3"/>
  <c r="T128" i="3" s="1"/>
  <c r="Q127" i="3"/>
  <c r="Q129" i="3" s="1"/>
  <c r="Q131" i="3" s="1"/>
  <c r="P127" i="3"/>
  <c r="P129" i="3" s="1"/>
  <c r="P131" i="3" s="1"/>
  <c r="O127" i="3"/>
  <c r="O129" i="3" s="1"/>
  <c r="O131" i="3" s="1"/>
  <c r="N127" i="3"/>
  <c r="N129" i="3" s="1"/>
  <c r="N131" i="3" s="1"/>
  <c r="L127" i="3"/>
  <c r="L129" i="3" s="1"/>
  <c r="L131" i="3" s="1"/>
  <c r="R126" i="3"/>
  <c r="R125" i="3"/>
  <c r="R127" i="3" l="1"/>
  <c r="R129" i="3" l="1"/>
  <c r="R131" i="3" s="1"/>
  <c r="T127" i="3"/>
  <c r="O27" i="6"/>
  <c r="S27" i="6" s="1"/>
  <c r="K28" i="6"/>
  <c r="O28" i="6" s="1"/>
  <c r="S28" i="6" s="1"/>
  <c r="K29" i="6"/>
  <c r="O29" i="6" s="1"/>
  <c r="S29" i="6" s="1"/>
  <c r="K17" i="6"/>
  <c r="O17" i="6" l="1"/>
  <c r="S17" i="6" s="1"/>
  <c r="T154" i="3"/>
  <c r="K25" i="6" l="1"/>
  <c r="K13" i="6"/>
  <c r="O13" i="6" s="1"/>
  <c r="R214" i="3" l="1"/>
  <c r="R145" i="11" l="1"/>
  <c r="V145" i="11" l="1"/>
  <c r="W164" i="11"/>
  <c r="R186" i="3" l="1"/>
  <c r="R194" i="3"/>
  <c r="R51" i="11" l="1"/>
  <c r="T51" i="11" s="1"/>
  <c r="H33" i="10"/>
  <c r="R195" i="3"/>
  <c r="T195" i="3" s="1"/>
  <c r="R133" i="3" l="1"/>
  <c r="T133" i="3" s="1"/>
  <c r="R132" i="3"/>
  <c r="Q134" i="3"/>
  <c r="P134" i="3"/>
  <c r="O134" i="3"/>
  <c r="N134" i="3"/>
  <c r="L134" i="3"/>
  <c r="R119" i="3"/>
  <c r="T119" i="3" s="1"/>
  <c r="R118" i="3"/>
  <c r="R114" i="3"/>
  <c r="T114" i="3" s="1"/>
  <c r="Q113" i="3"/>
  <c r="Q115" i="3" s="1"/>
  <c r="Q117" i="3" s="1"/>
  <c r="Q120" i="3" s="1"/>
  <c r="P113" i="3"/>
  <c r="O113" i="3"/>
  <c r="O115" i="3" s="1"/>
  <c r="O117" i="3" s="1"/>
  <c r="O120" i="3" s="1"/>
  <c r="N113" i="3"/>
  <c r="N115" i="3" s="1"/>
  <c r="N117" i="3" s="1"/>
  <c r="N120" i="3" s="1"/>
  <c r="L113" i="3"/>
  <c r="D50" i="10"/>
  <c r="F50" i="10"/>
  <c r="L115" i="3" l="1"/>
  <c r="L117" i="3" s="1"/>
  <c r="L120" i="3" s="1"/>
  <c r="P115" i="3"/>
  <c r="P117" i="3" s="1"/>
  <c r="P120" i="3" s="1"/>
  <c r="R116" i="3"/>
  <c r="T116" i="3" s="1"/>
  <c r="R134" i="3"/>
  <c r="T134" i="3" s="1"/>
  <c r="R113" i="3"/>
  <c r="T113" i="3" s="1"/>
  <c r="R115" i="3" l="1"/>
  <c r="R117" i="3" s="1"/>
  <c r="R120" i="3" s="1"/>
  <c r="T120" i="3" s="1"/>
  <c r="G56" i="2" l="1"/>
  <c r="Q21" i="6"/>
  <c r="M21" i="6"/>
  <c r="I21" i="6"/>
  <c r="G21" i="6"/>
  <c r="D21" i="6"/>
  <c r="B21" i="6"/>
  <c r="F49" i="2" l="1"/>
  <c r="F40" i="10"/>
  <c r="Q24" i="6"/>
  <c r="T202" i="11"/>
  <c r="R202" i="11"/>
  <c r="T204" i="11"/>
  <c r="T151" i="3"/>
  <c r="R144" i="3"/>
  <c r="R145" i="3" s="1"/>
  <c r="P145" i="3"/>
  <c r="N145" i="3"/>
  <c r="L145" i="3"/>
  <c r="R141" i="3"/>
  <c r="R142" i="3" s="1"/>
  <c r="P142" i="3"/>
  <c r="N142" i="3"/>
  <c r="L142" i="3"/>
  <c r="D43" i="2"/>
  <c r="D45" i="2" s="1"/>
  <c r="D46" i="2" s="1"/>
  <c r="D14" i="2"/>
  <c r="D21" i="2"/>
  <c r="Q145" i="3"/>
  <c r="O145" i="3"/>
  <c r="O142" i="3"/>
  <c r="Q142" i="3"/>
  <c r="D40" i="10"/>
  <c r="O25" i="6"/>
  <c r="D29" i="2"/>
  <c r="R82" i="11"/>
  <c r="T82" i="11"/>
  <c r="T83" i="11" s="1"/>
  <c r="I24" i="6"/>
  <c r="I31" i="6" s="1"/>
  <c r="G24" i="6"/>
  <c r="G31" i="6" s="1"/>
  <c r="B24" i="6"/>
  <c r="D24" i="6"/>
  <c r="D31" i="6" s="1"/>
  <c r="F21" i="6"/>
  <c r="M24" i="6"/>
  <c r="S13" i="6"/>
  <c r="A97" i="6"/>
  <c r="T145" i="3" l="1"/>
  <c r="D24" i="2"/>
  <c r="T142" i="3" s="1"/>
  <c r="D23" i="2"/>
  <c r="R83" i="11"/>
  <c r="Q31" i="6"/>
  <c r="Q36" i="6" s="1"/>
  <c r="F24" i="6"/>
  <c r="F31" i="6" s="1"/>
  <c r="K21" i="6"/>
  <c r="M31" i="6"/>
  <c r="M36" i="6" s="1"/>
  <c r="B31" i="6"/>
  <c r="D31" i="2"/>
  <c r="D47" i="2" s="1"/>
  <c r="S21" i="6"/>
  <c r="O21" i="6"/>
  <c r="U21" i="6" s="1"/>
  <c r="F15" i="10"/>
  <c r="T198" i="11"/>
  <c r="T206" i="11"/>
  <c r="N48" i="9" l="1"/>
  <c r="D49" i="2"/>
  <c r="T208" i="11"/>
  <c r="K24" i="6"/>
  <c r="O24" i="6" s="1"/>
  <c r="O31" i="6" s="1"/>
  <c r="U31" i="6" s="1"/>
  <c r="K31" i="6"/>
  <c r="K36" i="6" s="1"/>
  <c r="F20" i="10"/>
  <c r="F29" i="10" s="1"/>
  <c r="F52" i="10" s="1"/>
  <c r="F55" i="10" s="1"/>
  <c r="S25" i="6"/>
  <c r="D48" i="2"/>
  <c r="D15" i="10"/>
  <c r="R196" i="11" l="1"/>
  <c r="N49" i="9"/>
  <c r="S24" i="6"/>
  <c r="S31" i="6" s="1"/>
  <c r="T31" i="6" s="1"/>
  <c r="D20" i="10"/>
  <c r="D29" i="10" s="1"/>
  <c r="R204" i="11" l="1"/>
  <c r="D52" i="10"/>
  <c r="D55" i="10" s="1"/>
  <c r="R198" i="11"/>
  <c r="R96" i="11"/>
  <c r="R100" i="11" s="1"/>
  <c r="V100" i="11" s="1"/>
  <c r="R206" i="11" l="1"/>
  <c r="L48" i="9"/>
  <c r="R101" i="11"/>
  <c r="R208" i="11" l="1"/>
  <c r="L49" i="9" l="1"/>
  <c r="W65" i="11"/>
  <c r="D65" i="10" l="1"/>
  <c r="G65" i="10" s="1"/>
  <c r="F65" i="10"/>
  <c r="D68" i="10" l="1"/>
  <c r="F68" i="10"/>
  <c r="F70" i="10"/>
  <c r="D70" i="10"/>
  <c r="R68" i="3"/>
  <c r="P59" i="3"/>
  <c r="R60" i="3"/>
  <c r="R61" i="3" s="1"/>
  <c r="P66" i="3" l="1"/>
  <c r="P61" i="3"/>
</calcChain>
</file>

<file path=xl/sharedStrings.xml><?xml version="1.0" encoding="utf-8"?>
<sst xmlns="http://schemas.openxmlformats.org/spreadsheetml/2006/main" count="593" uniqueCount="402">
  <si>
    <t>The Group does not have any financial instruments with off balance sheet risk as at the date of this announcement.</t>
  </si>
  <si>
    <t>(Incorporated in Malaysia)</t>
  </si>
  <si>
    <t>Taxation</t>
  </si>
  <si>
    <t>RM'000</t>
  </si>
  <si>
    <t>Contingent Liabilities</t>
  </si>
  <si>
    <t>Off Balance Sheet Financial Instruments</t>
  </si>
  <si>
    <t>By Order of the Board</t>
  </si>
  <si>
    <t>Current liabilities</t>
  </si>
  <si>
    <t>(unaudited)</t>
  </si>
  <si>
    <t>Revenue</t>
  </si>
  <si>
    <t>Inventories</t>
  </si>
  <si>
    <t>CURRENT</t>
  </si>
  <si>
    <t>YEAR</t>
  </si>
  <si>
    <t>PRECEDING</t>
  </si>
  <si>
    <t>Total</t>
  </si>
  <si>
    <t>Secretary</t>
  </si>
  <si>
    <t>Kuala Lumpur</t>
  </si>
  <si>
    <t>Tax paid</t>
  </si>
  <si>
    <t>Group Borrowings</t>
  </si>
  <si>
    <t>Material Changes In The  Quarterly Results Compared To The Preceding Quarter</t>
  </si>
  <si>
    <t>Seasonal Or Cyclical Factors</t>
  </si>
  <si>
    <t>Earnings Per Share</t>
  </si>
  <si>
    <t>'000</t>
  </si>
  <si>
    <t>Basic earnings per share</t>
  </si>
  <si>
    <t>sen</t>
  </si>
  <si>
    <t>Earnings per share (sen) :</t>
  </si>
  <si>
    <t>Current</t>
  </si>
  <si>
    <t>Deferred</t>
  </si>
  <si>
    <t>Changes In The Composition Of The Group</t>
  </si>
  <si>
    <t>Changes In Debt And Equity Securities</t>
  </si>
  <si>
    <t>Changes In Estimated Amounts Reported In Prior Period Which Have Effect On The Current Period</t>
  </si>
  <si>
    <t>Status Of Corporate Proposals</t>
  </si>
  <si>
    <t>Distributable</t>
  </si>
  <si>
    <t>Share</t>
  </si>
  <si>
    <t>Retained</t>
  </si>
  <si>
    <t>capital</t>
  </si>
  <si>
    <t>premium</t>
  </si>
  <si>
    <t>Net changes in working capital</t>
  </si>
  <si>
    <t>Deferred tax liabilities</t>
  </si>
  <si>
    <t xml:space="preserve">TH PLANTATIONS BERHAD </t>
  </si>
  <si>
    <t>(Company No : 12696-M)</t>
  </si>
  <si>
    <t>Aliatun binti Mahmud</t>
  </si>
  <si>
    <t>LS0008841</t>
  </si>
  <si>
    <t>Plantation development expenditure</t>
  </si>
  <si>
    <t>Less :</t>
  </si>
  <si>
    <t>Basis Of Preparation</t>
  </si>
  <si>
    <t>Material Related Party Transactions</t>
  </si>
  <si>
    <t>Provision of management services</t>
  </si>
  <si>
    <t>Material Litigation</t>
  </si>
  <si>
    <t>Authorisation For Issue</t>
  </si>
  <si>
    <t>Gross profit</t>
  </si>
  <si>
    <t>Profit from operations</t>
  </si>
  <si>
    <t>Attributable to:</t>
  </si>
  <si>
    <t>Weighted average number of ordinary shares in issue</t>
  </si>
  <si>
    <t>Preceding</t>
  </si>
  <si>
    <t>Year</t>
  </si>
  <si>
    <t>Interests</t>
  </si>
  <si>
    <t>Lembaga Tabung Haji</t>
  </si>
  <si>
    <t>Lease of land</t>
  </si>
  <si>
    <t>Diluted earnings per share</t>
  </si>
  <si>
    <t>Rental of office</t>
  </si>
  <si>
    <t>Approved but not contracted for</t>
  </si>
  <si>
    <t>Approved and contracted for</t>
  </si>
  <si>
    <t>Relationship</t>
  </si>
  <si>
    <t>Transacting Parties</t>
  </si>
  <si>
    <t>Related Company</t>
  </si>
  <si>
    <t>Quoted Investments</t>
  </si>
  <si>
    <t xml:space="preserve">Unquoted Investments And/Or Properties </t>
  </si>
  <si>
    <t>Share of loss before tax  of associated company</t>
  </si>
  <si>
    <t>Assets</t>
  </si>
  <si>
    <t>Total non-current assets</t>
  </si>
  <si>
    <t>Total current assets</t>
  </si>
  <si>
    <t>Total assets</t>
  </si>
  <si>
    <t>Equity</t>
  </si>
  <si>
    <t>Retained earnings</t>
  </si>
  <si>
    <t>Total equity</t>
  </si>
  <si>
    <t>Liabilities</t>
  </si>
  <si>
    <t>Total non-current liabilities</t>
  </si>
  <si>
    <t>Total liabilities</t>
  </si>
  <si>
    <t>Total equity and liabilities</t>
  </si>
  <si>
    <t>Tax refund</t>
  </si>
  <si>
    <t>Sub-total</t>
  </si>
  <si>
    <t>As at</t>
  </si>
  <si>
    <t>Auditors' Report on Preceding Annual Financial Statements</t>
  </si>
  <si>
    <t>Net tangible assets per share (RM)</t>
  </si>
  <si>
    <t>Acquisition of property, plant and equipment</t>
  </si>
  <si>
    <t>Proceeds from disposal of prepaid lease payments</t>
  </si>
  <si>
    <t>Loans and borrowings</t>
  </si>
  <si>
    <t>Non-distributable</t>
  </si>
  <si>
    <t>Proceed from disposal of property, plant and equipment</t>
  </si>
  <si>
    <t>Current tax liabilities</t>
  </si>
  <si>
    <t>Prepaid lease payments</t>
  </si>
  <si>
    <t>Other income</t>
  </si>
  <si>
    <t>Zakat expense</t>
  </si>
  <si>
    <t>Attributable to equity holders of the Company</t>
  </si>
  <si>
    <t>Total equity attributable to equity holders of the Company</t>
  </si>
  <si>
    <t>Non current</t>
  </si>
  <si>
    <t xml:space="preserve">Profit margin income from short term Islamic deposits </t>
  </si>
  <si>
    <t>Variance Of Actual Profit From Forecast Profit</t>
  </si>
  <si>
    <t>The Group did not issue any profit forecast for the current quarter.</t>
  </si>
  <si>
    <t>Dividends paid to shareholders of the Company</t>
  </si>
  <si>
    <t>Deposits with licensed banks</t>
  </si>
  <si>
    <t>Deposits pledged</t>
  </si>
  <si>
    <t>Profit before tax</t>
  </si>
  <si>
    <t>Finance costs</t>
  </si>
  <si>
    <t>Total current liabilities</t>
  </si>
  <si>
    <t>Other investment</t>
  </si>
  <si>
    <t>earnings</t>
  </si>
  <si>
    <t>UNAUDITED</t>
  </si>
  <si>
    <t>reserve</t>
  </si>
  <si>
    <t>Share Option</t>
  </si>
  <si>
    <t>Unsecured:</t>
  </si>
  <si>
    <t>Murabahah Medium Term Notes ("MMTNs")</t>
  </si>
  <si>
    <t>Other</t>
  </si>
  <si>
    <t>Current Year Prospects</t>
  </si>
  <si>
    <t>Material Event Subsequent To The Balance Sheet Date</t>
  </si>
  <si>
    <t>Issuance of ordinary shares pursuant to ESOS</t>
  </si>
  <si>
    <t>There were no estimated amounts reported in prior period.</t>
  </si>
  <si>
    <t>Borrowing cost paid</t>
  </si>
  <si>
    <t>Transactions with THP</t>
  </si>
  <si>
    <t>reserves</t>
  </si>
  <si>
    <t>(i)</t>
  </si>
  <si>
    <t>(ii)</t>
  </si>
  <si>
    <t>TH Travel Services Sdn Bhd</t>
  </si>
  <si>
    <t>NOTES PART A: EXPLANATORY NOTES PURSUANT TO FRS 134</t>
  </si>
  <si>
    <t>NOTES PART B: EXPLANATORY NOTES PURSUANT TO APPENDIX 9B OF THE MAIN MARKET LISTING REQUIREMENTS OF BURSA MALAYSIA SECURITIES BERHAD</t>
  </si>
  <si>
    <t>Plantation</t>
  </si>
  <si>
    <t>Elimination</t>
  </si>
  <si>
    <t>Consolidated</t>
  </si>
  <si>
    <t>External operating revenue</t>
  </si>
  <si>
    <t>Inter-segment revenue</t>
  </si>
  <si>
    <t>Total operating revenue</t>
  </si>
  <si>
    <t>Segment results</t>
  </si>
  <si>
    <t>ASSETS AND LIABILITIES</t>
  </si>
  <si>
    <t>Assets that belong to the Group</t>
  </si>
  <si>
    <t>Liabilities that belong to the Group</t>
  </si>
  <si>
    <t>Management Services</t>
  </si>
  <si>
    <t>Operating expenses</t>
  </si>
  <si>
    <t>Other expenses</t>
  </si>
  <si>
    <t>The interim financial statements have been prepared under the historical cost convention.</t>
  </si>
  <si>
    <t xml:space="preserve">PT. TH Indo Plantations </t>
  </si>
  <si>
    <t>Purchase of flight tickets</t>
  </si>
  <si>
    <t>Transactions with THP Agro Management Sdn Bhd (wholly owned subsidiary of THP)</t>
  </si>
  <si>
    <t xml:space="preserve">There were no unusual items affecting assets, liabilities, equity and net income. </t>
  </si>
  <si>
    <t>Adjusted weighted average number of ordinary shares in issue</t>
  </si>
  <si>
    <t>CONDENSED CONSOLIDATED STATEMENT OF FINANCIAL POSITION</t>
  </si>
  <si>
    <t>CONDENSED CONSOLIDATED STATEMENT OF CASH FLOWS</t>
  </si>
  <si>
    <t>Realised</t>
  </si>
  <si>
    <t>Unrealised</t>
  </si>
  <si>
    <t>The unrealised portion of retained earnings comprise mainly of deferred tax expense.</t>
  </si>
  <si>
    <t>Exercise price per share (RM)</t>
  </si>
  <si>
    <t>No. of shares issued ('000)</t>
  </si>
  <si>
    <t>Administrative expenses</t>
  </si>
  <si>
    <t>Non-Controlling Interests</t>
  </si>
  <si>
    <t>Non-controlling interests</t>
  </si>
  <si>
    <t>Non-controlling</t>
  </si>
  <si>
    <t>and inter-company receivables</t>
  </si>
  <si>
    <t>Holding Corporation</t>
  </si>
  <si>
    <t>Purchase of fertilisers</t>
  </si>
  <si>
    <t>CCM Fertilizers Sdn Bhd</t>
  </si>
  <si>
    <t>Dividends to non-controlling interests</t>
  </si>
  <si>
    <t>Profit/ Total comprehensive income for the year</t>
  </si>
  <si>
    <t>Unusual Items Due To Their Nature, Size Or Incidence</t>
  </si>
  <si>
    <t>Realised and Unrealised Profits</t>
  </si>
  <si>
    <t xml:space="preserve">(a) </t>
  </si>
  <si>
    <t>Syarikat Takaful Malaysia</t>
  </si>
  <si>
    <t>Effect of dilution    (ESOS    outstanding)</t>
  </si>
  <si>
    <t>Depreciation</t>
  </si>
  <si>
    <t>Depreciation and amortisation</t>
  </si>
  <si>
    <t>Dividends to shareholders of the Company</t>
  </si>
  <si>
    <t xml:space="preserve">Dividends </t>
  </si>
  <si>
    <t>Transactions with THP Group</t>
  </si>
  <si>
    <t>31.12.2011</t>
  </si>
  <si>
    <t>(b)</t>
  </si>
  <si>
    <t>Cash and cash equivalents at beginning of the year</t>
  </si>
  <si>
    <t>Cash flows from operating activities</t>
  </si>
  <si>
    <t>Adjustment for non-cash flow items</t>
  </si>
  <si>
    <t xml:space="preserve">Operating profit before changes in working capital </t>
  </si>
  <si>
    <t xml:space="preserve">Changes in working capital </t>
  </si>
  <si>
    <t>Cash and cash equivalents comprise:</t>
  </si>
  <si>
    <t>Cash flows from financing activities</t>
  </si>
  <si>
    <t>Cash flows from investing activities</t>
  </si>
  <si>
    <t>Trade and other payables</t>
  </si>
  <si>
    <t>Capital And Other Commitments Outstanding Not Provided For In The Interim Financial Report</t>
  </si>
  <si>
    <t>Valuation Of Property, Plant And Equipment</t>
  </si>
  <si>
    <t>Nature of transactions</t>
  </si>
  <si>
    <t>(Metric tonnes)</t>
  </si>
  <si>
    <t>Sales Volume</t>
  </si>
  <si>
    <t>(RM/tonne)</t>
  </si>
  <si>
    <t>(audited)</t>
  </si>
  <si>
    <t>Income tax is calculated at the Malaysian statutory tax rate of 25% of the estimated assessable profit for the quarter.</t>
  </si>
  <si>
    <t>Repayment of loans and borrowings</t>
  </si>
  <si>
    <t>(a)</t>
  </si>
  <si>
    <t xml:space="preserve">(b) </t>
  </si>
  <si>
    <t>Projection of Targets Previously Announced</t>
  </si>
  <si>
    <t xml:space="preserve">Review Of Performance </t>
  </si>
  <si>
    <t>Significant Accounting Policies</t>
  </si>
  <si>
    <t>Commentary on Prospects</t>
  </si>
  <si>
    <t>30.09.2012</t>
  </si>
  <si>
    <t>Property, plant and equipment</t>
  </si>
  <si>
    <t>Net cash outflow</t>
  </si>
  <si>
    <t xml:space="preserve">Trade and other receivables </t>
  </si>
  <si>
    <t xml:space="preserve">Cost of sales </t>
  </si>
  <si>
    <t>Owners of the Company</t>
  </si>
  <si>
    <t>Net cash used in investing activities</t>
  </si>
  <si>
    <t>Cash and bank balances</t>
  </si>
  <si>
    <t>Estimates</t>
  </si>
  <si>
    <t>Operating segments</t>
  </si>
  <si>
    <t xml:space="preserve">   interim financial statements</t>
  </si>
  <si>
    <t xml:space="preserve">Total Group retained earnings as per consolidated </t>
  </si>
  <si>
    <t>Less: Consolidation adjustments</t>
  </si>
  <si>
    <t>There were no purchases of quoted investments for the current quarter under review.</t>
  </si>
  <si>
    <t>Cost</t>
  </si>
  <si>
    <t>Carrying amounts</t>
  </si>
  <si>
    <t>о</t>
  </si>
  <si>
    <t>The following summarises the major classes of consideration transferred, and the recognised amounts of assets acquired and liabilities assumed at the acquisition date:</t>
  </si>
  <si>
    <t>Identifiable assets acquired and liabilities assumed</t>
  </si>
  <si>
    <t>Deferred tax liability</t>
  </si>
  <si>
    <t>Total identifiable net assets</t>
  </si>
  <si>
    <t>Net cash arising from acquisition of subsidiary</t>
  </si>
  <si>
    <t>Total consideration transferred</t>
  </si>
  <si>
    <t>Fair value of identifiable net assets</t>
  </si>
  <si>
    <t>(c)</t>
  </si>
  <si>
    <t xml:space="preserve">The recoverable amount of the cash-generating unit was based on value in use. </t>
  </si>
  <si>
    <t>A pre-tax discount rate of 10% was applied in determining the recoverable amount of the units. The discount rate was estimated based on an industry average weighted cost of capital.</t>
  </si>
  <si>
    <r>
      <t xml:space="preserve">The interim financial statements have been prepared in accordance with the requirements of FRS 134: </t>
    </r>
    <r>
      <rPr>
        <i/>
        <sz val="11"/>
        <rFont val="Tahoma"/>
        <family val="2"/>
      </rPr>
      <t>Interim Financial Reporting</t>
    </r>
    <r>
      <rPr>
        <sz val="11"/>
        <rFont val="Tahoma"/>
        <family val="2"/>
      </rPr>
      <t xml:space="preserve"> and paragraph 9.22 of the Main Market Listing Requirements of Bursa Malaysia Securities Berhad. They do not include all of the information required for full annual financial statements.</t>
    </r>
  </si>
  <si>
    <t>The Group has two reportable segments, which are the Group's strategic business units. For each of the strategic business units, the Chief Executive Officer reviews internal management reports on quarterly basis.</t>
  </si>
  <si>
    <t>Cash and bank balances acquired</t>
  </si>
  <si>
    <t>Average realised prices</t>
  </si>
  <si>
    <r>
      <t xml:space="preserve">The determination of realised and unrealised profits is based on Guidance of Special Matter No. 1, </t>
    </r>
    <r>
      <rPr>
        <i/>
        <sz val="11"/>
        <rFont val="Tahoma"/>
        <family val="2"/>
      </rPr>
      <t>Determination of Realised and Unrealised Profits or Losses in the context of Disclosures Pursuant to Bursa Malaysia Securities Berhad Listing Requirements,</t>
    </r>
    <r>
      <rPr>
        <sz val="11"/>
        <rFont val="Tahoma"/>
        <family val="2"/>
      </rPr>
      <t xml:space="preserve"> issued by Malaysian Institute of Accountants on 20 December 2010.</t>
    </r>
  </si>
  <si>
    <t>Property, plant &amp; equipment</t>
  </si>
  <si>
    <t xml:space="preserve">Loans and borrowings </t>
  </si>
  <si>
    <t>Loan and borrowings</t>
  </si>
  <si>
    <t>Profit margin expenses on inter-company payables</t>
  </si>
  <si>
    <t>Secured:</t>
  </si>
  <si>
    <t>Ijarah Term Financing-i Facility</t>
  </si>
  <si>
    <t>Tawarruq Flexi Term Financing-i</t>
  </si>
  <si>
    <t>Acquisition related costs</t>
  </si>
  <si>
    <t>Note</t>
  </si>
  <si>
    <t>SUKUK Murabahah Medium Term Notes</t>
  </si>
  <si>
    <t>Proceeds from issuance of Murabahah Medium Term Notes</t>
  </si>
  <si>
    <t>Cash and cash equivalents</t>
  </si>
  <si>
    <t xml:space="preserve">Proceeds from  issuance of SUKUK Murabahah </t>
  </si>
  <si>
    <t>Dividend received</t>
  </si>
  <si>
    <t>Flexi Term Financing-i</t>
  </si>
  <si>
    <t>Capital reserve</t>
  </si>
  <si>
    <t>Intangible assets</t>
  </si>
  <si>
    <t>The values assigned to the key assumptions represent management's assessment of future trends in the oil palm plantation industry and are based on both external sources and internal historical data.</t>
  </si>
  <si>
    <t>Intangible assets was recognised as a result of the acquisition as follows:</t>
  </si>
  <si>
    <t xml:space="preserve">Intangible assets </t>
  </si>
  <si>
    <t xml:space="preserve">Capital </t>
  </si>
  <si>
    <t>CONDENSED CONSOLIDATED STATEMENT OF PROFIT OR LOSS AND OTHER COMPREHENSIVE INCOME</t>
  </si>
  <si>
    <t>At 1 January 2013</t>
  </si>
  <si>
    <t>Trade and other receivables</t>
  </si>
  <si>
    <t>Proceeds from  loan drawdown</t>
  </si>
  <si>
    <t>The comparison of the Group revenue and profit before taxation for the current and preceding quarter is as follows:</t>
  </si>
  <si>
    <t>Variance</t>
  </si>
  <si>
    <t>%</t>
  </si>
  <si>
    <t>Net cash  generated from financing activities</t>
  </si>
  <si>
    <t xml:space="preserve">Other income </t>
  </si>
  <si>
    <t>Apart from the above, there were no other issuances, cancellations, repurchases, resale of debt and equity securities in the period.</t>
  </si>
  <si>
    <t>Prepayments and other assets</t>
  </si>
  <si>
    <r>
      <t>Revenue</t>
    </r>
    <r>
      <rPr>
        <sz val="11"/>
        <rFont val="Tahoma"/>
        <family val="2"/>
      </rPr>
      <t xml:space="preserve"> </t>
    </r>
  </si>
  <si>
    <t>Tax expense</t>
  </si>
  <si>
    <t xml:space="preserve">Diluted earnings per share </t>
  </si>
  <si>
    <t>Maturity  analysis</t>
  </si>
  <si>
    <t>1-2 years</t>
  </si>
  <si>
    <t>2-3 years</t>
  </si>
  <si>
    <t>3-4 years</t>
  </si>
  <si>
    <t>4-5 years</t>
  </si>
  <si>
    <t>5-6 years</t>
  </si>
  <si>
    <t>6-7 years</t>
  </si>
  <si>
    <t>7-8 years</t>
  </si>
  <si>
    <t>8-9 years</t>
  </si>
  <si>
    <t>11-12 years</t>
  </si>
  <si>
    <t>12-13 years</t>
  </si>
  <si>
    <t>13-14 years</t>
  </si>
  <si>
    <t>Amount Non Current</t>
  </si>
  <si>
    <t>4.85-6.41</t>
  </si>
  <si>
    <t>4.85-5.39</t>
  </si>
  <si>
    <t xml:space="preserve"> 9-10  years</t>
  </si>
  <si>
    <t>10-11  years</t>
  </si>
  <si>
    <t>4.85-6.10</t>
  </si>
  <si>
    <t>Tenure</t>
  </si>
  <si>
    <t>Year of maturity</t>
  </si>
  <si>
    <t>RESULTS FOR 3 MONTHS</t>
  </si>
  <si>
    <t>Issuance of ordinary shares-Bonus issue</t>
  </si>
  <si>
    <t>Adjustment on fair value of ESOS after bonus issue</t>
  </si>
  <si>
    <t xml:space="preserve">Crude palm oil </t>
  </si>
  <si>
    <t xml:space="preserve">Palm kernel </t>
  </si>
  <si>
    <t xml:space="preserve">FFB </t>
  </si>
  <si>
    <t>Palm kernel</t>
  </si>
  <si>
    <t>*</t>
  </si>
  <si>
    <t>Profit attributable to shareholders</t>
  </si>
  <si>
    <t>Insurance premium</t>
  </si>
  <si>
    <t xml:space="preserve">Exercise price per share after adjustment of bonus isue (RM) </t>
  </si>
  <si>
    <t>Increase in deposits pledged</t>
  </si>
  <si>
    <t xml:space="preserve">The Kuching High Court Suit No. 22-249-98-III(I) (The Court of  Appeal Civil Appeal No. Q-01-136-03/2012 and Civil Appeal No. Q- 01-137-03/2012) </t>
  </si>
  <si>
    <t xml:space="preserve">The Kuching High Court Civil Suit No. 22-43-2002-I (The Court of Appeal Civil Appeal No. Q-01-166-2011,  Civil Appeal No. Q-01-164-2011 and Civil Appeal No. Q-02-756-2011  </t>
  </si>
  <si>
    <t>Profit margin</t>
  </si>
  <si>
    <t>The Group's plantation operations are affected by seasonal crop production and weather conditions.</t>
  </si>
  <si>
    <t>As at 31.12.13</t>
  </si>
  <si>
    <t>31.12.2013</t>
  </si>
  <si>
    <t>Quarter4</t>
  </si>
  <si>
    <t>Investment from non-controlling interests</t>
  </si>
  <si>
    <t>AS AT 31 DECEMBER 2013</t>
  </si>
  <si>
    <t xml:space="preserve">Proceeds from issuance of new shares </t>
  </si>
  <si>
    <t>On 23 October 2013, TH PELITA Sadong Sdn Bhd and TH PELITA Gedong Sdn Bhd had filed an application for leave to appeal to the Federal Court against the decision of the Court of Appeal. Todate, the court has yet to fix the date for hearing of the said application.</t>
  </si>
  <si>
    <t xml:space="preserve">The Kuching High Court Suit No. 22-134/6-2012 </t>
  </si>
  <si>
    <t xml:space="preserve">High Court at Kuantan, Civil Suit No.:22NCVC-64-11/2013
Abdul Aziz Bin Embong And Abdul Aziz Bin Arshad vs Lembaga Tabung Haji and TH Plantations Berhad
</t>
  </si>
  <si>
    <t>Net cash generated from/(used in) operating activities</t>
  </si>
  <si>
    <t>Profit after tax /Total comprehensive income for the year</t>
  </si>
  <si>
    <t>Balance at the end of year</t>
  </si>
  <si>
    <t>5.88-6.11</t>
  </si>
  <si>
    <t>Current tax assets</t>
  </si>
  <si>
    <t>Assets classified as held for sale</t>
  </si>
  <si>
    <t>Liabilities classified as held for sale</t>
  </si>
  <si>
    <t>Assets/ liabilities held for sale</t>
  </si>
  <si>
    <t>a</t>
  </si>
  <si>
    <t>Note a</t>
  </si>
  <si>
    <t>Accumulated depreciation</t>
  </si>
  <si>
    <t xml:space="preserve">There were no purchases or disposals of unquoted investments for the current quarter under review other than as disclosed in Note 15. </t>
  </si>
  <si>
    <t>19 (a)</t>
  </si>
  <si>
    <t>19 (b)</t>
  </si>
  <si>
    <t>Transfer to assets held for sale</t>
  </si>
  <si>
    <t>Intangible asset</t>
  </si>
  <si>
    <t>Payables and accruals</t>
  </si>
  <si>
    <t>`</t>
  </si>
  <si>
    <t>Deposit and prepayment</t>
  </si>
  <si>
    <t xml:space="preserve">Investment in subsidiary, TH Bakti Sdn. Bhd. is presented as an asset held for sale following the approval of Board of Directors to sell the whole investment in TH Bakti Sdn. Bhd. on 30 May 2013. Efforts to sell the company has commenced, and a sale is expected by June 2014. Asset classified as held for sale is as below: </t>
  </si>
  <si>
    <t>Cash flows were projected based on past experiences, actual operating results and the 30 year business plan. Management believes that this 30-year forecast period was justified due to the long-term nature of the oil palm plantation.</t>
  </si>
  <si>
    <t xml:space="preserve">There was no valuation of the property, plant and equipment in the current quarter under review except as disclosed in the Note 15. </t>
  </si>
  <si>
    <t>Property, plant and equipment held for sale comprise the following:</t>
  </si>
  <si>
    <t>The preparation of interim financial statements requires management to make judgements, estimates and assumptions that affect the reported amounts of assets, liabilities, income and expenses. Actual results may differ from these estimates.</t>
  </si>
  <si>
    <t>Balance at the beginning of year</t>
  </si>
  <si>
    <t>FIRST QUARTER</t>
  </si>
  <si>
    <t>31.03.14</t>
  </si>
  <si>
    <t>31.03.13</t>
  </si>
  <si>
    <t>The Condensed Consolidated Statement Of Comprehensive Income should be read in conjunction with the Audited Financial Statements for the year ended 31 December 2013 and the accompanying explanatory notes attached to the interim financial statements.</t>
  </si>
  <si>
    <t>As at 31.03.14</t>
  </si>
  <si>
    <t>The Condensed Consolidated Statement of Financial Position should be read in conjunction with the Audited Financial Statements for the year ended 31 December 2013 and the accompanying explanatory notes attached to the interim financial statements.</t>
  </si>
  <si>
    <t>At 31 December 2013 (audited)</t>
  </si>
  <si>
    <t>At 1 January 2014</t>
  </si>
  <si>
    <t>Total comprehensive income for the quarter</t>
  </si>
  <si>
    <t>At 31 March 2014 (unaudited)</t>
  </si>
  <si>
    <t>The Condensed Consolidated Statement of Changes in Equity should be read in conjunction with the Audited Financial Statements for the year ended 31 December 2013 and the accompanying explanatory notes attached to the interim financial statements.</t>
  </si>
  <si>
    <t>FOR THE FIRST QUARTER ENDED</t>
  </si>
  <si>
    <t>QUARTERLY REPORT FOR THE FIRST QUARTER ENDED 31 MARCH 2014</t>
  </si>
  <si>
    <t>The Directors have pleasure in announcing the unaudited consolidated results for the first quarter ended 31 March 2014.</t>
  </si>
  <si>
    <t>31.03.2014</t>
  </si>
  <si>
    <t>Value in use of the company was determined by discounting the future cash flows expected to be generated from the continuing use of the units. Value in use as at 31 March 2014 was based on the following key assumptions:</t>
  </si>
  <si>
    <t>As at 31.03.2014</t>
  </si>
  <si>
    <t>For the first quarter ended 31.03.2014</t>
  </si>
  <si>
    <t>Quarter1</t>
  </si>
  <si>
    <t>There are no other corporate proposals announced for the current quarter under review.</t>
  </si>
  <si>
    <t>As at 31 March 2014, the total secured borrowings, which are denominated in Ringgit Malaysia, are as follows:</t>
  </si>
  <si>
    <t xml:space="preserve">The company issued 2,396,700 new ordinary shares of RM0.50 each being shares exercised by eligible employees  pursuant to THP Employee Share Option Scheme ("ESOS")  as follows: </t>
  </si>
  <si>
    <t>In preparing these condensed consolidated interim financial statements, certain judgements made by management in applying the Group's accounting policies and the key sources of estimation, were the same as those applied to the financial statements as at and for the year ended 31 December 2013.</t>
  </si>
  <si>
    <t>The auditors have expressed an unqualified opinion on the Group's statutory consolidated financial statements for the year ended 31 December 2013 in their report dated 25 February 2014.</t>
  </si>
  <si>
    <t>There were no dividends paid during the first quarter ended 31 March 2014</t>
  </si>
  <si>
    <t>Acquisition through business combinations (see note 15 )</t>
  </si>
  <si>
    <t>ENDED 31 MARCH 2014</t>
  </si>
  <si>
    <t>AS AT 31 MARCH 2014</t>
  </si>
  <si>
    <t>Acquisistion of subsidiaries, net cash acquired (Note 15)</t>
  </si>
  <si>
    <t>Net decrease in cash and cash equivalents</t>
  </si>
  <si>
    <t>Cash and cash equivalents at end of the first quarter</t>
  </si>
  <si>
    <t>Non-controlling interests, based on their proportionate interest in the recognised amounts</t>
  </si>
  <si>
    <t>outstanding esos 31/12/2013</t>
  </si>
  <si>
    <t>Exercise</t>
  </si>
  <si>
    <t>There were no material events which occurred subsequent to the balance sheet date until the date of announcement.</t>
  </si>
  <si>
    <t>First quarter</t>
  </si>
  <si>
    <t>For the first quarter ended 31 March 2014, the Group recorded a 39% increase in its revenue compared to the corresponding period last year. The Group’s revenue stood at RM124.25 million (1Q13: RM89.45 million), driven mainly by higher production and sales of CPO and PK as well as higher average commodity prices realised.</t>
  </si>
  <si>
    <t>CONDENSED CONSOLIDATED STATEMENT OF CHANGES IN EQUITY FOR THE FIRST QUARTER ENDED 31 MARCH 2014</t>
  </si>
  <si>
    <t>FOR THE FIRST QUARTER 31 MARCH 2014</t>
  </si>
  <si>
    <t>The Condensed Consolidated Statement of Cash Flows  should be read in conjunction with the Audited Financial Statements for the year ended 31 December 2013 and the accompanying explanatory notes attached to the interim financial statements.</t>
  </si>
  <si>
    <t>Cash generated from/ (used in) operations</t>
  </si>
  <si>
    <t>The interim financial statements should be read in conjunction with the audited financial statements for the year ended 31 December 2013. The explanatory notes attached to the interim financial statements provide an explanation of events and transactions that are significant to an understanding of the changes in the financial position and performance of the Group since the year ended 31 December 2013.</t>
  </si>
  <si>
    <t>The accounting policies applied by the Group in these condensed consolidated interim financial statements are the same as those applied by the Group in its consolidated annual financial statements as at and for the year ended 31 December 2013.</t>
  </si>
  <si>
    <t>ENDED 31 MARCH 2013</t>
  </si>
  <si>
    <t>Final adjusted purchase consideration settled in cash and cash equivalents</t>
  </si>
  <si>
    <t>The effective tax rate of the Group for the quarter under review is higher than its statutory rate as a result of lower deferred tax recognised.</t>
  </si>
  <si>
    <t xml:space="preserve">FFB* </t>
  </si>
  <si>
    <t>Note:</t>
  </si>
  <si>
    <t>The Group incurred acquisition related costs of RM169,148 relating to legal fees and due diligence costs. The legal fees and due diligence costs have been included in other expenses in the statement of comprehensive income.</t>
  </si>
  <si>
    <t>On 27 March 2014, the Court of Appeal had allowed TH PELITA Sadong Sdn Bhd’s and TH PELITA Gedong Sdn Bhd’s appeal and the case is now reverted to the High Court for trial. On 31 March 2014, the High Court had fixed the date of trial to be from 1 December 2014 – 5 December 2014.</t>
  </si>
  <si>
    <t>On 10 March 2014, an Application to Strike-Out the Plaintiff’s Statement of Claim (‘Striking-Out Application’) filed by the Defendants was heard by the court. Upon hearing counsels for both parties, the Court had fixed 7 April 2014 for the Decision of the Striking-Out Application.</t>
  </si>
  <si>
    <t>On 7 April 2014, the High Court had allowed the Defendants’ Striking-Out Application with no-order as to costs. On 7 May 2014, the Defendants’ solicitors were served with a Notice of Appeal to the Court of Appeal dated 5 May 2014 (‘Notice of Appeal’). By way of the Notice of Appeal, the Plaintiffs intend to appeal against the Kuantan High Court’s Order dated 7 April 2014, which allowed the Defendants’ Striking-Out Application.</t>
  </si>
  <si>
    <t>* The decrease in sales volume of FFB for the first quarter ended 31 March 2014 compared to its corresponding period last year is mainly attributed to the commissioning of the Raja Udang Palm Oil Mill in July 2013 leading to an increase in total FFB processed by own mills.</t>
  </si>
  <si>
    <t>Profit before tax for the first quarter ended 31 March 2014 stood at RM11.88 million which is 135% higher than the corresponding quarter last year. The increase was mainly attributed to the higher sales volume of CPO and PK as well as higher commodity prices realised.</t>
  </si>
  <si>
    <t>Notwithstanding the volatility of commodity prices, the Group is cautiously optimistic in being able to meet its projected targets for the year.</t>
  </si>
  <si>
    <t xml:space="preserve">On 22 April 2014, the Group announced its target was to achieve 6.0% return on equity ("ROE"), 22.40 mt/ha FFB yield per matured hectare and to distribute approximately 50% of Group's annual net profit after tax as dividend. </t>
  </si>
  <si>
    <t>On 10 January 2014 the Company completed its acquisition of 93% equity interest in PT Persada Kencana Prima ("PKP") for an indicative cash consideration of RM12,624,515. PKP is principally involved in oil palm cultivations.</t>
  </si>
  <si>
    <t>10.1.2014</t>
  </si>
  <si>
    <t>Compared to the preceding quarter, revenue for the first quarter ended 31 March 2014 was lower by 19.61%. This is mainly attributed to the seasonality of FFB production, leading to lower CPO and PK production compared to the preceding quarter. Although the Group recorded higher realised average commodity prices compared to the preceding quarter, profit before tax was lower due to the lower production and sales volume and consequently lower revenue.</t>
  </si>
  <si>
    <t>As at 31 March 2014, the Group had achieved 1.88% annualised ROE and the distribution of annual net profit after tax will be done after finalisation of audited financial statements for financial year 2014.</t>
  </si>
  <si>
    <t>First Quarter</t>
  </si>
  <si>
    <t>However, the Group will endeavour to achieve its full year targeted yield per hectare despite the cyclical nature of plantations industry and unforeseen circumstances surrounding the remaining period of the year.</t>
  </si>
  <si>
    <t>Property, Plant and Equipment ("PPE")</t>
  </si>
  <si>
    <t>As at 31 March 2014, 7,484 hectares of oil palm have reached maturity and reclassified as PPE.</t>
  </si>
  <si>
    <t>The interim financial statements were authorised for issue by the Board of Directors in accordance with a resolution of the Directors dated 21 May 2014.</t>
  </si>
  <si>
    <t>21 May 2014</t>
  </si>
  <si>
    <t xml:space="preserve">The Directors are of the opinion that the Group has no contingent liabilities which may have a material impact on the financial position and business of the Group as at 21 May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</si>
</sst>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0_);\(#,##0\);&quot;   -   &quot;"/>
  </numFmts>
  <fonts count="36" x14ac:knownFonts="1">
    <font>
      <sz val="10"/>
      <name val="Arial"/>
    </font>
    <font>
      <sz val="10"/>
      <name val="Arial"/>
      <family val="2"/>
    </font>
    <font>
      <b/>
      <u/>
      <sz val="11"/>
      <name val="Tahoma"/>
      <family val="2"/>
    </font>
    <font>
      <sz val="11"/>
      <name val="Tahoma"/>
      <family val="2"/>
    </font>
    <font>
      <b/>
      <sz val="11"/>
      <name val="Tahoma"/>
      <family val="2"/>
    </font>
    <font>
      <sz val="10"/>
      <name val="Tahoma"/>
      <family val="2"/>
    </font>
    <font>
      <b/>
      <sz val="10"/>
      <name val="Tahoma"/>
      <family val="2"/>
    </font>
    <font>
      <u/>
      <sz val="11"/>
      <name val="Tahoma"/>
      <family val="2"/>
    </font>
    <font>
      <b/>
      <sz val="14"/>
      <name val="Tahoma"/>
      <family val="2"/>
    </font>
    <font>
      <sz val="9"/>
      <name val="Tahoma"/>
      <family val="2"/>
    </font>
    <font>
      <b/>
      <sz val="9"/>
      <name val="Tahoma"/>
      <family val="2"/>
    </font>
    <font>
      <b/>
      <u/>
      <sz val="10"/>
      <name val="Tahoma"/>
      <family val="2"/>
    </font>
    <font>
      <b/>
      <i/>
      <sz val="11"/>
      <name val="Tahoma"/>
      <family val="2"/>
    </font>
    <font>
      <b/>
      <sz val="10.5"/>
      <name val="Tahoma"/>
      <family val="2"/>
    </font>
    <font>
      <sz val="11"/>
      <color indexed="10"/>
      <name val="Tahoma"/>
      <family val="2"/>
    </font>
    <font>
      <b/>
      <sz val="11"/>
      <color indexed="47"/>
      <name val="Tahoma"/>
      <family val="2"/>
    </font>
    <font>
      <sz val="11"/>
      <color indexed="47"/>
      <name val="Tahoma"/>
      <family val="2"/>
    </font>
    <font>
      <i/>
      <sz val="11"/>
      <name val="Tahoma"/>
      <family val="2"/>
    </font>
    <font>
      <i/>
      <sz val="10"/>
      <name val="Arial"/>
      <family val="2"/>
    </font>
    <font>
      <sz val="11"/>
      <color theme="0"/>
      <name val="Tahoma"/>
      <family val="2"/>
    </font>
    <font>
      <b/>
      <sz val="11"/>
      <color rgb="FFFF0000"/>
      <name val="Tahoma"/>
      <family val="2"/>
    </font>
    <font>
      <sz val="11"/>
      <color rgb="FFFF0000"/>
      <name val="Tahoma"/>
      <family val="2"/>
    </font>
    <font>
      <sz val="14"/>
      <name val="Tahoma"/>
      <family val="2"/>
    </font>
    <font>
      <b/>
      <sz val="11"/>
      <color theme="1"/>
      <name val="Tahoma"/>
      <family val="2"/>
    </font>
    <font>
      <sz val="11"/>
      <color theme="1"/>
      <name val="Tahoma"/>
      <family val="2"/>
    </font>
    <font>
      <sz val="10"/>
      <color theme="1"/>
      <name val="Arial"/>
      <family val="2"/>
    </font>
    <font>
      <sz val="11"/>
      <color theme="9" tint="0.39997558519241921"/>
      <name val="Tahoma"/>
      <family val="2"/>
    </font>
    <font>
      <b/>
      <sz val="11"/>
      <color theme="9" tint="0.39997558519241921"/>
      <name val="Tahoma"/>
      <family val="2"/>
    </font>
    <font>
      <sz val="11"/>
      <color theme="1"/>
      <name val="Calibri"/>
      <family val="2"/>
    </font>
    <font>
      <sz val="11"/>
      <name val="Arial"/>
      <family val="2"/>
    </font>
    <font>
      <b/>
      <u/>
      <sz val="11"/>
      <color rgb="FF0000FF"/>
      <name val="Tahoma"/>
      <family val="2"/>
    </font>
    <font>
      <i/>
      <u/>
      <sz val="11"/>
      <name val="Tahoma"/>
      <family val="2"/>
    </font>
    <font>
      <b/>
      <sz val="10"/>
      <name val="Arial"/>
      <family val="2"/>
    </font>
    <font>
      <b/>
      <i/>
      <u/>
      <sz val="11"/>
      <name val="Tahoma"/>
      <family val="2"/>
    </font>
    <font>
      <b/>
      <sz val="11"/>
      <color theme="0"/>
      <name val="Tahoma"/>
      <family val="2"/>
    </font>
    <font>
      <u/>
      <sz val="11"/>
      <name val="Arial"/>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685">
    <xf numFmtId="0" fontId="0" fillId="0" borderId="0" xfId="0"/>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horizontal="justify" vertical="top" wrapText="1"/>
    </xf>
    <xf numFmtId="0" fontId="3" fillId="0" borderId="0" xfId="0" applyFont="1" applyFill="1" applyAlignment="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right" vertical="top"/>
    </xf>
    <xf numFmtId="0" fontId="3" fillId="0" borderId="0" xfId="0" applyFont="1" applyFill="1" applyAlignment="1">
      <alignment vertical="top" wrapText="1"/>
    </xf>
    <xf numFmtId="0" fontId="3" fillId="0" borderId="0" xfId="0" quotePrefix="1"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xf>
    <xf numFmtId="0" fontId="4" fillId="0" borderId="0" xfId="0" applyFont="1" applyFill="1" applyAlignment="1">
      <alignment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Border="1" applyAlignment="1"/>
    <xf numFmtId="0" fontId="4" fillId="0" borderId="0" xfId="0" applyFont="1" applyFill="1" applyBorder="1" applyAlignment="1">
      <alignment horizontal="center"/>
    </xf>
    <xf numFmtId="0" fontId="5" fillId="0" borderId="0" xfId="0" applyFont="1" applyFill="1"/>
    <xf numFmtId="0" fontId="3" fillId="0" borderId="0" xfId="0" applyFont="1" applyFill="1" applyAlignment="1">
      <alignment horizontal="right"/>
    </xf>
    <xf numFmtId="0" fontId="4" fillId="0" borderId="0" xfId="0" quotePrefix="1" applyFont="1" applyFill="1"/>
    <xf numFmtId="0" fontId="3" fillId="0" borderId="0" xfId="0" applyFont="1" applyFill="1" applyBorder="1"/>
    <xf numFmtId="164" fontId="4" fillId="0" borderId="0" xfId="1" applyNumberFormat="1" applyFont="1" applyFill="1" applyBorder="1"/>
    <xf numFmtId="164" fontId="4" fillId="0" borderId="0" xfId="1" applyNumberFormat="1" applyFont="1" applyFill="1"/>
    <xf numFmtId="164" fontId="4" fillId="0" borderId="0" xfId="1" applyNumberFormat="1" applyFont="1" applyFill="1" applyBorder="1" applyAlignment="1">
      <alignment horizontal="right"/>
    </xf>
    <xf numFmtId="164" fontId="3" fillId="0" borderId="0" xfId="0" applyNumberFormat="1" applyFont="1" applyFill="1"/>
    <xf numFmtId="0" fontId="6" fillId="0" borderId="0" xfId="0" applyFont="1" applyFill="1"/>
    <xf numFmtId="0" fontId="4" fillId="0" borderId="0" xfId="0" applyFont="1" applyFill="1" applyAlignment="1">
      <alignment horizontal="center" wrapText="1"/>
    </xf>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0" xfId="1" applyNumberFormat="1" applyFont="1" applyFill="1"/>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164" fontId="4" fillId="0" borderId="0" xfId="1" applyNumberFormat="1" applyFont="1" applyFill="1" applyBorder="1" applyAlignment="1">
      <alignment horizontal="left" vertical="top" wrapText="1"/>
    </xf>
    <xf numFmtId="164" fontId="3" fillId="0" borderId="0" xfId="1" applyNumberFormat="1" applyFont="1" applyFill="1" applyBorder="1" applyAlignment="1">
      <alignment horizontal="left" vertical="top" wrapText="1"/>
    </xf>
    <xf numFmtId="0" fontId="3" fillId="0" borderId="0" xfId="0" applyFont="1" applyFill="1" applyAlignment="1">
      <alignment vertical="center"/>
    </xf>
    <xf numFmtId="0" fontId="3" fillId="0" borderId="0" xfId="0" applyFont="1" applyFill="1" applyBorder="1" applyAlignment="1">
      <alignment vertical="center"/>
    </xf>
    <xf numFmtId="164" fontId="4"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4" fontId="3" fillId="0" borderId="0" xfId="1" applyNumberFormat="1" applyFont="1" applyFill="1" applyBorder="1" applyAlignment="1">
      <alignment horizontal="justify" vertical="center" wrapText="1"/>
    </xf>
    <xf numFmtId="164" fontId="4" fillId="0" borderId="0" xfId="1" applyNumberFormat="1" applyFont="1" applyFill="1" applyAlignment="1">
      <alignment horizontal="right"/>
    </xf>
    <xf numFmtId="0" fontId="3" fillId="0" borderId="0" xfId="0" quotePrefix="1" applyFont="1" applyFill="1"/>
    <xf numFmtId="0" fontId="4" fillId="0" borderId="0" xfId="0" applyFont="1" applyFill="1" applyAlignment="1">
      <alignment horizontal="justify" vertical="top"/>
    </xf>
    <xf numFmtId="0" fontId="3" fillId="0" borderId="0" xfId="0" applyFont="1" applyFill="1" applyAlignment="1">
      <alignment horizontal="left" indent="1"/>
    </xf>
    <xf numFmtId="0" fontId="3" fillId="0" borderId="0" xfId="0" applyFont="1" applyFill="1" applyAlignment="1">
      <alignment horizontal="justify" vertical="center"/>
    </xf>
    <xf numFmtId="0" fontId="4" fillId="0" borderId="0" xfId="0" quotePrefix="1" applyFont="1" applyFill="1" applyAlignment="1">
      <alignment horizontal="center" vertical="top"/>
    </xf>
    <xf numFmtId="0" fontId="4" fillId="0" borderId="0" xfId="0" applyFont="1" applyFill="1" applyAlignment="1">
      <alignment horizontal="left"/>
    </xf>
    <xf numFmtId="43" fontId="4" fillId="0" borderId="2" xfId="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vertical="top"/>
    </xf>
    <xf numFmtId="165" fontId="10" fillId="0" borderId="0" xfId="0" applyNumberFormat="1" applyFont="1" applyFill="1" applyAlignment="1">
      <alignment horizontal="right" vertical="top" wrapText="1"/>
    </xf>
    <xf numFmtId="165" fontId="9" fillId="0" borderId="0" xfId="0" applyNumberFormat="1" applyFont="1" applyFill="1" applyAlignment="1">
      <alignment horizontal="right" vertical="top" wrapText="1"/>
    </xf>
    <xf numFmtId="43" fontId="3" fillId="0" borderId="0" xfId="1" applyNumberFormat="1" applyFont="1" applyFill="1"/>
    <xf numFmtId="166" fontId="4" fillId="0" borderId="0" xfId="0" applyNumberFormat="1" applyFont="1" applyFill="1" applyAlignment="1">
      <alignment horizontal="right"/>
    </xf>
    <xf numFmtId="0" fontId="4" fillId="0" borderId="0" xfId="0" applyFont="1" applyFill="1" applyAlignment="1">
      <alignment horizontal="center" vertical="top" wrapText="1"/>
    </xf>
    <xf numFmtId="164" fontId="4" fillId="0" borderId="3" xfId="1" applyNumberFormat="1" applyFont="1" applyFill="1" applyBorder="1" applyAlignment="1">
      <alignment vertical="center"/>
    </xf>
    <xf numFmtId="164" fontId="4" fillId="0" borderId="0" xfId="1" applyNumberFormat="1" applyFont="1" applyFill="1" applyBorder="1" applyAlignment="1">
      <alignment vertical="center"/>
    </xf>
    <xf numFmtId="0" fontId="3" fillId="0" borderId="0" xfId="0" applyFont="1" applyFill="1" applyAlignment="1">
      <alignment wrapText="1"/>
    </xf>
    <xf numFmtId="0" fontId="4" fillId="0" borderId="0" xfId="0" applyFont="1" applyFill="1" applyAlignment="1">
      <alignment vertical="top"/>
    </xf>
    <xf numFmtId="166" fontId="4" fillId="0" borderId="4" xfId="0" applyNumberFormat="1" applyFont="1" applyFill="1" applyBorder="1" applyAlignment="1">
      <alignment horizontal="right"/>
    </xf>
    <xf numFmtId="164" fontId="4" fillId="0" borderId="0" xfId="1" applyNumberFormat="1" applyFont="1" applyFill="1" applyBorder="1" applyAlignment="1">
      <alignment vertical="top" wrapText="1"/>
    </xf>
    <xf numFmtId="164" fontId="3" fillId="0" borderId="0" xfId="1" applyNumberFormat="1" applyFont="1" applyFill="1" applyBorder="1" applyAlignment="1">
      <alignment horizontal="justify" vertical="top" wrapText="1"/>
    </xf>
    <xf numFmtId="164" fontId="3" fillId="0" borderId="0" xfId="1" applyNumberFormat="1" applyFont="1" applyFill="1" applyBorder="1" applyAlignment="1">
      <alignment vertical="center"/>
    </xf>
    <xf numFmtId="164" fontId="4" fillId="0" borderId="0" xfId="1" applyNumberFormat="1" applyFont="1" applyFill="1" applyBorder="1" applyAlignment="1">
      <alignment horizontal="center" vertical="center"/>
    </xf>
    <xf numFmtId="0" fontId="13" fillId="0" borderId="0" xfId="0" applyFont="1" applyFill="1" applyAlignment="1">
      <alignment horizontal="center" vertical="top" wrapText="1"/>
    </xf>
    <xf numFmtId="14" fontId="4" fillId="0" borderId="0" xfId="0" quotePrefix="1" applyNumberFormat="1" applyFont="1" applyFill="1" applyAlignment="1">
      <alignment horizontal="center"/>
    </xf>
    <xf numFmtId="166" fontId="4" fillId="0" borderId="0" xfId="0" applyNumberFormat="1" applyFont="1" applyFill="1" applyBorder="1" applyAlignment="1">
      <alignment horizontal="right"/>
    </xf>
    <xf numFmtId="166" fontId="4" fillId="0" borderId="5" xfId="0" applyNumberFormat="1" applyFont="1" applyFill="1" applyBorder="1" applyAlignment="1">
      <alignment horizontal="right"/>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center"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3" fillId="0" borderId="0" xfId="0" applyFont="1" applyFill="1" applyAlignment="1" applyProtection="1">
      <alignment vertical="top" wrapText="1"/>
      <protection locked="0"/>
    </xf>
    <xf numFmtId="164" fontId="4" fillId="0" borderId="4" xfId="1" applyNumberFormat="1" applyFont="1" applyFill="1" applyBorder="1" applyAlignment="1">
      <alignment vertical="center"/>
    </xf>
    <xf numFmtId="0" fontId="3" fillId="0" borderId="0" xfId="0" applyFont="1" applyFill="1" applyAlignment="1"/>
    <xf numFmtId="0" fontId="4" fillId="0" borderId="0" xfId="0" applyFont="1"/>
    <xf numFmtId="0" fontId="3" fillId="0" borderId="0" xfId="0" applyFont="1" applyFill="1" applyAlignment="1" applyProtection="1">
      <alignment vertical="center" wrapText="1"/>
      <protection locked="0"/>
    </xf>
    <xf numFmtId="164" fontId="4" fillId="0" borderId="4" xfId="1" applyNumberFormat="1" applyFont="1" applyFill="1" applyBorder="1"/>
    <xf numFmtId="164" fontId="4" fillId="0" borderId="0" xfId="1" applyNumberFormat="1" applyFont="1" applyFill="1" applyAlignment="1">
      <alignment vertical="center"/>
    </xf>
    <xf numFmtId="164" fontId="4" fillId="0" borderId="0" xfId="1" applyNumberFormat="1" applyFont="1" applyFill="1" applyAlignment="1"/>
    <xf numFmtId="164" fontId="4" fillId="0" borderId="0" xfId="1" applyNumberFormat="1" applyFont="1" applyFill="1" applyBorder="1" applyAlignment="1"/>
    <xf numFmtId="0" fontId="3" fillId="0" borderId="0" xfId="0" applyFont="1" applyFill="1" applyAlignment="1" applyProtection="1">
      <alignment horizontal="justify" vertical="center" wrapText="1"/>
      <protection locked="0"/>
    </xf>
    <xf numFmtId="164" fontId="4" fillId="0" borderId="0" xfId="1" applyNumberFormat="1" applyFont="1" applyFill="1" applyBorder="1" applyAlignment="1">
      <alignment vertical="top"/>
    </xf>
    <xf numFmtId="164" fontId="4" fillId="0" borderId="4" xfId="1" applyNumberFormat="1" applyFont="1" applyFill="1" applyBorder="1" applyAlignment="1">
      <alignment vertical="top"/>
    </xf>
    <xf numFmtId="0" fontId="5" fillId="0" borderId="0" xfId="0" applyFont="1" applyFill="1" applyAlignment="1"/>
    <xf numFmtId="0" fontId="4" fillId="0" borderId="0" xfId="0" applyFont="1" applyFill="1" applyAlignment="1">
      <alignment wrapText="1"/>
    </xf>
    <xf numFmtId="0" fontId="4" fillId="0" borderId="0" xfId="0" applyNumberFormat="1" applyFont="1" applyFill="1" applyBorder="1" applyAlignment="1">
      <alignment vertical="top" wrapText="1"/>
    </xf>
    <xf numFmtId="0" fontId="6" fillId="0" borderId="0" xfId="0" applyFont="1" applyFill="1" applyAlignment="1">
      <alignment vertical="top"/>
    </xf>
    <xf numFmtId="166" fontId="3" fillId="0" borderId="0" xfId="0" applyNumberFormat="1" applyFont="1" applyFill="1"/>
    <xf numFmtId="0" fontId="11" fillId="0" borderId="0" xfId="0" applyFont="1" applyFill="1" applyBorder="1" applyAlignment="1"/>
    <xf numFmtId="0" fontId="11" fillId="0" borderId="0" xfId="0" applyFont="1" applyFill="1" applyAlignment="1"/>
    <xf numFmtId="166" fontId="4" fillId="0" borderId="0" xfId="0" applyNumberFormat="1" applyFont="1" applyFill="1" applyBorder="1" applyAlignment="1"/>
    <xf numFmtId="166" fontId="4" fillId="0" borderId="0" xfId="0" applyNumberFormat="1" applyFont="1" applyFill="1"/>
    <xf numFmtId="166" fontId="4" fillId="0" borderId="0" xfId="0" applyNumberFormat="1" applyFont="1" applyFill="1" applyAlignment="1">
      <alignment horizontal="center"/>
    </xf>
    <xf numFmtId="166" fontId="4" fillId="0" borderId="0" xfId="0" applyNumberFormat="1" applyFont="1" applyFill="1" applyBorder="1" applyAlignment="1">
      <alignment horizontal="center"/>
    </xf>
    <xf numFmtId="166" fontId="7" fillId="0" borderId="0" xfId="0" applyNumberFormat="1" applyFont="1" applyFill="1"/>
    <xf numFmtId="166" fontId="2" fillId="0" borderId="0" xfId="0" applyNumberFormat="1" applyFont="1" applyFill="1" applyAlignment="1">
      <alignment horizontal="center"/>
    </xf>
    <xf numFmtId="166" fontId="3" fillId="0" borderId="0" xfId="0" applyNumberFormat="1" applyFont="1" applyFill="1" applyBorder="1"/>
    <xf numFmtId="166" fontId="4" fillId="0" borderId="0" xfId="0" applyNumberFormat="1" applyFont="1" applyFill="1" applyBorder="1"/>
    <xf numFmtId="166" fontId="4" fillId="0" borderId="3" xfId="0" applyNumberFormat="1" applyFont="1" applyFill="1" applyBorder="1"/>
    <xf numFmtId="166" fontId="3" fillId="0" borderId="0" xfId="0" applyNumberFormat="1" applyFont="1" applyFill="1" applyAlignment="1">
      <alignment vertical="top" wrapText="1"/>
    </xf>
    <xf numFmtId="166" fontId="4" fillId="0" borderId="7" xfId="0" applyNumberFormat="1" applyFont="1" applyFill="1" applyBorder="1" applyAlignment="1">
      <alignment horizontal="right"/>
    </xf>
    <xf numFmtId="166" fontId="4" fillId="0" borderId="1" xfId="0" applyNumberFormat="1" applyFont="1" applyFill="1" applyBorder="1" applyAlignment="1">
      <alignment horizontal="right"/>
    </xf>
    <xf numFmtId="166" fontId="3" fillId="0" borderId="0" xfId="0" applyNumberFormat="1" applyFont="1" applyFill="1" applyAlignment="1">
      <alignment horizontal="right"/>
    </xf>
    <xf numFmtId="166" fontId="3" fillId="0" borderId="0" xfId="0" applyNumberFormat="1" applyFont="1" applyFill="1" applyAlignment="1">
      <alignment wrapText="1"/>
    </xf>
    <xf numFmtId="164" fontId="3" fillId="0" borderId="0" xfId="1" applyNumberFormat="1" applyFont="1" applyFill="1" applyAlignment="1">
      <alignment vertical="top"/>
    </xf>
    <xf numFmtId="166" fontId="3" fillId="0" borderId="0" xfId="0" applyNumberFormat="1" applyFont="1" applyFill="1" applyBorder="1" applyAlignment="1">
      <alignment wrapText="1"/>
    </xf>
    <xf numFmtId="0" fontId="12" fillId="0" borderId="0" xfId="0" applyFont="1" applyFill="1"/>
    <xf numFmtId="0" fontId="3" fillId="0" borderId="0" xfId="0" applyFont="1" applyFill="1" applyAlignment="1">
      <alignment horizontal="justify"/>
    </xf>
    <xf numFmtId="0" fontId="4" fillId="0" borderId="0" xfId="0" quotePrefix="1" applyFont="1" applyFill="1" applyAlignment="1">
      <alignment horizontal="center"/>
    </xf>
    <xf numFmtId="0" fontId="4" fillId="0" borderId="0" xfId="0" applyNumberFormat="1" applyFont="1" applyFill="1" applyAlignment="1">
      <alignment horizontal="center" vertical="center"/>
    </xf>
    <xf numFmtId="164" fontId="4" fillId="0" borderId="1" xfId="1" applyNumberFormat="1" applyFont="1" applyFill="1" applyBorder="1" applyAlignment="1">
      <alignment vertical="center"/>
    </xf>
    <xf numFmtId="0" fontId="3" fillId="0" borderId="0" xfId="0" applyFont="1" applyFill="1" applyBorder="1" applyAlignment="1">
      <alignment vertical="top"/>
    </xf>
    <xf numFmtId="0" fontId="4" fillId="0" borderId="0" xfId="0" applyFont="1" applyFill="1" applyBorder="1" applyAlignment="1">
      <alignment horizontal="right"/>
    </xf>
    <xf numFmtId="166" fontId="4" fillId="0" borderId="0" xfId="0" applyNumberFormat="1" applyFont="1" applyFill="1" applyBorder="1" applyAlignment="1">
      <alignment wrapText="1"/>
    </xf>
    <xf numFmtId="166" fontId="4" fillId="0" borderId="0" xfId="0" applyNumberFormat="1" applyFont="1" applyFill="1" applyBorder="1" applyAlignment="1">
      <alignment vertical="top" wrapText="1"/>
    </xf>
    <xf numFmtId="166" fontId="4" fillId="0" borderId="4" xfId="0" applyNumberFormat="1" applyFont="1" applyFill="1" applyBorder="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center" vertical="top"/>
    </xf>
    <xf numFmtId="0" fontId="0" fillId="0" borderId="0" xfId="0" applyAlignment="1"/>
    <xf numFmtId="164" fontId="14" fillId="0" borderId="0" xfId="0" applyNumberFormat="1" applyFont="1" applyFill="1" applyAlignment="1">
      <alignment vertical="top"/>
    </xf>
    <xf numFmtId="164" fontId="3" fillId="0" borderId="0" xfId="0" applyNumberFormat="1" applyFont="1" applyFill="1" applyBorder="1"/>
    <xf numFmtId="166" fontId="14" fillId="0" borderId="0" xfId="0" applyNumberFormat="1" applyFont="1" applyFill="1"/>
    <xf numFmtId="0" fontId="0" fillId="0" borderId="0" xfId="0" applyFill="1" applyAlignment="1">
      <alignment wrapText="1"/>
    </xf>
    <xf numFmtId="0" fontId="5" fillId="0" borderId="0" xfId="0" applyFont="1" applyFill="1" applyBorder="1"/>
    <xf numFmtId="0" fontId="3" fillId="0" borderId="0" xfId="0" applyFont="1" applyFill="1" applyBorder="1" applyAlignment="1">
      <alignment horizontal="justify"/>
    </xf>
    <xf numFmtId="0" fontId="3" fillId="0" borderId="0" xfId="0" applyFont="1" applyFill="1" applyBorder="1" applyAlignment="1">
      <alignment horizontal="justify" vertical="top"/>
    </xf>
    <xf numFmtId="0" fontId="4" fillId="0" borderId="0" xfId="0" quotePrefix="1" applyFont="1" applyFill="1" applyBorder="1" applyAlignment="1">
      <alignment horizontal="center"/>
    </xf>
    <xf numFmtId="0" fontId="3" fillId="0" borderId="0" xfId="0" applyFont="1" applyFill="1" applyBorder="1" applyAlignment="1">
      <alignment horizontal="justify" vertical="center"/>
    </xf>
    <xf numFmtId="0" fontId="0" fillId="0" borderId="0" xfId="0" applyFill="1" applyAlignment="1"/>
    <xf numFmtId="164" fontId="3" fillId="0" borderId="0" xfId="1" applyNumberFormat="1" applyFont="1" applyFill="1" applyAlignment="1">
      <alignment vertical="center"/>
    </xf>
    <xf numFmtId="0" fontId="3" fillId="0" borderId="0" xfId="0" applyFont="1" applyFill="1" applyAlignment="1">
      <alignment horizontal="center" vertical="top"/>
    </xf>
    <xf numFmtId="0" fontId="3" fillId="2" borderId="0" xfId="0" applyFont="1" applyFill="1" applyAlignment="1">
      <alignment horizontal="justify" vertical="top"/>
    </xf>
    <xf numFmtId="164" fontId="15" fillId="0" borderId="0" xfId="2" applyNumberFormat="1" applyFont="1" applyFill="1" applyBorder="1" applyAlignment="1">
      <alignment vertical="center"/>
    </xf>
    <xf numFmtId="164" fontId="15" fillId="0" borderId="0" xfId="0" applyNumberFormat="1" applyFont="1" applyFill="1" applyBorder="1" applyAlignment="1">
      <alignment vertical="center"/>
    </xf>
    <xf numFmtId="0" fontId="16" fillId="0" borderId="0" xfId="0" applyFont="1" applyFill="1" applyAlignment="1">
      <alignment vertical="center"/>
    </xf>
    <xf numFmtId="39" fontId="3" fillId="0" borderId="0" xfId="0" applyNumberFormat="1" applyFont="1" applyFill="1" applyBorder="1" applyAlignment="1">
      <alignment horizontal="center" vertical="center"/>
    </xf>
    <xf numFmtId="39" fontId="3" fillId="0" borderId="0" xfId="0" applyNumberFormat="1" applyFont="1" applyFill="1" applyAlignment="1">
      <alignment horizontal="center" vertical="center"/>
    </xf>
    <xf numFmtId="164" fontId="4" fillId="0" borderId="0" xfId="1" applyNumberFormat="1" applyFont="1" applyFill="1" applyAlignment="1">
      <alignment horizontal="justify"/>
    </xf>
    <xf numFmtId="164" fontId="3" fillId="0" borderId="0" xfId="1" applyNumberFormat="1" applyFont="1" applyFill="1" applyAlignment="1">
      <alignment horizontal="justify" vertical="top"/>
    </xf>
    <xf numFmtId="164" fontId="3" fillId="0" borderId="0" xfId="1" applyNumberFormat="1" applyFont="1" applyFill="1" applyAlignment="1">
      <alignment horizontal="justify"/>
    </xf>
    <xf numFmtId="0" fontId="3" fillId="0" borderId="0" xfId="0" applyFont="1" applyFill="1" applyAlignment="1">
      <alignment horizontal="center"/>
    </xf>
    <xf numFmtId="164" fontId="4" fillId="0" borderId="0" xfId="1" applyNumberFormat="1" applyFont="1" applyFill="1" applyAlignment="1">
      <alignment vertical="top"/>
    </xf>
    <xf numFmtId="0" fontId="7" fillId="0" borderId="0" xfId="0" applyFont="1" applyFill="1"/>
    <xf numFmtId="0" fontId="12" fillId="0" borderId="0" xfId="0" applyFont="1" applyFill="1" applyAlignment="1">
      <alignment horizontal="center"/>
    </xf>
    <xf numFmtId="39" fontId="4" fillId="0" borderId="0" xfId="0" applyNumberFormat="1" applyFont="1" applyFill="1" applyBorder="1" applyAlignment="1">
      <alignment horizontal="center" vertical="center"/>
    </xf>
    <xf numFmtId="164" fontId="4" fillId="0" borderId="2" xfId="1" applyNumberFormat="1" applyFont="1" applyFill="1" applyBorder="1" applyAlignment="1">
      <alignment horizontal="right"/>
    </xf>
    <xf numFmtId="164" fontId="3" fillId="0" borderId="0" xfId="0" applyNumberFormat="1" applyFont="1" applyFill="1" applyBorder="1" applyAlignment="1"/>
    <xf numFmtId="164" fontId="4" fillId="0" borderId="3" xfId="1" applyNumberFormat="1" applyFont="1" applyFill="1" applyBorder="1" applyAlignment="1">
      <alignment horizontal="right"/>
    </xf>
    <xf numFmtId="0" fontId="4" fillId="0" borderId="0" xfId="0" applyFont="1" applyFill="1" applyAlignment="1">
      <alignment vertical="center"/>
    </xf>
    <xf numFmtId="0" fontId="4" fillId="0" borderId="0" xfId="0" applyFont="1" applyFill="1" applyBorder="1" applyAlignment="1">
      <alignment vertical="center"/>
    </xf>
    <xf numFmtId="0" fontId="3" fillId="3" borderId="0" xfId="0" applyFont="1" applyFill="1" applyAlignment="1">
      <alignment vertical="center" wrapText="1"/>
    </xf>
    <xf numFmtId="0" fontId="0" fillId="3" borderId="0" xfId="0" applyFill="1" applyAlignment="1">
      <alignment vertical="center" wrapText="1"/>
    </xf>
    <xf numFmtId="0" fontId="3" fillId="3" borderId="0" xfId="0" applyFont="1" applyFill="1" applyAlignment="1">
      <alignment horizontal="justify" vertical="top"/>
    </xf>
    <xf numFmtId="39" fontId="4" fillId="3" borderId="0" xfId="0" applyNumberFormat="1" applyFont="1" applyFill="1" applyBorder="1" applyAlignment="1">
      <alignment horizontal="center" vertical="center"/>
    </xf>
    <xf numFmtId="0" fontId="3" fillId="3" borderId="0" xfId="0" applyFont="1" applyFill="1"/>
    <xf numFmtId="0" fontId="3" fillId="3" borderId="0" xfId="0" applyFont="1" applyFill="1" applyAlignment="1">
      <alignment horizontal="justify" vertical="top" wrapText="1"/>
    </xf>
    <xf numFmtId="0" fontId="4" fillId="3" borderId="0" xfId="0" applyFont="1" applyFill="1"/>
    <xf numFmtId="0" fontId="4" fillId="4" borderId="0" xfId="0" applyFont="1" applyFill="1"/>
    <xf numFmtId="0" fontId="3" fillId="4" borderId="0" xfId="0" applyFont="1" applyFill="1" applyAlignment="1">
      <alignment horizontal="justify" vertical="top" wrapText="1"/>
    </xf>
    <xf numFmtId="166" fontId="19" fillId="0" borderId="0" xfId="0" applyNumberFormat="1" applyFont="1" applyFill="1" applyBorder="1"/>
    <xf numFmtId="166" fontId="19" fillId="0" borderId="0" xfId="0" applyNumberFormat="1" applyFont="1" applyFill="1"/>
    <xf numFmtId="0" fontId="3" fillId="4" borderId="0" xfId="0" applyFont="1" applyFill="1" applyAlignment="1">
      <alignment horizontal="justify" vertical="top" wrapText="1"/>
    </xf>
    <xf numFmtId="164" fontId="4" fillId="4" borderId="0" xfId="1" applyNumberFormat="1" applyFont="1" applyFill="1"/>
    <xf numFmtId="164" fontId="20" fillId="0" borderId="0" xfId="1" applyNumberFormat="1" applyFont="1" applyFill="1" applyBorder="1" applyAlignment="1">
      <alignment vertical="center"/>
    </xf>
    <xf numFmtId="0" fontId="4" fillId="4" borderId="0" xfId="0" applyFont="1" applyFill="1" applyAlignment="1">
      <alignment horizontal="center"/>
    </xf>
    <xf numFmtId="0" fontId="4" fillId="4" borderId="0" xfId="0" applyFont="1" applyFill="1" applyAlignment="1">
      <alignment horizontal="center" vertical="top" wrapText="1"/>
    </xf>
    <xf numFmtId="0" fontId="21" fillId="0" borderId="0" xfId="0" applyFont="1" applyFill="1" applyAlignment="1">
      <alignment vertical="center"/>
    </xf>
    <xf numFmtId="166" fontId="21" fillId="0" borderId="0" xfId="0" applyNumberFormat="1" applyFont="1" applyFill="1" applyBorder="1"/>
    <xf numFmtId="166" fontId="21" fillId="0" borderId="0" xfId="0" applyNumberFormat="1" applyFont="1" applyFill="1"/>
    <xf numFmtId="164" fontId="21" fillId="0" borderId="0" xfId="1" applyNumberFormat="1" applyFont="1" applyFill="1"/>
    <xf numFmtId="164" fontId="20" fillId="0" borderId="0" xfId="1" applyNumberFormat="1" applyFont="1" applyFill="1"/>
    <xf numFmtId="0" fontId="3" fillId="5" borderId="0" xfId="0" applyFont="1" applyFill="1"/>
    <xf numFmtId="164" fontId="4" fillId="0" borderId="0" xfId="1" applyNumberFormat="1" applyFont="1" applyFill="1" applyAlignment="1">
      <alignment horizontal="center"/>
    </xf>
    <xf numFmtId="0" fontId="4" fillId="0" borderId="0" xfId="0" applyFont="1" applyFill="1" applyAlignment="1">
      <alignment horizontal="center"/>
    </xf>
    <xf numFmtId="9" fontId="3" fillId="5" borderId="0" xfId="2" applyFont="1" applyFill="1" applyAlignment="1">
      <alignment horizontal="justify" vertical="top"/>
    </xf>
    <xf numFmtId="164" fontId="3" fillId="0" borderId="0" xfId="1" applyNumberFormat="1" applyFont="1" applyFill="1" applyBorder="1" applyAlignment="1">
      <alignment horizontal="right" vertical="top"/>
    </xf>
    <xf numFmtId="166" fontId="3" fillId="0" borderId="4" xfId="0" applyNumberFormat="1" applyFont="1" applyFill="1" applyBorder="1"/>
    <xf numFmtId="166" fontId="4" fillId="0" borderId="4" xfId="0" applyNumberFormat="1" applyFont="1" applyFill="1" applyBorder="1"/>
    <xf numFmtId="166" fontId="4" fillId="0" borderId="4" xfId="0" applyNumberFormat="1" applyFont="1" applyFill="1" applyBorder="1" applyAlignment="1"/>
    <xf numFmtId="166" fontId="4" fillId="0" borderId="6" xfId="0" applyNumberFormat="1" applyFont="1" applyFill="1" applyBorder="1"/>
    <xf numFmtId="0" fontId="3" fillId="0" borderId="0" xfId="0" applyFont="1" applyFill="1" applyAlignment="1">
      <alignment vertical="top"/>
    </xf>
    <xf numFmtId="0" fontId="4" fillId="0" borderId="0" xfId="0" applyFont="1" applyFill="1" applyAlignment="1">
      <alignment horizontal="center"/>
    </xf>
    <xf numFmtId="0" fontId="3" fillId="0" borderId="0" xfId="0" applyFont="1" applyFill="1" applyAlignment="1">
      <alignment wrapText="1"/>
    </xf>
    <xf numFmtId="0" fontId="3" fillId="4" borderId="0" xfId="0" applyFont="1" applyFill="1" applyAlignment="1">
      <alignment horizontal="justify" vertical="top" wrapText="1"/>
    </xf>
    <xf numFmtId="0" fontId="4" fillId="0" borderId="0" xfId="0" applyFont="1" applyFill="1" applyAlignment="1">
      <alignment horizontal="center" wrapText="1"/>
    </xf>
    <xf numFmtId="0" fontId="3" fillId="4" borderId="0" xfId="0" applyFont="1" applyFill="1" applyAlignment="1">
      <alignment horizontal="justify" vertical="top"/>
    </xf>
    <xf numFmtId="0" fontId="4" fillId="0" borderId="0" xfId="0" applyFont="1" applyFill="1" applyAlignment="1">
      <alignment horizontal="center"/>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0" fontId="3" fillId="0" borderId="0" xfId="0" applyFont="1" applyFill="1" applyAlignment="1">
      <alignment horizontal="justify" vertical="justify" wrapText="1"/>
    </xf>
    <xf numFmtId="0" fontId="0" fillId="0" borderId="0" xfId="0" applyAlignment="1">
      <alignment horizontal="justify" vertical="justify" wrapText="1"/>
    </xf>
    <xf numFmtId="0" fontId="3" fillId="0" borderId="0" xfId="0" applyFont="1" applyFill="1" applyBorder="1" applyAlignment="1">
      <alignment horizontal="center"/>
    </xf>
    <xf numFmtId="0" fontId="3" fillId="0" borderId="0" xfId="0" applyFont="1" applyFill="1" applyAlignment="1">
      <alignment horizontal="justify" vertical="top" wrapText="1"/>
    </xf>
    <xf numFmtId="0" fontId="0" fillId="0" borderId="0" xfId="0" applyFill="1" applyAlignment="1">
      <alignment wrapText="1"/>
    </xf>
    <xf numFmtId="0" fontId="3" fillId="0" borderId="0" xfId="0" applyFont="1" applyFill="1" applyAlignment="1">
      <alignment vertical="top"/>
    </xf>
    <xf numFmtId="0" fontId="3" fillId="0" borderId="0" xfId="0" applyFont="1" applyFill="1" applyAlignment="1">
      <alignment horizontal="justify" wrapText="1"/>
    </xf>
    <xf numFmtId="0" fontId="3"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xf numFmtId="0" fontId="22" fillId="0" borderId="0" xfId="0" applyFont="1" applyFill="1" applyBorder="1" applyAlignment="1">
      <alignment horizontal="center"/>
    </xf>
    <xf numFmtId="0" fontId="3" fillId="0" borderId="0" xfId="0" applyNumberFormat="1" applyFont="1" applyFill="1" applyAlignment="1">
      <alignment horizontal="justify" vertical="top"/>
    </xf>
    <xf numFmtId="0" fontId="3" fillId="0" borderId="0" xfId="0" applyFont="1" applyFill="1" applyAlignment="1"/>
    <xf numFmtId="0" fontId="21" fillId="0" borderId="0" xfId="0" applyFont="1" applyFill="1" applyAlignment="1">
      <alignment vertical="top"/>
    </xf>
    <xf numFmtId="0" fontId="21" fillId="0" borderId="0" xfId="0" applyFont="1" applyFill="1" applyAlignment="1">
      <alignment vertical="top" wrapText="1"/>
    </xf>
    <xf numFmtId="0" fontId="21" fillId="0" borderId="0" xfId="0" applyFont="1" applyFill="1" applyAlignment="1"/>
    <xf numFmtId="0" fontId="21" fillId="0" borderId="0" xfId="0" applyFont="1" applyFill="1"/>
    <xf numFmtId="164" fontId="21" fillId="0" borderId="0" xfId="0" applyNumberFormat="1" applyFont="1" applyFill="1" applyBorder="1"/>
    <xf numFmtId="0" fontId="21" fillId="0" borderId="0" xfId="0" applyFont="1" applyFill="1" applyBorder="1"/>
    <xf numFmtId="166" fontId="20" fillId="0" borderId="0" xfId="0" applyNumberFormat="1" applyFont="1" applyFill="1"/>
    <xf numFmtId="0" fontId="16" fillId="0" borderId="0"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4" fillId="0" borderId="0" xfId="0" applyFont="1" applyFill="1" applyAlignment="1"/>
    <xf numFmtId="0" fontId="3" fillId="0" borderId="0" xfId="0" applyFont="1" applyFill="1" applyAlignment="1">
      <alignment horizontal="justify" vertical="justify" wrapText="1"/>
    </xf>
    <xf numFmtId="0" fontId="3" fillId="0" borderId="0" xfId="0" applyFont="1" applyFill="1" applyAlignment="1">
      <alignment horizontal="justify" wrapText="1"/>
    </xf>
    <xf numFmtId="164" fontId="27" fillId="4" borderId="0" xfId="1" applyNumberFormat="1" applyFont="1" applyFill="1" applyBorder="1" applyAlignment="1">
      <alignment vertical="center"/>
    </xf>
    <xf numFmtId="0" fontId="4" fillId="5" borderId="0" xfId="0" applyFont="1" applyFill="1"/>
    <xf numFmtId="0" fontId="3" fillId="0" borderId="0" xfId="0" applyFont="1" applyFill="1" applyAlignment="1"/>
    <xf numFmtId="0" fontId="4" fillId="0" borderId="0" xfId="0" applyFont="1" applyFill="1" applyAlignment="1"/>
    <xf numFmtId="0" fontId="3" fillId="0" borderId="0" xfId="0" applyFont="1" applyFill="1" applyAlignment="1"/>
    <xf numFmtId="164" fontId="3" fillId="0" borderId="0" xfId="1" applyNumberFormat="1" applyFont="1" applyFill="1" applyBorder="1" applyAlignment="1"/>
    <xf numFmtId="0" fontId="3" fillId="0" borderId="4" xfId="0" applyFont="1" applyFill="1" applyBorder="1" applyAlignment="1"/>
    <xf numFmtId="0" fontId="4" fillId="0" borderId="4" xfId="0" applyFont="1" applyFill="1" applyBorder="1" applyAlignment="1"/>
    <xf numFmtId="0" fontId="4" fillId="0" borderId="0" xfId="0" applyFont="1" applyFill="1" applyBorder="1" applyAlignment="1"/>
    <xf numFmtId="164" fontId="3" fillId="0" borderId="4" xfId="1" applyNumberFormat="1" applyFont="1" applyFill="1" applyBorder="1" applyAlignment="1"/>
    <xf numFmtId="0" fontId="4" fillId="0" borderId="1" xfId="0" applyFont="1" applyFill="1" applyBorder="1" applyAlignment="1"/>
    <xf numFmtId="0" fontId="3" fillId="0" borderId="1" xfId="0" applyFont="1" applyFill="1" applyBorder="1" applyAlignment="1"/>
    <xf numFmtId="164" fontId="3" fillId="0" borderId="1" xfId="1" applyNumberFormat="1" applyFont="1" applyFill="1" applyBorder="1" applyAlignment="1"/>
    <xf numFmtId="164" fontId="3" fillId="0" borderId="1" xfId="0" applyNumberFormat="1" applyFont="1" applyFill="1" applyBorder="1" applyAlignment="1"/>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4" fillId="0" borderId="0" xfId="0" applyFont="1" applyFill="1" applyAlignment="1">
      <alignment horizontal="justify" vertical="top"/>
    </xf>
    <xf numFmtId="0" fontId="3" fillId="0" borderId="0" xfId="0" applyFont="1" applyFill="1" applyAlignment="1">
      <alignment vertical="top"/>
    </xf>
    <xf numFmtId="0" fontId="4" fillId="0" borderId="0" xfId="0" applyFont="1" applyFill="1" applyAlignment="1">
      <alignment vertical="center"/>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xf numFmtId="0" fontId="3" fillId="3" borderId="0" xfId="0" applyFont="1" applyFill="1" applyAlignment="1">
      <alignment vertical="center" wrapText="1"/>
    </xf>
    <xf numFmtId="0" fontId="4" fillId="0" borderId="0" xfId="0" applyFont="1" applyFill="1" applyAlignment="1"/>
    <xf numFmtId="0" fontId="20" fillId="0" borderId="0" xfId="0" applyFont="1" applyFill="1" applyAlignment="1">
      <alignment wrapText="1"/>
    </xf>
    <xf numFmtId="0" fontId="21" fillId="0" borderId="0" xfId="0" applyFont="1" applyFill="1" applyAlignment="1">
      <alignment horizontal="justify" vertical="top" wrapText="1"/>
    </xf>
    <xf numFmtId="0" fontId="21" fillId="0" borderId="0" xfId="0" applyNumberFormat="1" applyFont="1" applyFill="1" applyAlignment="1">
      <alignment horizontal="justify" vertical="center" wrapText="1"/>
    </xf>
    <xf numFmtId="0" fontId="20" fillId="0" borderId="0" xfId="0" applyFont="1" applyFill="1"/>
    <xf numFmtId="0" fontId="21" fillId="0" borderId="0" xfId="0" applyFont="1" applyFill="1" applyAlignment="1">
      <alignment wrapText="1"/>
    </xf>
    <xf numFmtId="164" fontId="21" fillId="0" borderId="0" xfId="0" applyNumberFormat="1" applyFont="1" applyFill="1"/>
    <xf numFmtId="0" fontId="20" fillId="0" borderId="0" xfId="0" applyFont="1" applyFill="1" applyAlignment="1">
      <alignment horizontal="justify" vertical="top" wrapText="1"/>
    </xf>
    <xf numFmtId="0" fontId="3" fillId="0" borderId="2" xfId="0" applyFont="1" applyFill="1" applyBorder="1"/>
    <xf numFmtId="0" fontId="3" fillId="0" borderId="0" xfId="0" applyFont="1" applyFill="1" applyAlignment="1">
      <alignment wrapText="1"/>
    </xf>
    <xf numFmtId="0" fontId="0" fillId="0" borderId="0" xfId="0" applyAlignment="1">
      <alignment wrapText="1"/>
    </xf>
    <xf numFmtId="0" fontId="4" fillId="0" borderId="0" xfId="0" applyFont="1" applyFill="1" applyAlignment="1">
      <alignment vertical="center"/>
    </xf>
    <xf numFmtId="0" fontId="4" fillId="0" borderId="0" xfId="0" applyFont="1" applyFill="1" applyAlignment="1"/>
    <xf numFmtId="166" fontId="23" fillId="0" borderId="0" xfId="0" applyNumberFormat="1" applyFont="1" applyFill="1" applyAlignment="1">
      <alignment horizontal="right"/>
    </xf>
    <xf numFmtId="0" fontId="3" fillId="0" borderId="0" xfId="0" applyFont="1" applyFill="1" applyAlignment="1">
      <alignment horizontal="left" wrapText="1"/>
    </xf>
    <xf numFmtId="0" fontId="4" fillId="0" borderId="0" xfId="0" applyFont="1" applyFill="1" applyAlignment="1">
      <alignment horizontal="center"/>
    </xf>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4" fillId="0" borderId="0" xfId="0" applyFont="1" applyFill="1" applyAlignment="1">
      <alignment horizontal="justify" vertical="top"/>
    </xf>
    <xf numFmtId="0" fontId="3" fillId="0" borderId="0" xfId="0" applyFont="1" applyFill="1" applyAlignment="1">
      <alignment vertical="top"/>
    </xf>
    <xf numFmtId="0" fontId="4" fillId="0" borderId="0" xfId="0" applyFont="1" applyFill="1" applyAlignment="1">
      <alignment vertical="center"/>
    </xf>
    <xf numFmtId="0" fontId="3" fillId="0" borderId="0" xfId="0" applyNumberFormat="1" applyFont="1" applyFill="1" applyAlignment="1">
      <alignment horizontal="justify" vertical="center" wrapText="1"/>
    </xf>
    <xf numFmtId="0" fontId="3" fillId="0" borderId="0" xfId="0" applyFont="1" applyFill="1" applyAlignment="1">
      <alignment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xf numFmtId="0" fontId="0" fillId="0" borderId="0" xfId="0" applyAlignment="1">
      <alignment wrapText="1"/>
    </xf>
    <xf numFmtId="0" fontId="3" fillId="3" borderId="0" xfId="0" applyFont="1" applyFill="1" applyAlignment="1">
      <alignment vertical="center" wrapText="1"/>
    </xf>
    <xf numFmtId="0" fontId="23" fillId="0" borderId="0" xfId="0" applyFont="1"/>
    <xf numFmtId="0" fontId="24" fillId="0" borderId="0" xfId="0" applyFont="1"/>
    <xf numFmtId="164" fontId="0" fillId="0" borderId="0" xfId="1" applyNumberFormat="1" applyFont="1"/>
    <xf numFmtId="164" fontId="0" fillId="0" borderId="1" xfId="1" applyNumberFormat="1" applyFont="1" applyBorder="1"/>
    <xf numFmtId="43" fontId="0" fillId="0" borderId="2" xfId="1" applyFont="1" applyBorder="1"/>
    <xf numFmtId="164" fontId="0" fillId="0" borderId="2" xfId="1" applyNumberFormat="1" applyFont="1" applyBorder="1"/>
    <xf numFmtId="0" fontId="28" fillId="0" borderId="0" xfId="0" applyFont="1" applyAlignment="1">
      <alignment horizontal="justify" vertical="top"/>
    </xf>
    <xf numFmtId="164" fontId="29" fillId="0" borderId="0" xfId="1" applyNumberFormat="1" applyFont="1"/>
    <xf numFmtId="0" fontId="4" fillId="0" borderId="0" xfId="3" applyFont="1" applyFill="1" applyAlignment="1">
      <alignment horizontal="center"/>
    </xf>
    <xf numFmtId="164" fontId="0" fillId="0" borderId="0" xfId="1" applyNumberFormat="1" applyFont="1" applyAlignment="1">
      <alignment horizontal="center"/>
    </xf>
    <xf numFmtId="164" fontId="3" fillId="0" borderId="0" xfId="1" applyNumberFormat="1" applyFont="1"/>
    <xf numFmtId="164" fontId="3" fillId="0" borderId="0" xfId="1" applyNumberFormat="1" applyFont="1" applyAlignment="1">
      <alignment horizontal="right"/>
    </xf>
    <xf numFmtId="164" fontId="3" fillId="0" borderId="1" xfId="1" applyNumberFormat="1" applyFont="1" applyBorder="1"/>
    <xf numFmtId="0" fontId="0" fillId="0" borderId="0" xfId="0" applyBorder="1"/>
    <xf numFmtId="0" fontId="3" fillId="0" borderId="0" xfId="0" applyFont="1"/>
    <xf numFmtId="164" fontId="3" fillId="0" borderId="0" xfId="1" applyNumberFormat="1" applyFont="1" applyBorder="1"/>
    <xf numFmtId="164" fontId="21" fillId="0" borderId="0" xfId="0" applyNumberFormat="1" applyFont="1" applyFill="1" applyAlignment="1">
      <alignment vertical="top"/>
    </xf>
    <xf numFmtId="164" fontId="3" fillId="0" borderId="2" xfId="1" applyNumberFormat="1" applyFont="1" applyBorder="1"/>
    <xf numFmtId="0" fontId="0" fillId="0" borderId="0" xfId="0" applyFill="1" applyAlignment="1">
      <alignment wrapText="1"/>
    </xf>
    <xf numFmtId="0" fontId="3" fillId="0" borderId="0" xfId="0" applyNumberFormat="1" applyFont="1" applyFill="1" applyBorder="1" applyAlignment="1">
      <alignment horizontal="justify" vertical="top" wrapText="1"/>
    </xf>
    <xf numFmtId="0" fontId="3" fillId="0" borderId="0" xfId="0" applyFont="1" applyFill="1" applyAlignment="1"/>
    <xf numFmtId="0" fontId="3" fillId="0" borderId="0" xfId="0" applyFont="1" applyFill="1" applyAlignment="1"/>
    <xf numFmtId="0" fontId="3" fillId="5" borderId="0" xfId="0" applyFont="1" applyFill="1" applyBorder="1"/>
    <xf numFmtId="0" fontId="4" fillId="4" borderId="0" xfId="0" applyFont="1" applyFill="1" applyAlignment="1">
      <alignment horizontal="center"/>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4" fillId="0" borderId="0" xfId="0" applyFont="1" applyFill="1" applyAlignment="1"/>
    <xf numFmtId="0" fontId="3" fillId="0" borderId="0" xfId="0" applyFont="1" applyFill="1" applyAlignment="1">
      <alignment horizontal="justify" vertical="justify" wrapText="1"/>
    </xf>
    <xf numFmtId="0" fontId="3" fillId="0" borderId="0" xfId="0" applyFont="1" applyFill="1" applyAlignment="1">
      <alignment horizontal="justify" wrapText="1"/>
    </xf>
    <xf numFmtId="0" fontId="3" fillId="0" borderId="0" xfId="0" applyFont="1" applyFill="1" applyAlignment="1">
      <alignment horizontal="left" wrapText="1"/>
    </xf>
    <xf numFmtId="0" fontId="3" fillId="0" borderId="0" xfId="0" applyFont="1" applyFill="1" applyAlignment="1"/>
    <xf numFmtId="0" fontId="24" fillId="0" borderId="0" xfId="0" applyFont="1" applyFill="1"/>
    <xf numFmtId="0" fontId="3" fillId="0" borderId="0" xfId="0" applyFont="1" applyFill="1" applyAlignment="1">
      <alignment horizontal="justify" vertical="top" wrapText="1"/>
    </xf>
    <xf numFmtId="0" fontId="3" fillId="0" borderId="0" xfId="0" applyFont="1" applyFill="1" applyAlignment="1"/>
    <xf numFmtId="0" fontId="4" fillId="0" borderId="0" xfId="0" applyFont="1" applyFill="1" applyAlignment="1">
      <alignment horizontal="center"/>
    </xf>
    <xf numFmtId="0" fontId="3" fillId="0" borderId="0" xfId="0" applyFont="1" applyFill="1" applyAlignment="1"/>
    <xf numFmtId="0" fontId="3" fillId="0" borderId="0" xfId="0" applyFont="1" applyFill="1" applyAlignment="1">
      <alignment horizontal="justify" vertical="center" wrapText="1"/>
    </xf>
    <xf numFmtId="0" fontId="0" fillId="0" borderId="0" xfId="0" applyAlignment="1">
      <alignment horizontal="justify" vertical="top" wrapText="1"/>
    </xf>
    <xf numFmtId="0" fontId="17" fillId="0" borderId="0" xfId="0" applyNumberFormat="1" applyFont="1" applyFill="1" applyBorder="1" applyAlignment="1">
      <alignment horizontal="justify" vertical="top" wrapText="1"/>
    </xf>
    <xf numFmtId="0" fontId="3" fillId="0" borderId="0" xfId="0" applyFont="1" applyFill="1" applyAlignment="1">
      <alignment horizontal="justify" vertical="center" wrapText="1"/>
    </xf>
    <xf numFmtId="0" fontId="3" fillId="0" borderId="0" xfId="0" applyFont="1" applyFill="1" applyAlignment="1"/>
    <xf numFmtId="9" fontId="3" fillId="0" borderId="0" xfId="2" applyFont="1" applyFill="1" applyBorder="1"/>
    <xf numFmtId="0" fontId="30" fillId="0" borderId="0" xfId="0" applyFont="1" applyAlignment="1">
      <alignment wrapText="1"/>
    </xf>
    <xf numFmtId="0" fontId="4" fillId="0" borderId="0" xfId="0" applyFont="1" applyFill="1" applyAlignment="1">
      <alignment horizontal="left" vertical="center"/>
    </xf>
    <xf numFmtId="0" fontId="3" fillId="0" borderId="0" xfId="0" applyFont="1" applyFill="1" applyAlignment="1"/>
    <xf numFmtId="166" fontId="4" fillId="0" borderId="0" xfId="0" applyNumberFormat="1" applyFont="1" applyFill="1"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vertical="top" wrapText="1"/>
    </xf>
    <xf numFmtId="0" fontId="23" fillId="0" borderId="0" xfId="0" applyFont="1" applyFill="1"/>
    <xf numFmtId="0" fontId="0" fillId="0" borderId="0" xfId="0" applyFill="1"/>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Border="1" applyAlignment="1">
      <alignment horizontal="center"/>
    </xf>
    <xf numFmtId="0" fontId="4" fillId="0" borderId="0" xfId="0" applyFont="1" applyFill="1" applyAlignment="1"/>
    <xf numFmtId="0" fontId="4" fillId="0" borderId="0" xfId="0" applyFont="1" applyFill="1" applyBorder="1" applyAlignment="1">
      <alignment horizontal="center"/>
    </xf>
    <xf numFmtId="0" fontId="4" fillId="0" borderId="0" xfId="0" applyFont="1" applyFill="1" applyBorder="1"/>
    <xf numFmtId="43" fontId="4" fillId="0" borderId="0" xfId="1" applyFont="1" applyFill="1" applyBorder="1" applyAlignment="1">
      <alignment horizontal="right" vertical="top"/>
    </xf>
    <xf numFmtId="0" fontId="3" fillId="0" borderId="0" xfId="0" applyFont="1" applyFill="1" applyAlignment="1">
      <alignment vertical="top"/>
    </xf>
    <xf numFmtId="0" fontId="3" fillId="0" borderId="0" xfId="0" applyFont="1" applyFill="1" applyAlignment="1">
      <alignment horizontal="justify" vertical="top" wrapText="1"/>
    </xf>
    <xf numFmtId="0" fontId="24" fillId="0" borderId="0" xfId="0" applyFont="1" applyFill="1" applyAlignment="1">
      <alignment horizontal="justify" wrapText="1"/>
    </xf>
    <xf numFmtId="0" fontId="0" fillId="0" borderId="0" xfId="0" applyFill="1" applyAlignment="1">
      <alignment horizontal="justify" wrapText="1"/>
    </xf>
    <xf numFmtId="0" fontId="3" fillId="0" borderId="0" xfId="0" applyFont="1" applyFill="1" applyAlignment="1">
      <alignment horizontal="justify" wrapText="1"/>
    </xf>
    <xf numFmtId="0" fontId="4" fillId="4" borderId="0" xfId="0" applyFont="1" applyFill="1" applyBorder="1" applyAlignment="1">
      <alignment horizontal="center"/>
    </xf>
    <xf numFmtId="0" fontId="3" fillId="4" borderId="0" xfId="0" applyFont="1" applyFill="1" applyBorder="1" applyAlignment="1">
      <alignment horizontal="justify" vertical="top" wrapText="1"/>
    </xf>
    <xf numFmtId="164" fontId="4" fillId="4" borderId="0" xfId="1" applyNumberFormat="1" applyFont="1" applyFill="1" applyBorder="1" applyAlignment="1">
      <alignment vertical="center"/>
    </xf>
    <xf numFmtId="0" fontId="12" fillId="0" borderId="0" xfId="0" applyFont="1" applyFill="1" applyBorder="1" applyAlignment="1">
      <alignment horizontal="center"/>
    </xf>
    <xf numFmtId="0" fontId="3" fillId="3" borderId="0" xfId="0" applyFont="1" applyFill="1" applyBorder="1" applyAlignment="1">
      <alignment horizontal="justify" vertical="top"/>
    </xf>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vertical="top"/>
    </xf>
    <xf numFmtId="0" fontId="24" fillId="0" borderId="0" xfId="0" applyFont="1" applyFill="1" applyAlignment="1">
      <alignment wrapText="1"/>
    </xf>
    <xf numFmtId="0" fontId="25" fillId="0" borderId="0" xfId="0" applyFont="1" applyFill="1" applyAlignment="1">
      <alignment wrapText="1"/>
    </xf>
    <xf numFmtId="0" fontId="3" fillId="0" borderId="0" xfId="0" applyFont="1" applyFill="1" applyAlignment="1">
      <alignment horizontal="justify" wrapText="1"/>
    </xf>
    <xf numFmtId="0" fontId="3" fillId="0" borderId="0" xfId="0" applyFont="1" applyFill="1" applyAlignment="1"/>
    <xf numFmtId="0" fontId="4" fillId="0" borderId="0" xfId="0" applyFont="1" applyFill="1" applyAlignment="1">
      <alignment horizontal="justify" vertical="top" wrapText="1"/>
    </xf>
    <xf numFmtId="0" fontId="3" fillId="4" borderId="0" xfId="0" applyFont="1" applyFill="1" applyAlignment="1">
      <alignment horizontal="justify" vertical="top" wrapText="1"/>
    </xf>
    <xf numFmtId="0" fontId="4" fillId="0" borderId="0" xfId="0" applyFont="1" applyFill="1" applyAlignment="1"/>
    <xf numFmtId="0" fontId="4" fillId="0" borderId="0" xfId="0" applyFont="1" applyFill="1" applyAlignment="1">
      <alignment horizontal="center"/>
    </xf>
    <xf numFmtId="0" fontId="3" fillId="0" borderId="0" xfId="0" applyFont="1" applyFill="1" applyAlignment="1">
      <alignment horizontal="justify" vertical="top" wrapText="1"/>
    </xf>
    <xf numFmtId="0" fontId="24" fillId="4" borderId="0" xfId="0" applyFont="1" applyFill="1"/>
    <xf numFmtId="0" fontId="3" fillId="4" borderId="0" xfId="0" applyFont="1" applyFill="1" applyAlignment="1">
      <alignment vertical="top" wrapText="1"/>
    </xf>
    <xf numFmtId="0" fontId="4" fillId="4" borderId="0" xfId="3" applyFont="1" applyFill="1" applyAlignment="1">
      <alignment horizontal="center"/>
    </xf>
    <xf numFmtId="164" fontId="1" fillId="0" borderId="0" xfId="1" applyNumberFormat="1" applyFont="1" applyAlignment="1">
      <alignment horizontal="center"/>
    </xf>
    <xf numFmtId="164" fontId="21" fillId="0" borderId="0" xfId="1" applyNumberFormat="1" applyFont="1" applyFill="1" applyBorder="1" applyAlignment="1"/>
    <xf numFmtId="0" fontId="4"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0" fillId="0" borderId="0" xfId="0" applyFill="1" applyAlignment="1">
      <alignment wrapText="1"/>
    </xf>
    <xf numFmtId="0" fontId="4" fillId="0" borderId="0" xfId="0" applyFont="1" applyFill="1" applyAlignment="1">
      <alignment horizontal="center"/>
    </xf>
    <xf numFmtId="0" fontId="3" fillId="0" borderId="0" xfId="0" applyNumberFormat="1" applyFont="1" applyFill="1" applyAlignment="1">
      <alignment horizontal="justify" vertical="center"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0" fillId="0" borderId="0" xfId="0" applyAlignment="1">
      <alignment horizontal="justify" vertical="top" wrapText="1"/>
    </xf>
    <xf numFmtId="0" fontId="32" fillId="0" borderId="0" xfId="0" applyFont="1"/>
    <xf numFmtId="0" fontId="31" fillId="0" borderId="0" xfId="3" applyFont="1" applyFill="1"/>
    <xf numFmtId="0" fontId="4" fillId="0" borderId="0" xfId="0" applyFont="1" applyFill="1" applyAlignment="1">
      <alignment wrapText="1"/>
    </xf>
    <xf numFmtId="0" fontId="33" fillId="0" borderId="0" xfId="3" applyFont="1" applyFill="1"/>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alignment horizontal="justify" vertical="top"/>
    </xf>
    <xf numFmtId="0" fontId="4" fillId="0" borderId="2" xfId="0" applyFont="1" applyFill="1" applyBorder="1"/>
    <xf numFmtId="0" fontId="4" fillId="0" borderId="2" xfId="0" applyFont="1" applyFill="1" applyBorder="1" applyAlignment="1">
      <alignment horizontal="center"/>
    </xf>
    <xf numFmtId="0" fontId="4" fillId="0" borderId="0" xfId="3" applyFont="1" applyAlignment="1">
      <alignment horizontal="center"/>
    </xf>
    <xf numFmtId="16" fontId="4" fillId="0" borderId="0" xfId="3" quotePrefix="1" applyNumberFormat="1" applyFont="1" applyFill="1" applyAlignment="1">
      <alignment horizontal="left" wrapText="1"/>
    </xf>
    <xf numFmtId="0" fontId="32" fillId="0" borderId="0" xfId="0" applyFont="1" applyAlignment="1">
      <alignment horizontal="left" wrapText="1"/>
    </xf>
    <xf numFmtId="0" fontId="4" fillId="0" borderId="0" xfId="0" applyFont="1" applyFill="1" applyAlignment="1">
      <alignment horizontal="left" indent="1"/>
    </xf>
    <xf numFmtId="164" fontId="4" fillId="0" borderId="3" xfId="1" applyNumberFormat="1" applyFont="1" applyFill="1" applyBorder="1" applyAlignment="1"/>
    <xf numFmtId="0" fontId="4" fillId="0" borderId="8" xfId="0" applyFont="1" applyFill="1" applyBorder="1" applyAlignment="1">
      <alignment horizontal="center" vertical="top"/>
    </xf>
    <xf numFmtId="0" fontId="4" fillId="0" borderId="0" xfId="0" applyFont="1" applyFill="1" applyBorder="1" applyAlignment="1">
      <alignment horizontal="justify" vertical="top"/>
    </xf>
    <xf numFmtId="164" fontId="3" fillId="0" borderId="8" xfId="1" applyNumberFormat="1" applyFont="1" applyFill="1" applyBorder="1" applyAlignment="1">
      <alignment horizontal="justify" vertical="top"/>
    </xf>
    <xf numFmtId="0" fontId="3" fillId="0" borderId="7" xfId="0" applyFont="1" applyFill="1" applyBorder="1" applyAlignment="1">
      <alignment horizontal="justify" vertical="top"/>
    </xf>
    <xf numFmtId="164" fontId="3" fillId="0" borderId="0" xfId="0" applyNumberFormat="1" applyFont="1" applyFill="1" applyBorder="1" applyAlignment="1">
      <alignment horizontal="justify" vertical="top"/>
    </xf>
    <xf numFmtId="43" fontId="3" fillId="0" borderId="8" xfId="1" applyNumberFormat="1" applyFont="1" applyFill="1" applyBorder="1" applyAlignment="1">
      <alignment horizontal="justify" vertical="top"/>
    </xf>
    <xf numFmtId="0" fontId="3" fillId="0" borderId="0" xfId="0" applyFont="1" applyFill="1" applyAlignment="1">
      <alignment horizontal="left" vertical="top" wrapText="1"/>
    </xf>
    <xf numFmtId="0" fontId="17" fillId="0" borderId="0" xfId="0" applyFont="1" applyFill="1" applyAlignment="1">
      <alignment horizontal="center" vertical="top"/>
    </xf>
    <xf numFmtId="164" fontId="3" fillId="0" borderId="0" xfId="1" applyNumberFormat="1" applyFont="1" applyFill="1" applyBorder="1" applyAlignment="1">
      <alignment horizontal="justify" vertical="top"/>
    </xf>
    <xf numFmtId="0" fontId="17" fillId="0" borderId="0" xfId="0" applyFont="1" applyFill="1" applyAlignment="1">
      <alignment horizontal="left" vertical="top" wrapText="1"/>
    </xf>
    <xf numFmtId="0" fontId="18" fillId="0" borderId="0" xfId="0" applyFont="1" applyFill="1" applyAlignment="1">
      <alignment vertical="top" wrapText="1"/>
    </xf>
    <xf numFmtId="0" fontId="18" fillId="0" borderId="0" xfId="0" applyFont="1" applyFill="1" applyBorder="1" applyAlignment="1">
      <alignment vertical="top" wrapText="1"/>
    </xf>
    <xf numFmtId="164" fontId="3" fillId="0" borderId="8" xfId="1" applyNumberFormat="1" applyFont="1" applyFill="1" applyBorder="1" applyAlignment="1">
      <alignment horizontal="right" vertical="top"/>
    </xf>
    <xf numFmtId="164" fontId="3" fillId="0" borderId="9" xfId="1" applyNumberFormat="1" applyFont="1" applyFill="1" applyBorder="1" applyAlignment="1">
      <alignment horizontal="right" vertical="top"/>
    </xf>
    <xf numFmtId="164" fontId="3" fillId="0" borderId="9" xfId="1" applyNumberFormat="1" applyFont="1" applyFill="1" applyBorder="1" applyAlignment="1">
      <alignment horizontal="right"/>
    </xf>
    <xf numFmtId="0" fontId="3" fillId="0" borderId="0" xfId="0" applyFont="1" applyFill="1" applyAlignment="1">
      <alignment horizontal="left" vertical="top" wrapText="1"/>
    </xf>
    <xf numFmtId="0" fontId="17" fillId="0" borderId="0" xfId="0" applyFont="1" applyFill="1" applyAlignment="1">
      <alignment horizontal="center" vertical="top"/>
    </xf>
    <xf numFmtId="43" fontId="3" fillId="0" borderId="0" xfId="1" applyNumberFormat="1" applyFont="1" applyFill="1" applyBorder="1" applyAlignment="1">
      <alignment horizontal="justify" vertical="top"/>
    </xf>
    <xf numFmtId="164" fontId="4" fillId="0" borderId="4" xfId="1" applyNumberFormat="1" applyFont="1" applyFill="1" applyBorder="1" applyAlignment="1">
      <alignment horizontal="left" vertical="top" wrapText="1"/>
    </xf>
    <xf numFmtId="0" fontId="3" fillId="0" borderId="0" xfId="0" applyFont="1" applyFill="1" applyAlignment="1">
      <alignment horizontal="justify" vertical="top" wrapText="1"/>
    </xf>
    <xf numFmtId="0" fontId="0" fillId="0" borderId="0" xfId="0" applyFill="1" applyAlignment="1">
      <alignment horizontal="justify" vertical="top" wrapText="1"/>
    </xf>
    <xf numFmtId="0" fontId="4" fillId="0" borderId="0" xfId="0" applyFont="1" applyFill="1" applyAlignment="1">
      <alignment wrapText="1"/>
    </xf>
    <xf numFmtId="0" fontId="3" fillId="0" borderId="0" xfId="0" applyFont="1" applyFill="1" applyAlignment="1">
      <alignment horizontal="justify" vertical="top"/>
    </xf>
    <xf numFmtId="0" fontId="3" fillId="0" borderId="0" xfId="0" applyFont="1" applyFill="1" applyAlignment="1">
      <alignment horizontal="left" vertical="top" wrapText="1"/>
    </xf>
    <xf numFmtId="0" fontId="17" fillId="0" borderId="0" xfId="0" applyFont="1" applyFill="1" applyAlignment="1">
      <alignment horizontal="center" vertical="top"/>
    </xf>
    <xf numFmtId="0" fontId="4" fillId="0" borderId="8" xfId="0" applyFont="1" applyFill="1" applyBorder="1" applyAlignment="1">
      <alignment horizontal="justify" vertical="top"/>
    </xf>
    <xf numFmtId="0" fontId="4" fillId="0" borderId="8" xfId="0" applyFont="1" applyFill="1" applyBorder="1" applyAlignment="1">
      <alignment horizontal="center"/>
    </xf>
    <xf numFmtId="0" fontId="4"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Fill="1" applyAlignment="1">
      <alignment wrapText="1"/>
    </xf>
    <xf numFmtId="0" fontId="4" fillId="0" borderId="0" xfId="0" applyFont="1" applyFill="1" applyAlignment="1">
      <alignment horizontal="center"/>
    </xf>
    <xf numFmtId="0" fontId="3" fillId="0" borderId="0" xfId="0" applyNumberFormat="1" applyFont="1" applyFill="1" applyAlignment="1">
      <alignment horizontal="justify" vertical="top" wrapText="1"/>
    </xf>
    <xf numFmtId="0" fontId="4" fillId="0" borderId="0" xfId="0" applyFont="1" applyFill="1" applyBorder="1" applyAlignment="1">
      <alignment horizontal="center"/>
    </xf>
    <xf numFmtId="0" fontId="3" fillId="0" borderId="0" xfId="0" applyNumberFormat="1" applyFont="1" applyFill="1" applyAlignment="1">
      <alignment horizontal="justify" vertical="center"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0" fillId="0" borderId="0" xfId="0" applyAlignment="1">
      <alignment horizontal="justify" vertical="top" wrapText="1"/>
    </xf>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3" fillId="0" borderId="9" xfId="0" applyFont="1" applyFill="1" applyBorder="1"/>
    <xf numFmtId="0" fontId="0" fillId="0" borderId="0" xfId="0" applyFill="1" applyAlignment="1">
      <alignment horizontal="justify" wrapText="1"/>
    </xf>
    <xf numFmtId="0" fontId="3" fillId="0" borderId="0" xfId="0" applyFont="1" applyFill="1" applyAlignment="1">
      <alignment horizontal="justify" wrapText="1"/>
    </xf>
    <xf numFmtId="43" fontId="20" fillId="0" borderId="0" xfId="0" applyNumberFormat="1" applyFont="1" applyFill="1" applyBorder="1"/>
    <xf numFmtId="0" fontId="21" fillId="0" borderId="0" xfId="0" applyNumberFormat="1" applyFont="1" applyFill="1" applyBorder="1" applyAlignment="1">
      <alignment horizontal="justify" vertical="top" wrapText="1"/>
    </xf>
    <xf numFmtId="166" fontId="20" fillId="0" borderId="0" xfId="0" applyNumberFormat="1" applyFont="1" applyFill="1" applyBorder="1"/>
    <xf numFmtId="166" fontId="20" fillId="0" borderId="0" xfId="0" applyNumberFormat="1" applyFont="1" applyFill="1" applyAlignment="1">
      <alignment horizontal="center"/>
    </xf>
    <xf numFmtId="0" fontId="20" fillId="0" borderId="0" xfId="0" applyNumberFormat="1" applyFont="1" applyFill="1" applyBorder="1" applyAlignment="1">
      <alignment vertical="top" wrapText="1"/>
    </xf>
    <xf numFmtId="0" fontId="4" fillId="0" borderId="0" xfId="0" applyFont="1" applyFill="1" applyAlignment="1">
      <alignment horizontal="center"/>
    </xf>
    <xf numFmtId="0" fontId="0" fillId="0" borderId="0" xfId="0" applyAlignment="1">
      <alignment horizontal="justify" wrapText="1"/>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0" borderId="0" xfId="0" applyFont="1" applyFill="1" applyAlignment="1">
      <alignment horizontal="left" vertical="top" wrapText="1"/>
    </xf>
    <xf numFmtId="0" fontId="17" fillId="0" borderId="0" xfId="0" applyFont="1" applyFill="1" applyAlignment="1">
      <alignment horizontal="center" vertical="top"/>
    </xf>
    <xf numFmtId="0" fontId="4" fillId="0" borderId="0" xfId="0" applyFont="1" applyFill="1" applyBorder="1" applyAlignment="1">
      <alignment horizontal="center" vertical="top"/>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alignment vertical="top" wrapText="1"/>
    </xf>
    <xf numFmtId="0" fontId="3" fillId="0" borderId="0" xfId="0" applyFont="1" applyFill="1" applyAlignment="1">
      <alignment horizontal="justify" wrapText="1"/>
    </xf>
    <xf numFmtId="0" fontId="4" fillId="0" borderId="0" xfId="0" applyFont="1" applyFill="1" applyAlignment="1">
      <alignment horizontal="left" vertical="top"/>
    </xf>
    <xf numFmtId="0" fontId="3" fillId="0" borderId="0" xfId="0" applyFont="1" applyFill="1" applyAlignment="1">
      <alignment horizontal="left" vertical="top"/>
    </xf>
    <xf numFmtId="0" fontId="0" fillId="0" borderId="0" xfId="0" applyAlignment="1">
      <alignment vertical="top"/>
    </xf>
    <xf numFmtId="0" fontId="2" fillId="0" borderId="0" xfId="0" applyFont="1" applyFill="1" applyAlignment="1">
      <alignment horizontal="justify" wrapText="1"/>
    </xf>
    <xf numFmtId="0" fontId="3" fillId="0" borderId="8" xfId="0" applyFont="1" applyFill="1" applyBorder="1" applyAlignment="1">
      <alignment horizontal="right"/>
    </xf>
    <xf numFmtId="0" fontId="3" fillId="0" borderId="8" xfId="0" applyFont="1" applyFill="1" applyBorder="1"/>
    <xf numFmtId="164" fontId="3" fillId="0" borderId="8" xfId="1" applyNumberFormat="1" applyFont="1" applyFill="1" applyBorder="1"/>
    <xf numFmtId="164" fontId="4" fillId="0" borderId="8" xfId="1" applyNumberFormat="1" applyFont="1" applyFill="1" applyBorder="1" applyAlignment="1"/>
    <xf numFmtId="164" fontId="4" fillId="0" borderId="8" xfId="1" applyNumberFormat="1" applyFont="1" applyFill="1" applyBorder="1" applyAlignment="1">
      <alignment horizontal="right"/>
    </xf>
    <xf numFmtId="164" fontId="4" fillId="0" borderId="8" xfId="1" applyNumberFormat="1" applyFont="1" applyFill="1" applyBorder="1"/>
    <xf numFmtId="0" fontId="4" fillId="0" borderId="8" xfId="0" applyFont="1" applyFill="1" applyBorder="1"/>
    <xf numFmtId="164" fontId="4" fillId="0" borderId="8" xfId="1" applyNumberFormat="1" applyFont="1"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43" fontId="3" fillId="0" borderId="0" xfId="0" applyNumberFormat="1" applyFont="1" applyFill="1"/>
    <xf numFmtId="43" fontId="3" fillId="5" borderId="0" xfId="1" applyFont="1" applyFill="1" applyAlignment="1">
      <alignment horizontal="justify" vertical="top"/>
    </xf>
    <xf numFmtId="43" fontId="3" fillId="5" borderId="0" xfId="2" applyNumberFormat="1" applyFont="1" applyFill="1" applyAlignment="1">
      <alignment horizontal="justify" vertical="top"/>
    </xf>
    <xf numFmtId="0" fontId="3" fillId="0" borderId="3" xfId="0" applyFont="1" applyFill="1" applyBorder="1" applyAlignment="1">
      <alignment vertical="center"/>
    </xf>
    <xf numFmtId="0" fontId="3" fillId="0" borderId="0" xfId="0" applyFont="1" applyFill="1" applyAlignment="1">
      <alignment horizontal="justify" vertical="top" wrapText="1"/>
    </xf>
    <xf numFmtId="164" fontId="34" fillId="0" borderId="0" xfId="1" applyNumberFormat="1" applyFont="1" applyFill="1"/>
    <xf numFmtId="164" fontId="34" fillId="0" borderId="0" xfId="1" applyNumberFormat="1" applyFont="1" applyFill="1" applyBorder="1" applyAlignment="1">
      <alignment vertical="center"/>
    </xf>
    <xf numFmtId="164" fontId="34" fillId="0" borderId="0" xfId="0" applyNumberFormat="1" applyFont="1" applyFill="1" applyBorder="1" applyAlignment="1">
      <alignment vertical="center"/>
    </xf>
    <xf numFmtId="0" fontId="3" fillId="0" borderId="0" xfId="0" applyFont="1" applyFill="1" applyAlignment="1">
      <alignment horizontal="justify" vertical="center" wrapText="1"/>
    </xf>
    <xf numFmtId="0" fontId="2" fillId="0" borderId="0" xfId="0" applyFont="1" applyAlignment="1">
      <alignment horizontal="justify" vertical="center" wrapText="1"/>
    </xf>
    <xf numFmtId="0" fontId="4" fillId="0" borderId="0" xfId="0" applyFont="1" applyFill="1" applyAlignment="1">
      <alignment horizontal="center"/>
    </xf>
    <xf numFmtId="164" fontId="20" fillId="0" borderId="0" xfId="2" applyNumberFormat="1" applyFont="1" applyFill="1" applyBorder="1" applyAlignment="1">
      <alignment vertical="center"/>
    </xf>
    <xf numFmtId="164" fontId="20" fillId="0" borderId="0" xfId="0" applyNumberFormat="1" applyFont="1" applyFill="1" applyBorder="1" applyAlignment="1">
      <alignment vertical="center"/>
    </xf>
    <xf numFmtId="0" fontId="0" fillId="0" borderId="0" xfId="0" applyAlignment="1">
      <alignment horizontal="center"/>
    </xf>
    <xf numFmtId="0" fontId="3" fillId="0" borderId="0" xfId="0" applyFont="1" applyFill="1" applyAlignment="1">
      <alignment vertical="top"/>
    </xf>
    <xf numFmtId="0" fontId="3" fillId="0" borderId="0" xfId="0" applyFont="1" applyFill="1" applyAlignment="1">
      <alignment horizontal="justify" vertical="top" wrapText="1"/>
    </xf>
    <xf numFmtId="0" fontId="0" fillId="0" borderId="0" xfId="0" applyFill="1" applyAlignment="1">
      <alignment wrapText="1"/>
    </xf>
    <xf numFmtId="0" fontId="3" fillId="0" borderId="0" xfId="0" applyFont="1" applyFill="1" applyAlignment="1">
      <alignment vertical="top" wrapText="1"/>
    </xf>
    <xf numFmtId="0" fontId="3" fillId="0" borderId="0" xfId="0" applyFont="1" applyFill="1" applyAlignment="1">
      <alignment horizontal="justify" vertical="top"/>
    </xf>
    <xf numFmtId="0" fontId="3" fillId="0" borderId="0" xfId="0" applyFont="1" applyFill="1" applyBorder="1" applyAlignment="1">
      <alignment vertical="top" wrapText="1"/>
    </xf>
    <xf numFmtId="0" fontId="3" fillId="0" borderId="0" xfId="0" applyFont="1" applyFill="1" applyBorder="1" applyAlignment="1">
      <alignment horizontal="right" vertical="top"/>
    </xf>
    <xf numFmtId="0" fontId="0" fillId="0" borderId="0" xfId="0" applyFill="1" applyBorder="1" applyAlignment="1">
      <alignment vertical="top" wrapText="1"/>
    </xf>
    <xf numFmtId="164" fontId="3" fillId="0" borderId="0" xfId="1" applyNumberFormat="1" applyFont="1" applyFill="1" applyAlignment="1"/>
    <xf numFmtId="43" fontId="3" fillId="0" borderId="0" xfId="1" applyFont="1" applyFill="1" applyAlignment="1">
      <alignment horizontal="right" vertical="top"/>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Alignment="1"/>
    <xf numFmtId="0" fontId="4" fillId="0" borderId="2" xfId="0" applyFont="1" applyFill="1" applyBorder="1" applyAlignment="1"/>
    <xf numFmtId="0" fontId="3" fillId="0" borderId="2" xfId="0" applyFont="1" applyFill="1" applyBorder="1" applyAlignment="1"/>
    <xf numFmtId="0" fontId="3" fillId="0" borderId="2" xfId="0" applyFont="1" applyFill="1" applyBorder="1" applyAlignment="1">
      <alignment wrapText="1"/>
    </xf>
    <xf numFmtId="0" fontId="3" fillId="0" borderId="0" xfId="0" applyFont="1" applyFill="1" applyAlignment="1">
      <alignment horizontal="justify" vertical="center" wrapText="1"/>
    </xf>
    <xf numFmtId="0" fontId="29" fillId="0" borderId="0" xfId="0" applyFont="1" applyAlignment="1">
      <alignment wrapText="1"/>
    </xf>
    <xf numFmtId="0" fontId="3" fillId="0" borderId="0" xfId="0" applyFont="1" applyAlignment="1">
      <alignment horizontal="justify" vertical="center" wrapText="1"/>
    </xf>
    <xf numFmtId="0" fontId="0" fillId="0" borderId="0" xfId="0" applyAlignment="1">
      <alignment horizontal="justify" vertical="top" wrapText="1"/>
    </xf>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top" wrapText="1"/>
    </xf>
    <xf numFmtId="164" fontId="3" fillId="0" borderId="0" xfId="1" applyNumberFormat="1" applyFont="1" applyFill="1" applyAlignment="1">
      <alignment horizontal="justify" vertical="top" wrapText="1"/>
    </xf>
    <xf numFmtId="164" fontId="3" fillId="0" borderId="3" xfId="0" applyNumberFormat="1" applyFont="1" applyFill="1" applyBorder="1" applyAlignment="1">
      <alignment horizontal="justify" vertical="top" wrapText="1"/>
    </xf>
    <xf numFmtId="164" fontId="3" fillId="0" borderId="0" xfId="1" applyNumberFormat="1" applyFont="1" applyFill="1" applyBorder="1" applyAlignment="1">
      <alignment horizontal="right" vertical="top" wrapText="1"/>
    </xf>
    <xf numFmtId="164" fontId="3" fillId="0" borderId="0" xfId="0" applyNumberFormat="1" applyFont="1" applyFill="1" applyBorder="1" applyAlignment="1">
      <alignment horizontal="justify" vertical="top" wrapText="1"/>
    </xf>
    <xf numFmtId="164" fontId="3" fillId="0" borderId="3" xfId="0" applyNumberFormat="1" applyFont="1" applyFill="1" applyBorder="1" applyAlignment="1">
      <alignment horizontal="right" vertical="top" wrapText="1"/>
    </xf>
    <xf numFmtId="164" fontId="3" fillId="0" borderId="0" xfId="1" applyNumberFormat="1" applyFont="1" applyFill="1" applyBorder="1" applyAlignment="1">
      <alignment horizontal="right" vertical="center" wrapText="1"/>
    </xf>
    <xf numFmtId="0" fontId="3" fillId="0" borderId="0" xfId="0" applyFont="1" applyFill="1" applyAlignment="1">
      <alignment horizontal="right" vertical="center" wrapText="1"/>
    </xf>
    <xf numFmtId="164" fontId="3" fillId="0" borderId="3" xfId="0" applyNumberFormat="1" applyFont="1" applyFill="1" applyBorder="1" applyAlignment="1">
      <alignment horizontal="right" vertical="center" wrapText="1"/>
    </xf>
    <xf numFmtId="0" fontId="3" fillId="0" borderId="0" xfId="0" applyFont="1" applyFill="1" applyAlignment="1">
      <alignment wrapText="1"/>
    </xf>
    <xf numFmtId="166" fontId="4" fillId="5" borderId="0" xfId="0" applyNumberFormat="1" applyFont="1" applyFill="1"/>
    <xf numFmtId="0" fontId="4" fillId="0" borderId="0" xfId="0" applyFont="1" applyFill="1" applyAlignment="1">
      <alignment horizontal="center"/>
    </xf>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alignment horizontal="justify" vertical="top"/>
    </xf>
    <xf numFmtId="0" fontId="4" fillId="0" borderId="0" xfId="0" applyFont="1" applyFill="1" applyAlignment="1">
      <alignment horizontal="justify" vertical="top"/>
    </xf>
    <xf numFmtId="0" fontId="6" fillId="0" borderId="0" xfId="0" applyFont="1" applyFill="1" applyBorder="1"/>
    <xf numFmtId="164" fontId="20" fillId="0" borderId="0" xfId="1" applyNumberFormat="1" applyFont="1" applyFill="1" applyBorder="1"/>
    <xf numFmtId="164" fontId="34" fillId="0" borderId="0" xfId="1" applyNumberFormat="1" applyFont="1" applyFill="1" applyBorder="1"/>
    <xf numFmtId="164" fontId="21" fillId="0" borderId="0" xfId="1" applyNumberFormat="1" applyFont="1" applyFill="1" applyBorder="1"/>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center"/>
    </xf>
    <xf numFmtId="0" fontId="5" fillId="0" borderId="0" xfId="0" applyFont="1" applyFill="1" applyBorder="1" applyAlignment="1">
      <alignment vertical="center"/>
    </xf>
    <xf numFmtId="164" fontId="26" fillId="4" borderId="0" xfId="1" applyNumberFormat="1" applyFont="1" applyFill="1" applyBorder="1" applyAlignment="1">
      <alignment vertical="center"/>
    </xf>
    <xf numFmtId="0" fontId="3" fillId="0" borderId="0" xfId="1" applyNumberFormat="1"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vertical="top"/>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xf numFmtId="166" fontId="4" fillId="5" borderId="0" xfId="0" applyNumberFormat="1" applyFont="1" applyFill="1" applyBorder="1"/>
    <xf numFmtId="166" fontId="4" fillId="5" borderId="0" xfId="0" applyNumberFormat="1" applyFont="1" applyFill="1" applyBorder="1" applyAlignment="1">
      <alignment horizontal="center"/>
    </xf>
    <xf numFmtId="0" fontId="21" fillId="0" borderId="0" xfId="0" applyFont="1" applyFill="1" applyBorder="1" applyAlignment="1">
      <alignment vertical="center"/>
    </xf>
    <xf numFmtId="0" fontId="4" fillId="0" borderId="0" xfId="0" applyNumberFormat="1" applyFont="1" applyFill="1" applyBorder="1" applyAlignment="1">
      <alignment horizontal="center" vertical="center"/>
    </xf>
    <xf numFmtId="0" fontId="3" fillId="0" borderId="0" xfId="0" applyFont="1" applyFill="1" applyAlignment="1">
      <alignment horizontal="justify" vertical="top" wrapText="1"/>
    </xf>
    <xf numFmtId="0" fontId="4" fillId="0" borderId="0" xfId="0" applyFont="1" applyFill="1" applyAlignment="1">
      <alignment horizontal="center"/>
    </xf>
    <xf numFmtId="0" fontId="0" fillId="0" borderId="0" xfId="0" applyFill="1" applyAlignment="1">
      <alignment horizontal="justify" wrapText="1"/>
    </xf>
    <xf numFmtId="164" fontId="4" fillId="0" borderId="1" xfId="1" applyNumberFormat="1" applyFont="1" applyFill="1" applyBorder="1"/>
    <xf numFmtId="164" fontId="4" fillId="0" borderId="6" xfId="0" applyNumberFormat="1" applyFont="1" applyFill="1" applyBorder="1"/>
    <xf numFmtId="164" fontId="4" fillId="0" borderId="5" xfId="1" applyNumberFormat="1" applyFont="1" applyFill="1" applyBorder="1"/>
    <xf numFmtId="164" fontId="4" fillId="0" borderId="6" xfId="1" applyNumberFormat="1" applyFont="1" applyFill="1" applyBorder="1"/>
    <xf numFmtId="43" fontId="4" fillId="0" borderId="2" xfId="0" applyNumberFormat="1" applyFont="1" applyFill="1" applyBorder="1"/>
    <xf numFmtId="0" fontId="3" fillId="0" borderId="2" xfId="0" applyFont="1" applyFill="1" applyBorder="1" applyAlignment="1">
      <alignment vertical="top" wrapText="1"/>
    </xf>
    <xf numFmtId="0" fontId="3" fillId="0" borderId="2" xfId="0" applyFont="1" applyFill="1" applyBorder="1" applyAlignment="1">
      <alignment horizontal="right" vertical="top"/>
    </xf>
    <xf numFmtId="43" fontId="12" fillId="0" borderId="2" xfId="1" applyNumberFormat="1" applyFont="1" applyFill="1" applyBorder="1" applyAlignment="1">
      <alignment vertical="top"/>
    </xf>
    <xf numFmtId="164" fontId="12" fillId="0" borderId="2" xfId="1" applyNumberFormat="1" applyFont="1" applyFill="1" applyBorder="1" applyAlignment="1">
      <alignment vertical="top"/>
    </xf>
    <xf numFmtId="0" fontId="12" fillId="0" borderId="2" xfId="0" applyFont="1" applyFill="1" applyBorder="1" applyAlignment="1">
      <alignment horizontal="justify" vertical="top"/>
    </xf>
    <xf numFmtId="0" fontId="12" fillId="0" borderId="2" xfId="0" applyFont="1" applyFill="1" applyBorder="1" applyAlignment="1">
      <alignment horizontal="right" vertical="top"/>
    </xf>
    <xf numFmtId="0" fontId="3" fillId="0" borderId="13" xfId="0" applyFont="1" applyFill="1" applyBorder="1" applyAlignment="1">
      <alignment horizontal="right" vertical="top"/>
    </xf>
    <xf numFmtId="43" fontId="12" fillId="0" borderId="13" xfId="1" applyNumberFormat="1" applyFont="1" applyFill="1" applyBorder="1" applyAlignment="1">
      <alignment vertical="top"/>
    </xf>
    <xf numFmtId="164" fontId="12" fillId="0" borderId="13" xfId="1" applyNumberFormat="1" applyFont="1" applyFill="1" applyBorder="1" applyAlignment="1">
      <alignment vertical="top"/>
    </xf>
    <xf numFmtId="0" fontId="12" fillId="0" borderId="13" xfId="0" applyFont="1" applyFill="1" applyBorder="1" applyAlignment="1">
      <alignment horizontal="justify" vertical="top"/>
    </xf>
    <xf numFmtId="0" fontId="12" fillId="0" borderId="13" xfId="0" applyFont="1" applyFill="1" applyBorder="1" applyAlignment="1">
      <alignment horizontal="right" vertical="top"/>
    </xf>
    <xf numFmtId="0" fontId="0" fillId="0" borderId="0" xfId="0" applyFill="1" applyBorder="1" applyAlignment="1">
      <alignment wrapText="1"/>
    </xf>
    <xf numFmtId="43" fontId="3" fillId="0" borderId="0" xfId="1" applyNumberFormat="1" applyFont="1" applyFill="1" applyBorder="1" applyAlignment="1">
      <alignment vertical="top"/>
    </xf>
    <xf numFmtId="164" fontId="3" fillId="0" borderId="0" xfId="1" applyNumberFormat="1" applyFont="1" applyFill="1" applyBorder="1" applyAlignment="1">
      <alignment vertical="top"/>
    </xf>
    <xf numFmtId="164" fontId="3" fillId="0" borderId="0" xfId="1" applyNumberFormat="1" applyFont="1" applyFill="1" applyAlignment="1">
      <alignment horizontal="right" vertical="top"/>
    </xf>
    <xf numFmtId="9" fontId="3" fillId="0" borderId="0" xfId="2" applyFont="1" applyFill="1"/>
    <xf numFmtId="0" fontId="4" fillId="0" borderId="0" xfId="0" applyFont="1" applyFill="1" applyAlignment="1">
      <alignment horizontal="center"/>
    </xf>
    <xf numFmtId="0" fontId="3" fillId="0" borderId="0" xfId="0" applyFont="1" applyFill="1" applyAlignment="1">
      <alignment horizontal="justify" vertical="top" wrapText="1"/>
    </xf>
    <xf numFmtId="164" fontId="3" fillId="0" borderId="4" xfId="1" applyNumberFormat="1" applyFont="1" applyBorder="1"/>
    <xf numFmtId="0" fontId="3" fillId="0" borderId="0" xfId="0" applyFont="1" applyFill="1" applyAlignment="1">
      <alignment horizontal="justify" vertical="top" wrapText="1"/>
    </xf>
    <xf numFmtId="0" fontId="3" fillId="0" borderId="0" xfId="0" applyFont="1" applyFill="1" applyAlignment="1">
      <alignment horizontal="justify" vertical="top"/>
    </xf>
    <xf numFmtId="164" fontId="3" fillId="3" borderId="1" xfId="1" applyNumberFormat="1" applyFont="1" applyFill="1" applyBorder="1" applyAlignment="1">
      <alignment vertical="center"/>
    </xf>
    <xf numFmtId="164" fontId="3" fillId="0" borderId="0" xfId="1" applyNumberFormat="1" applyFont="1" applyFill="1" applyBorder="1" applyAlignment="1">
      <alignment vertical="top" wrapText="1"/>
    </xf>
    <xf numFmtId="0" fontId="4" fillId="0" borderId="0" xfId="0" applyFont="1" applyFill="1" applyAlignment="1">
      <alignment horizontal="left" vertical="top"/>
    </xf>
    <xf numFmtId="43" fontId="4" fillId="0" borderId="8" xfId="1" applyNumberFormat="1" applyFont="1" applyFill="1" applyBorder="1"/>
    <xf numFmtId="39" fontId="4" fillId="0" borderId="2" xfId="0" applyNumberFormat="1" applyFont="1" applyFill="1" applyBorder="1" applyAlignment="1">
      <alignment horizontal="right" vertical="center"/>
    </xf>
    <xf numFmtId="39" fontId="3" fillId="0" borderId="0" xfId="0" applyNumberFormat="1" applyFont="1" applyFill="1" applyBorder="1" applyAlignment="1">
      <alignment horizontal="right" vertical="center"/>
    </xf>
    <xf numFmtId="43" fontId="4" fillId="0" borderId="2" xfId="1" applyFont="1" applyFill="1" applyBorder="1" applyAlignment="1">
      <alignment horizontal="right" vertical="center"/>
    </xf>
    <xf numFmtId="2" fontId="4" fillId="0" borderId="2" xfId="0" applyNumberFormat="1" applyFont="1" applyFill="1" applyBorder="1" applyAlignment="1">
      <alignment horizontal="right" vertical="center"/>
    </xf>
    <xf numFmtId="164" fontId="4" fillId="0" borderId="0" xfId="1" applyNumberFormat="1" applyFont="1" applyFill="1" applyAlignment="1">
      <alignment horizontal="right" vertical="top"/>
    </xf>
    <xf numFmtId="0" fontId="3" fillId="0" borderId="0" xfId="0" applyFont="1" applyFill="1" applyAlignment="1">
      <alignment horizontal="right" vertical="top"/>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4" borderId="0" xfId="0" applyFont="1" applyFill="1" applyAlignment="1">
      <alignment horizontal="center"/>
    </xf>
    <xf numFmtId="164" fontId="19" fillId="0" borderId="0" xfId="0" applyNumberFormat="1" applyFont="1" applyFill="1"/>
    <xf numFmtId="0" fontId="19" fillId="4" borderId="0" xfId="0" applyFont="1" applyFill="1"/>
    <xf numFmtId="164" fontId="34" fillId="0" borderId="0" xfId="2" applyNumberFormat="1" applyFont="1" applyFill="1" applyBorder="1" applyAlignment="1">
      <alignment vertical="center"/>
    </xf>
    <xf numFmtId="0" fontId="19" fillId="0" borderId="0" xfId="0" applyFont="1" applyFill="1" applyAlignment="1">
      <alignment vertical="center"/>
    </xf>
    <xf numFmtId="0" fontId="4" fillId="0" borderId="0" xfId="0" applyFont="1" applyFill="1" applyAlignment="1" applyProtection="1">
      <alignment vertical="center" wrapText="1"/>
      <protection locked="0"/>
    </xf>
    <xf numFmtId="0" fontId="3" fillId="0" borderId="0" xfId="0" applyFont="1" applyFill="1" applyAlignment="1" applyProtection="1">
      <alignment vertical="center" wrapText="1"/>
      <protection locked="0"/>
    </xf>
    <xf numFmtId="0" fontId="0" fillId="0" borderId="0" xfId="0" applyAlignment="1">
      <alignment vertical="center" wrapText="1"/>
    </xf>
    <xf numFmtId="0" fontId="4" fillId="0" borderId="0" xfId="0" applyFont="1" applyFill="1" applyAlignment="1" applyProtection="1">
      <alignment horizontal="justify"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vertical="top" wrapText="1"/>
      <protection locked="0"/>
    </xf>
    <xf numFmtId="0" fontId="3" fillId="0" borderId="0" xfId="0" applyFont="1" applyFill="1" applyAlignment="1">
      <alignment vertical="top"/>
    </xf>
    <xf numFmtId="0" fontId="4"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horizontal="justify" vertical="top" wrapText="1"/>
    </xf>
    <xf numFmtId="0" fontId="6" fillId="0" borderId="0" xfId="0" applyFont="1" applyFill="1" applyAlignment="1">
      <alignment horizontal="justify" vertical="top" wrapText="1"/>
    </xf>
    <xf numFmtId="0" fontId="0" fillId="0" borderId="0" xfId="0" applyAlignment="1">
      <alignment horizontal="justify" vertical="top" wrapText="1"/>
    </xf>
    <xf numFmtId="0" fontId="3" fillId="0" borderId="0" xfId="0" applyFont="1" applyFill="1" applyAlignment="1">
      <alignment horizontal="justify" vertical="top" wrapText="1"/>
    </xf>
    <xf numFmtId="0" fontId="4" fillId="0" borderId="0" xfId="0" applyFont="1" applyFill="1" applyAlignment="1" applyProtection="1">
      <alignment horizontal="left" vertical="center" wrapText="1"/>
      <protection locked="0"/>
    </xf>
    <xf numFmtId="0" fontId="3" fillId="0" borderId="0" xfId="0" applyFont="1" applyFill="1" applyAlignment="1">
      <alignment horizontal="justify" vertical="center" wrapText="1"/>
    </xf>
    <xf numFmtId="0" fontId="5" fillId="0" borderId="0" xfId="0" applyFont="1" applyFill="1" applyAlignment="1">
      <alignment wrapText="1"/>
    </xf>
    <xf numFmtId="0" fontId="0" fillId="0" borderId="0" xfId="0" applyFill="1" applyAlignment="1">
      <alignment horizontal="justify" vertical="top" wrapText="1"/>
    </xf>
    <xf numFmtId="0" fontId="0" fillId="0" borderId="0" xfId="0" applyFill="1" applyAlignment="1">
      <alignment wrapText="1"/>
    </xf>
    <xf numFmtId="0" fontId="4" fillId="0" borderId="0" xfId="0" applyFont="1" applyFill="1" applyAlignment="1">
      <alignment horizontal="center"/>
    </xf>
    <xf numFmtId="0" fontId="8" fillId="0" borderId="0" xfId="0" applyFont="1" applyFill="1" applyBorder="1" applyAlignment="1">
      <alignment horizontal="center" wrapText="1"/>
    </xf>
    <xf numFmtId="0" fontId="0" fillId="0" borderId="0" xfId="0" applyAlignment="1">
      <alignment horizontal="center" wrapText="1"/>
    </xf>
    <xf numFmtId="0" fontId="3" fillId="0" borderId="0" xfId="0" applyFont="1" applyFill="1" applyBorder="1" applyAlignment="1">
      <alignment horizontal="center" wrapText="1"/>
    </xf>
    <xf numFmtId="0" fontId="3" fillId="0" borderId="0" xfId="0" applyNumberFormat="1" applyFont="1" applyFill="1" applyBorder="1" applyAlignment="1">
      <alignment horizontal="center" vertical="top" wrapText="1"/>
    </xf>
    <xf numFmtId="0" fontId="0" fillId="0" borderId="0" xfId="0" applyAlignment="1">
      <alignment horizontal="center"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4" fillId="0" borderId="0" xfId="0" applyFont="1" applyFill="1" applyAlignment="1">
      <alignment horizontal="justify" wrapText="1"/>
    </xf>
    <xf numFmtId="0" fontId="0" fillId="0" borderId="0" xfId="0" applyAlignment="1">
      <alignment horizontal="justify" wrapText="1"/>
    </xf>
    <xf numFmtId="0" fontId="4" fillId="0" borderId="0" xfId="0" applyFont="1" applyFill="1" applyAlignment="1">
      <alignment vertical="center" wrapText="1"/>
    </xf>
    <xf numFmtId="0" fontId="4" fillId="0" borderId="0" xfId="0" applyFont="1" applyFill="1" applyAlignment="1" applyProtection="1">
      <alignment vertical="top" wrapText="1"/>
      <protection locked="0"/>
    </xf>
    <xf numFmtId="0" fontId="0" fillId="0" borderId="0" xfId="0" applyAlignment="1">
      <alignment vertical="top" wrapText="1"/>
    </xf>
    <xf numFmtId="0" fontId="3" fillId="0" borderId="0" xfId="0" applyFont="1" applyFill="1" applyAlignment="1">
      <alignment vertical="top" wrapText="1"/>
    </xf>
    <xf numFmtId="0" fontId="4" fillId="0" borderId="0" xfId="0" applyFont="1" applyFill="1" applyAlignment="1">
      <alignment wrapText="1"/>
    </xf>
    <xf numFmtId="0" fontId="4" fillId="0" borderId="0" xfId="0" applyFont="1" applyFill="1" applyAlignment="1">
      <alignment horizontal="justify" vertical="center" wrapText="1"/>
    </xf>
    <xf numFmtId="0" fontId="3" fillId="0" borderId="0" xfId="0" applyNumberFormat="1" applyFont="1" applyFill="1" applyAlignment="1">
      <alignment horizontal="justify" vertical="center" wrapText="1"/>
    </xf>
    <xf numFmtId="0" fontId="5" fillId="0" borderId="0" xfId="0" applyNumberFormat="1" applyFont="1" applyFill="1" applyAlignment="1">
      <alignment horizontal="justify" vertical="center" wrapText="1"/>
    </xf>
    <xf numFmtId="166" fontId="4" fillId="0" borderId="0" xfId="0" applyNumberFormat="1" applyFont="1" applyFill="1" applyBorder="1" applyAlignment="1">
      <alignment horizontal="center" wrapText="1"/>
    </xf>
    <xf numFmtId="166" fontId="4" fillId="0" borderId="0" xfId="0" applyNumberFormat="1" applyFont="1" applyFill="1"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4" fillId="0" borderId="4" xfId="0" applyFont="1" applyFill="1" applyBorder="1" applyAlignment="1">
      <alignment horizontal="center" wrapText="1"/>
    </xf>
    <xf numFmtId="0" fontId="0" fillId="0" borderId="4" xfId="0" applyFill="1" applyBorder="1" applyAlignment="1">
      <alignment horizontal="center" wrapText="1"/>
    </xf>
    <xf numFmtId="0" fontId="3" fillId="0" borderId="0" xfId="0" applyFont="1" applyFill="1" applyAlignment="1">
      <alignment horizontal="justify" vertical="top"/>
    </xf>
    <xf numFmtId="0" fontId="3" fillId="0" borderId="0" xfId="0" applyFont="1" applyFill="1" applyAlignment="1">
      <alignment horizontal="justify" wrapText="1"/>
    </xf>
    <xf numFmtId="0" fontId="3" fillId="0" borderId="0" xfId="0" applyFont="1" applyFill="1" applyAlignment="1">
      <alignment horizontal="left" vertical="top" wrapText="1"/>
    </xf>
    <xf numFmtId="0" fontId="24" fillId="0" borderId="0" xfId="0" applyFont="1" applyFill="1" applyAlignment="1">
      <alignment horizontal="justify" wrapText="1"/>
    </xf>
    <xf numFmtId="0" fontId="0" fillId="0" borderId="0" xfId="0" applyFill="1" applyAlignment="1">
      <alignment horizontal="justify" wrapText="1"/>
    </xf>
    <xf numFmtId="0" fontId="3" fillId="0" borderId="0" xfId="0" applyFont="1" applyFill="1" applyAlignment="1">
      <alignment wrapText="1"/>
    </xf>
    <xf numFmtId="0" fontId="0" fillId="0" borderId="0" xfId="0" applyFill="1" applyAlignment="1">
      <alignment vertical="top" wrapText="1"/>
    </xf>
    <xf numFmtId="0" fontId="4" fillId="0" borderId="0" xfId="0" applyFont="1" applyFill="1" applyAlignment="1">
      <alignment horizontal="left" vertical="top" wrapText="1"/>
    </xf>
    <xf numFmtId="0" fontId="4" fillId="0" borderId="0" xfId="0" applyFont="1" applyFill="1" applyAlignment="1">
      <alignment horizontal="justify" vertical="top"/>
    </xf>
    <xf numFmtId="0" fontId="3" fillId="0" borderId="0" xfId="0" applyFont="1" applyFill="1" applyAlignment="1">
      <alignment horizontal="left" wrapText="1"/>
    </xf>
    <xf numFmtId="0" fontId="4" fillId="0" borderId="0" xfId="0" applyFont="1" applyFill="1" applyAlignment="1"/>
    <xf numFmtId="0" fontId="3" fillId="0" borderId="0" xfId="0" applyFont="1" applyFill="1" applyAlignment="1">
      <alignment horizontal="justify" vertical="justify" wrapText="1"/>
    </xf>
    <xf numFmtId="0" fontId="0" fillId="0" borderId="0" xfId="0" applyAlignment="1">
      <alignment horizontal="justify" vertical="justify" wrapText="1"/>
    </xf>
    <xf numFmtId="0" fontId="0" fillId="0" borderId="0" xfId="0" applyAlignment="1">
      <alignment wrapText="1"/>
    </xf>
    <xf numFmtId="0" fontId="3" fillId="0" borderId="13" xfId="0" applyFont="1" applyFill="1" applyBorder="1" applyAlignment="1">
      <alignment vertical="top" wrapText="1"/>
    </xf>
    <xf numFmtId="0" fontId="0" fillId="0" borderId="13" xfId="0" applyFill="1" applyBorder="1" applyAlignment="1">
      <alignment wrapText="1"/>
    </xf>
    <xf numFmtId="0" fontId="4" fillId="0" borderId="0" xfId="0" applyFont="1" applyFill="1" applyAlignment="1">
      <alignment horizontal="left" vertical="top"/>
    </xf>
    <xf numFmtId="0" fontId="4" fillId="0" borderId="0" xfId="0" applyFont="1" applyFill="1" applyAlignment="1">
      <alignment horizontal="center" wrapText="1"/>
    </xf>
    <xf numFmtId="0" fontId="29" fillId="0" borderId="0" xfId="0" applyFont="1" applyAlignment="1">
      <alignment horizontal="justify" vertical="top" wrapText="1"/>
    </xf>
    <xf numFmtId="0" fontId="4" fillId="0" borderId="0" xfId="0" applyFont="1" applyFill="1" applyBorder="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vertical="center" wrapText="1"/>
    </xf>
    <xf numFmtId="0" fontId="2" fillId="0" borderId="0" xfId="0" applyFont="1" applyAlignment="1">
      <alignment vertical="center" wrapText="1"/>
    </xf>
    <xf numFmtId="0" fontId="4" fillId="0" borderId="0" xfId="3" applyFont="1" applyFill="1" applyAlignment="1">
      <alignment horizontal="left" wrapText="1"/>
    </xf>
    <xf numFmtId="0" fontId="0" fillId="0" borderId="0" xfId="0" applyAlignment="1">
      <alignment horizontal="left" wrapText="1"/>
    </xf>
    <xf numFmtId="0" fontId="3" fillId="0" borderId="0" xfId="0" applyFont="1" applyFill="1" applyAlignment="1"/>
    <xf numFmtId="0" fontId="4" fillId="0" borderId="0" xfId="0" applyFont="1" applyFill="1" applyBorder="1" applyAlignment="1">
      <alignment horizontal="center" wrapText="1"/>
    </xf>
    <xf numFmtId="0" fontId="4" fillId="0" borderId="12" xfId="3" applyFont="1" applyFill="1" applyBorder="1" applyAlignment="1">
      <alignment horizontal="left" wrapText="1"/>
    </xf>
    <xf numFmtId="0" fontId="0" fillId="0" borderId="12" xfId="0" applyBorder="1" applyAlignment="1">
      <alignment horizontal="left" wrapText="1"/>
    </xf>
    <xf numFmtId="16" fontId="4" fillId="0" borderId="0" xfId="3" quotePrefix="1" applyNumberFormat="1" applyFont="1" applyFill="1" applyAlignment="1">
      <alignment horizontal="left" wrapText="1"/>
    </xf>
    <xf numFmtId="0" fontId="3" fillId="0" borderId="0" xfId="0" applyFont="1" applyFill="1" applyBorder="1" applyAlignment="1">
      <alignment wrapText="1"/>
    </xf>
    <xf numFmtId="0" fontId="3" fillId="3" borderId="0" xfId="0" applyFont="1" applyFill="1" applyAlignment="1">
      <alignment vertical="center" wrapText="1"/>
    </xf>
    <xf numFmtId="0" fontId="0" fillId="0" borderId="0" xfId="0" applyFill="1" applyAlignment="1">
      <alignment horizontal="justify" vertical="center" wrapText="1"/>
    </xf>
    <xf numFmtId="0" fontId="17" fillId="0" borderId="0" xfId="0" applyFont="1" applyFill="1" applyAlignment="1">
      <alignment horizontal="center" vertical="top"/>
    </xf>
    <xf numFmtId="0" fontId="2" fillId="0" borderId="0" xfId="0" applyFont="1" applyFill="1" applyAlignment="1">
      <alignment wrapText="1"/>
    </xf>
    <xf numFmtId="0" fontId="4" fillId="0" borderId="10" xfId="0" applyFont="1" applyFill="1" applyBorder="1" applyAlignment="1">
      <alignment horizontal="center" vertical="top"/>
    </xf>
    <xf numFmtId="0" fontId="4" fillId="0" borderId="7" xfId="0" applyFont="1" applyFill="1" applyBorder="1" applyAlignment="1">
      <alignment horizontal="center" vertical="top"/>
    </xf>
    <xf numFmtId="0" fontId="4" fillId="0" borderId="11" xfId="0" applyFont="1" applyFill="1" applyBorder="1" applyAlignment="1">
      <alignment horizontal="center" vertical="top"/>
    </xf>
    <xf numFmtId="0" fontId="2" fillId="0" borderId="0" xfId="0" applyFont="1" applyFill="1" applyAlignment="1">
      <alignment horizontal="justify" wrapText="1"/>
    </xf>
    <xf numFmtId="0" fontId="4" fillId="0" borderId="10" xfId="0" applyFont="1" applyFill="1"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4" fillId="0" borderId="0" xfId="0" quotePrefix="1" applyFont="1" applyFill="1" applyAlignment="1">
      <alignment horizontal="left" vertical="top" wrapText="1"/>
    </xf>
    <xf numFmtId="0" fontId="3" fillId="0" borderId="0" xfId="0" quotePrefix="1" applyFont="1" applyFill="1" applyAlignment="1">
      <alignment vertical="top" wrapText="1"/>
    </xf>
    <xf numFmtId="0" fontId="3" fillId="0" borderId="0" xfId="0" applyFont="1" applyAlignment="1">
      <alignment horizontal="justify" vertical="center" wrapText="1"/>
    </xf>
    <xf numFmtId="0" fontId="29" fillId="0" borderId="0" xfId="0" applyFont="1" applyAlignment="1">
      <alignment wrapText="1"/>
    </xf>
    <xf numFmtId="0" fontId="2" fillId="0" borderId="0" xfId="0" applyFont="1" applyBorder="1" applyAlignment="1">
      <alignment horizontal="justify" vertical="center" wrapText="1"/>
    </xf>
    <xf numFmtId="0" fontId="35" fillId="0" borderId="0" xfId="0" applyFont="1" applyBorder="1" applyAlignment="1">
      <alignment wrapText="1"/>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609600</xdr:colOff>
      <xdr:row>9</xdr:row>
      <xdr:rowOff>0</xdr:rowOff>
    </xdr:from>
    <xdr:to>
      <xdr:col>2</xdr:col>
      <xdr:colOff>30480</xdr:colOff>
      <xdr:row>9</xdr:row>
      <xdr:rowOff>0</xdr:rowOff>
    </xdr:to>
    <xdr:sp macro="" textlink="">
      <xdr:nvSpPr>
        <xdr:cNvPr id="2" name="Line 2"/>
        <xdr:cNvSpPr>
          <a:spLocks noChangeShapeType="1"/>
        </xdr:cNvSpPr>
      </xdr:nvSpPr>
      <xdr:spPr bwMode="auto">
        <a:xfrm flipV="1">
          <a:off x="3181350" y="1543050"/>
          <a:ext cx="5257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2543174</xdr:colOff>
      <xdr:row>9</xdr:row>
      <xdr:rowOff>0</xdr:rowOff>
    </xdr:from>
    <xdr:to>
      <xdr:col>1</xdr:col>
      <xdr:colOff>617219</xdr:colOff>
      <xdr:row>9</xdr:row>
      <xdr:rowOff>0</xdr:rowOff>
    </xdr:to>
    <xdr:sp macro="" textlink="">
      <xdr:nvSpPr>
        <xdr:cNvPr id="3" name="Line 6"/>
        <xdr:cNvSpPr>
          <a:spLocks noChangeShapeType="1"/>
        </xdr:cNvSpPr>
      </xdr:nvSpPr>
      <xdr:spPr bwMode="auto">
        <a:xfrm flipH="1">
          <a:off x="2543174" y="1543050"/>
          <a:ext cx="64579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609600</xdr:colOff>
      <xdr:row>9</xdr:row>
      <xdr:rowOff>0</xdr:rowOff>
    </xdr:from>
    <xdr:to>
      <xdr:col>4</xdr:col>
      <xdr:colOff>30480</xdr:colOff>
      <xdr:row>9</xdr:row>
      <xdr:rowOff>0</xdr:rowOff>
    </xdr:to>
    <xdr:sp macro="" textlink="">
      <xdr:nvSpPr>
        <xdr:cNvPr id="4" name="Line 7"/>
        <xdr:cNvSpPr>
          <a:spLocks noChangeShapeType="1"/>
        </xdr:cNvSpPr>
      </xdr:nvSpPr>
      <xdr:spPr bwMode="auto">
        <a:xfrm flipV="1">
          <a:off x="4438650" y="1543050"/>
          <a:ext cx="5257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2377440</xdr:colOff>
      <xdr:row>9</xdr:row>
      <xdr:rowOff>0</xdr:rowOff>
    </xdr:from>
    <xdr:to>
      <xdr:col>3</xdr:col>
      <xdr:colOff>617220</xdr:colOff>
      <xdr:row>9</xdr:row>
      <xdr:rowOff>0</xdr:rowOff>
    </xdr:to>
    <xdr:sp macro="" textlink="">
      <xdr:nvSpPr>
        <xdr:cNvPr id="5" name="Line 8"/>
        <xdr:cNvSpPr>
          <a:spLocks noChangeShapeType="1"/>
        </xdr:cNvSpPr>
      </xdr:nvSpPr>
      <xdr:spPr bwMode="auto">
        <a:xfrm flipH="1">
          <a:off x="3825240" y="1543050"/>
          <a:ext cx="6210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419100</xdr:colOff>
      <xdr:row>8</xdr:row>
      <xdr:rowOff>190499</xdr:rowOff>
    </xdr:from>
    <xdr:to>
      <xdr:col>10</xdr:col>
      <xdr:colOff>1040129</xdr:colOff>
      <xdr:row>9</xdr:row>
      <xdr:rowOff>0</xdr:rowOff>
    </xdr:to>
    <xdr:sp macro="" textlink="">
      <xdr:nvSpPr>
        <xdr:cNvPr id="6" name="Line 9"/>
        <xdr:cNvSpPr>
          <a:spLocks noChangeShapeType="1"/>
        </xdr:cNvSpPr>
      </xdr:nvSpPr>
      <xdr:spPr bwMode="auto">
        <a:xfrm flipV="1">
          <a:off x="7753350" y="1771649"/>
          <a:ext cx="621029"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66669</xdr:colOff>
      <xdr:row>8</xdr:row>
      <xdr:rowOff>190499</xdr:rowOff>
    </xdr:from>
    <xdr:to>
      <xdr:col>10</xdr:col>
      <xdr:colOff>657225</xdr:colOff>
      <xdr:row>9</xdr:row>
      <xdr:rowOff>0</xdr:rowOff>
    </xdr:to>
    <xdr:sp macro="" textlink="">
      <xdr:nvSpPr>
        <xdr:cNvPr id="7" name="Line 10"/>
        <xdr:cNvSpPr>
          <a:spLocks noChangeShapeType="1"/>
        </xdr:cNvSpPr>
      </xdr:nvSpPr>
      <xdr:spPr bwMode="auto">
        <a:xfrm flipH="1">
          <a:off x="7400919" y="1771649"/>
          <a:ext cx="590556"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609600</xdr:colOff>
      <xdr:row>9</xdr:row>
      <xdr:rowOff>0</xdr:rowOff>
    </xdr:from>
    <xdr:to>
      <xdr:col>13</xdr:col>
      <xdr:colOff>30480</xdr:colOff>
      <xdr:row>9</xdr:row>
      <xdr:rowOff>0</xdr:rowOff>
    </xdr:to>
    <xdr:sp macro="" textlink="">
      <xdr:nvSpPr>
        <xdr:cNvPr id="8" name="Line 11"/>
        <xdr:cNvSpPr>
          <a:spLocks noChangeShapeType="1"/>
        </xdr:cNvSpPr>
      </xdr:nvSpPr>
      <xdr:spPr bwMode="auto">
        <a:xfrm flipV="1">
          <a:off x="9077325" y="1543050"/>
          <a:ext cx="4210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2377440</xdr:colOff>
      <xdr:row>9</xdr:row>
      <xdr:rowOff>0</xdr:rowOff>
    </xdr:from>
    <xdr:to>
      <xdr:col>12</xdr:col>
      <xdr:colOff>617220</xdr:colOff>
      <xdr:row>9</xdr:row>
      <xdr:rowOff>0</xdr:rowOff>
    </xdr:to>
    <xdr:sp macro="" textlink="">
      <xdr:nvSpPr>
        <xdr:cNvPr id="9" name="Line 12"/>
        <xdr:cNvSpPr>
          <a:spLocks noChangeShapeType="1"/>
        </xdr:cNvSpPr>
      </xdr:nvSpPr>
      <xdr:spPr bwMode="auto">
        <a:xfrm flipH="1">
          <a:off x="8311515" y="1543050"/>
          <a:ext cx="7734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601980</xdr:colOff>
      <xdr:row>9</xdr:row>
      <xdr:rowOff>0</xdr:rowOff>
    </xdr:from>
    <xdr:to>
      <xdr:col>15</xdr:col>
      <xdr:colOff>30480</xdr:colOff>
      <xdr:row>9</xdr:row>
      <xdr:rowOff>0</xdr:rowOff>
    </xdr:to>
    <xdr:sp macro="" textlink="">
      <xdr:nvSpPr>
        <xdr:cNvPr id="10" name="Line 13"/>
        <xdr:cNvSpPr>
          <a:spLocks noChangeShapeType="1"/>
        </xdr:cNvSpPr>
      </xdr:nvSpPr>
      <xdr:spPr bwMode="auto">
        <a:xfrm flipV="1">
          <a:off x="10155555" y="1543050"/>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2415540</xdr:colOff>
      <xdr:row>9</xdr:row>
      <xdr:rowOff>0</xdr:rowOff>
    </xdr:from>
    <xdr:to>
      <xdr:col>14</xdr:col>
      <xdr:colOff>617220</xdr:colOff>
      <xdr:row>9</xdr:row>
      <xdr:rowOff>0</xdr:rowOff>
    </xdr:to>
    <xdr:sp macro="" textlink="">
      <xdr:nvSpPr>
        <xdr:cNvPr id="11" name="Line 14"/>
        <xdr:cNvSpPr>
          <a:spLocks noChangeShapeType="1"/>
        </xdr:cNvSpPr>
      </xdr:nvSpPr>
      <xdr:spPr bwMode="auto">
        <a:xfrm flipH="1">
          <a:off x="9549765" y="1543050"/>
          <a:ext cx="6210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609600</xdr:colOff>
      <xdr:row>9</xdr:row>
      <xdr:rowOff>0</xdr:rowOff>
    </xdr:from>
    <xdr:to>
      <xdr:col>17</xdr:col>
      <xdr:colOff>30480</xdr:colOff>
      <xdr:row>9</xdr:row>
      <xdr:rowOff>0</xdr:rowOff>
    </xdr:to>
    <xdr:sp macro="" textlink="">
      <xdr:nvSpPr>
        <xdr:cNvPr id="12" name="Line 15"/>
        <xdr:cNvSpPr>
          <a:spLocks noChangeShapeType="1"/>
        </xdr:cNvSpPr>
      </xdr:nvSpPr>
      <xdr:spPr bwMode="auto">
        <a:xfrm flipV="1">
          <a:off x="11229975" y="1543050"/>
          <a:ext cx="6591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2415540</xdr:colOff>
      <xdr:row>9</xdr:row>
      <xdr:rowOff>0</xdr:rowOff>
    </xdr:from>
    <xdr:to>
      <xdr:col>16</xdr:col>
      <xdr:colOff>617220</xdr:colOff>
      <xdr:row>9</xdr:row>
      <xdr:rowOff>0</xdr:rowOff>
    </xdr:to>
    <xdr:sp macro="" textlink="">
      <xdr:nvSpPr>
        <xdr:cNvPr id="13" name="Line 16"/>
        <xdr:cNvSpPr>
          <a:spLocks noChangeShapeType="1"/>
        </xdr:cNvSpPr>
      </xdr:nvSpPr>
      <xdr:spPr bwMode="auto">
        <a:xfrm flipH="1">
          <a:off x="10616565" y="1543050"/>
          <a:ext cx="6210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601980</xdr:colOff>
      <xdr:row>9</xdr:row>
      <xdr:rowOff>0</xdr:rowOff>
    </xdr:from>
    <xdr:to>
      <xdr:col>19</xdr:col>
      <xdr:colOff>30480</xdr:colOff>
      <xdr:row>9</xdr:row>
      <xdr:rowOff>0</xdr:rowOff>
    </xdr:to>
    <xdr:sp macro="" textlink="">
      <xdr:nvSpPr>
        <xdr:cNvPr id="14" name="Line 17"/>
        <xdr:cNvSpPr>
          <a:spLocks noChangeShapeType="1"/>
        </xdr:cNvSpPr>
      </xdr:nvSpPr>
      <xdr:spPr bwMode="auto">
        <a:xfrm flipV="1">
          <a:off x="12536805" y="1543050"/>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2270760</xdr:colOff>
      <xdr:row>9</xdr:row>
      <xdr:rowOff>0</xdr:rowOff>
    </xdr:from>
    <xdr:to>
      <xdr:col>18</xdr:col>
      <xdr:colOff>617220</xdr:colOff>
      <xdr:row>9</xdr:row>
      <xdr:rowOff>0</xdr:rowOff>
    </xdr:to>
    <xdr:sp macro="" textlink="">
      <xdr:nvSpPr>
        <xdr:cNvPr id="15" name="Line 18"/>
        <xdr:cNvSpPr>
          <a:spLocks noChangeShapeType="1"/>
        </xdr:cNvSpPr>
      </xdr:nvSpPr>
      <xdr:spPr bwMode="auto">
        <a:xfrm flipH="1">
          <a:off x="11938635" y="1543050"/>
          <a:ext cx="61341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2543173</xdr:colOff>
      <xdr:row>5</xdr:row>
      <xdr:rowOff>0</xdr:rowOff>
    </xdr:from>
    <xdr:to>
      <xdr:col>10</xdr:col>
      <xdr:colOff>0</xdr:colOff>
      <xdr:row>5</xdr:row>
      <xdr:rowOff>9525</xdr:rowOff>
    </xdr:to>
    <xdr:sp macro="" textlink="">
      <xdr:nvSpPr>
        <xdr:cNvPr id="16" name="Line 19"/>
        <xdr:cNvSpPr>
          <a:spLocks noChangeShapeType="1"/>
        </xdr:cNvSpPr>
      </xdr:nvSpPr>
      <xdr:spPr bwMode="auto">
        <a:xfrm flipH="1" flipV="1">
          <a:off x="2543173" y="952500"/>
          <a:ext cx="4810126"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1089660</xdr:colOff>
      <xdr:row>5</xdr:row>
      <xdr:rowOff>7620</xdr:rowOff>
    </xdr:from>
    <xdr:to>
      <xdr:col>15</xdr:col>
      <xdr:colOff>7620</xdr:colOff>
      <xdr:row>5</xdr:row>
      <xdr:rowOff>7620</xdr:rowOff>
    </xdr:to>
    <xdr:sp macro="" textlink="">
      <xdr:nvSpPr>
        <xdr:cNvPr id="17" name="Line 20"/>
        <xdr:cNvSpPr>
          <a:spLocks noChangeShapeType="1"/>
        </xdr:cNvSpPr>
      </xdr:nvSpPr>
      <xdr:spPr bwMode="auto">
        <a:xfrm>
          <a:off x="4918710" y="960120"/>
          <a:ext cx="56235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781050</xdr:colOff>
      <xdr:row>6</xdr:row>
      <xdr:rowOff>9524</xdr:rowOff>
    </xdr:from>
    <xdr:to>
      <xdr:col>10</xdr:col>
      <xdr:colOff>1038225</xdr:colOff>
      <xdr:row>6</xdr:row>
      <xdr:rowOff>9524</xdr:rowOff>
    </xdr:to>
    <xdr:sp macro="" textlink="">
      <xdr:nvSpPr>
        <xdr:cNvPr id="18" name="Line 21"/>
        <xdr:cNvSpPr>
          <a:spLocks noChangeShapeType="1"/>
        </xdr:cNvSpPr>
      </xdr:nvSpPr>
      <xdr:spPr bwMode="auto">
        <a:xfrm flipV="1">
          <a:off x="4610100" y="1171574"/>
          <a:ext cx="37623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19049</xdr:colOff>
      <xdr:row>6</xdr:row>
      <xdr:rowOff>9525</xdr:rowOff>
    </xdr:from>
    <xdr:to>
      <xdr:col>3</xdr:col>
      <xdr:colOff>821054</xdr:colOff>
      <xdr:row>6</xdr:row>
      <xdr:rowOff>9525</xdr:rowOff>
    </xdr:to>
    <xdr:sp macro="" textlink="">
      <xdr:nvSpPr>
        <xdr:cNvPr id="19" name="Line 22"/>
        <xdr:cNvSpPr>
          <a:spLocks noChangeShapeType="1"/>
        </xdr:cNvSpPr>
      </xdr:nvSpPr>
      <xdr:spPr bwMode="auto">
        <a:xfrm flipH="1">
          <a:off x="2590799" y="1171575"/>
          <a:ext cx="20593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527685</xdr:colOff>
      <xdr:row>6</xdr:row>
      <xdr:rowOff>55245</xdr:rowOff>
    </xdr:from>
    <xdr:to>
      <xdr:col>13</xdr:col>
      <xdr:colOff>78105</xdr:colOff>
      <xdr:row>6</xdr:row>
      <xdr:rowOff>55245</xdr:rowOff>
    </xdr:to>
    <xdr:sp macro="" textlink="">
      <xdr:nvSpPr>
        <xdr:cNvPr id="20" name="Line 23"/>
        <xdr:cNvSpPr>
          <a:spLocks noChangeShapeType="1"/>
        </xdr:cNvSpPr>
      </xdr:nvSpPr>
      <xdr:spPr bwMode="auto">
        <a:xfrm>
          <a:off x="9062085" y="1217295"/>
          <a:ext cx="5505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95250</xdr:colOff>
      <xdr:row>6</xdr:row>
      <xdr:rowOff>55244</xdr:rowOff>
    </xdr:from>
    <xdr:to>
      <xdr:col>12</xdr:col>
      <xdr:colOff>638175</xdr:colOff>
      <xdr:row>6</xdr:row>
      <xdr:rowOff>57149</xdr:rowOff>
    </xdr:to>
    <xdr:sp macro="" textlink="">
      <xdr:nvSpPr>
        <xdr:cNvPr id="21" name="Line 24"/>
        <xdr:cNvSpPr>
          <a:spLocks noChangeShapeType="1"/>
        </xdr:cNvSpPr>
      </xdr:nvSpPr>
      <xdr:spPr bwMode="auto">
        <a:xfrm flipH="1" flipV="1">
          <a:off x="8629650" y="1217294"/>
          <a:ext cx="542925" cy="19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9</xdr:row>
      <xdr:rowOff>0</xdr:rowOff>
    </xdr:from>
    <xdr:to>
      <xdr:col>7</xdr:col>
      <xdr:colOff>30480</xdr:colOff>
      <xdr:row>9</xdr:row>
      <xdr:rowOff>0</xdr:rowOff>
    </xdr:to>
    <xdr:sp macro="" textlink="">
      <xdr:nvSpPr>
        <xdr:cNvPr id="22" name="Line 25"/>
        <xdr:cNvSpPr>
          <a:spLocks noChangeShapeType="1"/>
        </xdr:cNvSpPr>
      </xdr:nvSpPr>
      <xdr:spPr bwMode="auto">
        <a:xfrm flipV="1">
          <a:off x="5619750" y="1543050"/>
          <a:ext cx="44005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9</xdr:row>
      <xdr:rowOff>0</xdr:rowOff>
    </xdr:from>
    <xdr:to>
      <xdr:col>6</xdr:col>
      <xdr:colOff>632460</xdr:colOff>
      <xdr:row>9</xdr:row>
      <xdr:rowOff>0</xdr:rowOff>
    </xdr:to>
    <xdr:sp macro="" textlink="">
      <xdr:nvSpPr>
        <xdr:cNvPr id="23" name="Line 26"/>
        <xdr:cNvSpPr>
          <a:spLocks noChangeShapeType="1"/>
        </xdr:cNvSpPr>
      </xdr:nvSpPr>
      <xdr:spPr bwMode="auto">
        <a:xfrm flipH="1" flipV="1">
          <a:off x="5017770" y="1543050"/>
          <a:ext cx="624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609600</xdr:colOff>
      <xdr:row>9</xdr:row>
      <xdr:rowOff>0</xdr:rowOff>
    </xdr:from>
    <xdr:to>
      <xdr:col>9</xdr:col>
      <xdr:colOff>30480</xdr:colOff>
      <xdr:row>9</xdr:row>
      <xdr:rowOff>0</xdr:rowOff>
    </xdr:to>
    <xdr:sp macro="" textlink="">
      <xdr:nvSpPr>
        <xdr:cNvPr id="24" name="Line 9"/>
        <xdr:cNvSpPr>
          <a:spLocks noChangeShapeType="1"/>
        </xdr:cNvSpPr>
      </xdr:nvSpPr>
      <xdr:spPr bwMode="auto">
        <a:xfrm flipV="1">
          <a:off x="6762750" y="1543050"/>
          <a:ext cx="3543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xdr:colOff>
      <xdr:row>9</xdr:row>
      <xdr:rowOff>0</xdr:rowOff>
    </xdr:from>
    <xdr:to>
      <xdr:col>8</xdr:col>
      <xdr:colOff>640080</xdr:colOff>
      <xdr:row>9</xdr:row>
      <xdr:rowOff>0</xdr:rowOff>
    </xdr:to>
    <xdr:sp macro="" textlink="">
      <xdr:nvSpPr>
        <xdr:cNvPr id="25" name="Line 10"/>
        <xdr:cNvSpPr>
          <a:spLocks noChangeShapeType="1"/>
        </xdr:cNvSpPr>
      </xdr:nvSpPr>
      <xdr:spPr bwMode="auto">
        <a:xfrm flipH="1" flipV="1">
          <a:off x="6160770" y="1543050"/>
          <a:ext cx="632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trAnnouncement/2012/Announcement/Q1/B4frs141/THP-2012Q1(B4FRS1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trAnnouncement/2013/Workings/Q3/THP-Q3-2013vQ3-2012%20(B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BS"/>
      <sheetName val="Equity"/>
      <sheetName val="Cashflow"/>
      <sheetName val="Notes(Pursuant to FRS 134"/>
      <sheetName val="Notes (Pursuant to Bursa Malay)"/>
    </sheetNames>
    <sheetDataSet>
      <sheetData sheetId="0">
        <row r="42">
          <cell r="I42">
            <v>0</v>
          </cell>
        </row>
        <row r="58">
          <cell r="I58">
            <v>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Comm (3)"/>
      <sheetName val="AuditComm (2)"/>
    </sheetNames>
    <sheetDataSet>
      <sheetData sheetId="0">
        <row r="235">
          <cell r="C235">
            <v>3.03264012856103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tabSelected="1" view="pageBreakPreview" zoomScaleNormal="100" zoomScaleSheetLayoutView="100" workbookViewId="0">
      <selection activeCell="G42" sqref="G42:H42"/>
    </sheetView>
  </sheetViews>
  <sheetFormatPr defaultColWidth="9.140625" defaultRowHeight="15" customHeight="1" x14ac:dyDescent="0.2"/>
  <cols>
    <col min="1" max="1" width="2.140625" style="18" customWidth="1"/>
    <col min="2" max="2" width="2.85546875" style="18" customWidth="1"/>
    <col min="3" max="3" width="3.28515625" style="18" customWidth="1"/>
    <col min="4" max="4" width="29.140625" style="18" customWidth="1"/>
    <col min="5" max="5" width="1" style="18" customWidth="1"/>
    <col min="6" max="6" width="4.85546875" style="18" customWidth="1"/>
    <col min="7" max="7" width="3.85546875" style="18" customWidth="1"/>
    <col min="8" max="8" width="15" style="18" customWidth="1"/>
    <col min="9" max="9" width="1" style="18" customWidth="1"/>
    <col min="10" max="10" width="14.140625" style="18" customWidth="1"/>
    <col min="11" max="11" width="1.42578125" style="18" customWidth="1"/>
    <col min="12" max="12" width="14.140625" style="18" customWidth="1"/>
    <col min="13" max="13" width="2" style="18" customWidth="1"/>
    <col min="14" max="14" width="14.140625" style="18" customWidth="1"/>
    <col min="15" max="15" width="9.140625" style="18" customWidth="1"/>
    <col min="16" max="16" width="13.7109375" style="18" customWidth="1"/>
    <col min="17" max="17" width="11.140625" style="18" customWidth="1"/>
    <col min="18" max="20" width="9.140625" style="18" customWidth="1"/>
    <col min="21" max="21" width="10" style="18" customWidth="1"/>
    <col min="22" max="22" width="9.140625" style="18" customWidth="1"/>
    <col min="23" max="16384" width="9.140625" style="18"/>
  </cols>
  <sheetData>
    <row r="1" spans="1:17" ht="18" customHeight="1" x14ac:dyDescent="0.25">
      <c r="A1" s="612" t="s">
        <v>39</v>
      </c>
      <c r="B1" s="612"/>
      <c r="C1" s="612"/>
      <c r="D1" s="612"/>
      <c r="E1" s="612"/>
      <c r="F1" s="612"/>
      <c r="G1" s="612"/>
      <c r="H1" s="612"/>
      <c r="I1" s="612"/>
      <c r="J1" s="612"/>
      <c r="K1" s="613"/>
      <c r="L1" s="613"/>
      <c r="M1" s="613"/>
      <c r="N1" s="613"/>
      <c r="O1" s="71"/>
      <c r="P1" s="204"/>
      <c r="Q1" s="71"/>
    </row>
    <row r="2" spans="1:17" ht="15" customHeight="1" x14ac:dyDescent="0.2">
      <c r="A2" s="614" t="s">
        <v>1</v>
      </c>
      <c r="B2" s="614"/>
      <c r="C2" s="614"/>
      <c r="D2" s="614"/>
      <c r="E2" s="614"/>
      <c r="F2" s="614"/>
      <c r="G2" s="614"/>
      <c r="H2" s="614"/>
      <c r="I2" s="614"/>
      <c r="J2" s="614"/>
      <c r="K2" s="613"/>
      <c r="L2" s="613"/>
      <c r="M2" s="613"/>
      <c r="N2" s="613"/>
      <c r="O2" s="73"/>
      <c r="P2" s="73"/>
      <c r="Q2" s="73"/>
    </row>
    <row r="3" spans="1:17" s="2" customFormat="1" ht="15" customHeight="1" x14ac:dyDescent="0.2">
      <c r="A3" s="615" t="s">
        <v>40</v>
      </c>
      <c r="B3" s="615"/>
      <c r="C3" s="615"/>
      <c r="D3" s="615"/>
      <c r="E3" s="615"/>
      <c r="F3" s="615"/>
      <c r="G3" s="615"/>
      <c r="H3" s="615"/>
      <c r="I3" s="615"/>
      <c r="J3" s="615"/>
      <c r="K3" s="616"/>
      <c r="L3" s="616"/>
      <c r="M3" s="616"/>
      <c r="N3" s="616"/>
      <c r="O3" s="72"/>
      <c r="P3" s="196"/>
      <c r="Q3" s="72"/>
    </row>
    <row r="4" spans="1:17" s="2" customFormat="1" ht="15" customHeight="1" x14ac:dyDescent="0.2"/>
    <row r="5" spans="1:17" s="2" customFormat="1" ht="15" customHeight="1" x14ac:dyDescent="0.2">
      <c r="A5" s="617" t="s">
        <v>347</v>
      </c>
      <c r="B5" s="618"/>
      <c r="C5" s="618"/>
      <c r="D5" s="618"/>
      <c r="E5" s="618"/>
      <c r="F5" s="618"/>
      <c r="G5" s="618"/>
      <c r="H5" s="618"/>
      <c r="I5" s="618"/>
      <c r="J5" s="618"/>
      <c r="K5" s="613"/>
      <c r="L5" s="613"/>
      <c r="M5" s="613"/>
      <c r="N5" s="613"/>
    </row>
    <row r="6" spans="1:17" s="2" customFormat="1" ht="15" customHeight="1" x14ac:dyDescent="0.2">
      <c r="J6" s="3"/>
      <c r="K6" s="3"/>
      <c r="L6" s="3"/>
      <c r="M6" s="3"/>
      <c r="N6" s="3"/>
    </row>
    <row r="7" spans="1:17" s="21" customFormat="1" ht="30" customHeight="1" x14ac:dyDescent="0.2">
      <c r="A7" s="619" t="s">
        <v>348</v>
      </c>
      <c r="B7" s="620"/>
      <c r="C7" s="620"/>
      <c r="D7" s="620"/>
      <c r="E7" s="620"/>
      <c r="F7" s="620"/>
      <c r="G7" s="620"/>
      <c r="H7" s="620"/>
      <c r="I7" s="620"/>
      <c r="J7" s="620"/>
      <c r="K7" s="604"/>
      <c r="L7" s="604"/>
      <c r="M7" s="604"/>
      <c r="N7" s="604"/>
      <c r="O7" s="302"/>
    </row>
    <row r="8" spans="1:17" s="21" customFormat="1" ht="15" customHeight="1" x14ac:dyDescent="0.2">
      <c r="A8" s="74"/>
      <c r="B8" s="75"/>
      <c r="C8" s="75"/>
      <c r="D8" s="75"/>
      <c r="E8" s="75"/>
      <c r="F8" s="75"/>
      <c r="G8" s="75"/>
      <c r="H8" s="75"/>
      <c r="I8" s="75"/>
      <c r="J8" s="75"/>
      <c r="K8" s="429"/>
      <c r="L8" s="429"/>
      <c r="M8" s="429"/>
      <c r="N8" s="429"/>
    </row>
    <row r="9" spans="1:17" s="2" customFormat="1" ht="27" customHeight="1" x14ac:dyDescent="0.2">
      <c r="A9" s="621" t="s">
        <v>251</v>
      </c>
      <c r="B9" s="622"/>
      <c r="C9" s="622"/>
      <c r="D9" s="622"/>
      <c r="E9" s="622"/>
      <c r="F9" s="622"/>
      <c r="G9" s="622"/>
      <c r="H9" s="622"/>
      <c r="I9" s="622"/>
      <c r="J9" s="622"/>
      <c r="K9" s="622"/>
      <c r="L9" s="622"/>
      <c r="M9" s="622"/>
      <c r="N9" s="622"/>
    </row>
    <row r="10" spans="1:17" s="2" customFormat="1" ht="15" customHeight="1" x14ac:dyDescent="0.2"/>
    <row r="11" spans="1:17" s="2" customFormat="1" ht="15" customHeight="1" x14ac:dyDescent="0.2">
      <c r="F11" s="342"/>
      <c r="G11" s="303"/>
      <c r="I11" s="523"/>
      <c r="J11" s="523"/>
      <c r="K11" s="487"/>
      <c r="L11" s="611" t="s">
        <v>108</v>
      </c>
      <c r="M11" s="611"/>
      <c r="N11" s="611"/>
    </row>
    <row r="12" spans="1:17" s="2" customFormat="1" ht="15" customHeight="1" x14ac:dyDescent="0.2">
      <c r="F12" s="430"/>
      <c r="H12" s="611"/>
      <c r="I12" s="611"/>
      <c r="J12" s="611"/>
      <c r="K12" s="428"/>
      <c r="L12" s="611" t="s">
        <v>335</v>
      </c>
      <c r="M12" s="611"/>
      <c r="N12" s="611"/>
    </row>
    <row r="13" spans="1:17" s="2" customFormat="1" ht="15" customHeight="1" x14ac:dyDescent="0.2">
      <c r="F13" s="337"/>
      <c r="H13" s="6"/>
      <c r="I13" s="6"/>
      <c r="J13" s="6"/>
      <c r="K13" s="428"/>
      <c r="L13" s="428" t="s">
        <v>11</v>
      </c>
      <c r="M13" s="428"/>
      <c r="N13" s="428" t="s">
        <v>13</v>
      </c>
    </row>
    <row r="14" spans="1:17" s="2" customFormat="1" ht="15" customHeight="1" x14ac:dyDescent="0.2">
      <c r="F14" s="337"/>
      <c r="H14" s="6"/>
      <c r="I14" s="6"/>
      <c r="J14" s="6"/>
      <c r="K14" s="428"/>
      <c r="L14" s="428" t="s">
        <v>12</v>
      </c>
      <c r="M14" s="428"/>
      <c r="N14" s="428" t="s">
        <v>12</v>
      </c>
    </row>
    <row r="15" spans="1:17" s="2" customFormat="1" ht="15" customHeight="1" x14ac:dyDescent="0.2">
      <c r="G15" s="7"/>
      <c r="H15" s="121"/>
      <c r="I15" s="65"/>
      <c r="J15" s="121"/>
      <c r="K15" s="121"/>
      <c r="L15" s="121" t="s">
        <v>336</v>
      </c>
      <c r="M15" s="65"/>
      <c r="N15" s="121" t="s">
        <v>337</v>
      </c>
    </row>
    <row r="16" spans="1:17" s="2" customFormat="1" ht="15" customHeight="1" x14ac:dyDescent="0.2">
      <c r="G16" s="6"/>
      <c r="H16" s="448"/>
      <c r="I16" s="6"/>
      <c r="J16" s="523" t="s">
        <v>238</v>
      </c>
      <c r="K16" s="428"/>
      <c r="L16" s="448" t="s">
        <v>3</v>
      </c>
      <c r="M16" s="428"/>
      <c r="N16" s="428" t="s">
        <v>3</v>
      </c>
      <c r="Q16" s="3"/>
    </row>
    <row r="17" spans="1:21" s="2" customFormat="1" ht="15" customHeight="1" x14ac:dyDescent="0.2">
      <c r="G17" s="178"/>
      <c r="H17" s="448"/>
      <c r="I17" s="178"/>
      <c r="J17" s="435"/>
      <c r="K17" s="428"/>
      <c r="L17" s="448"/>
      <c r="M17" s="428"/>
      <c r="N17" s="428"/>
      <c r="Q17" s="3"/>
    </row>
    <row r="18" spans="1:21" s="2" customFormat="1" ht="15" customHeight="1" x14ac:dyDescent="0.2">
      <c r="G18" s="6"/>
      <c r="H18" s="448"/>
      <c r="I18" s="7"/>
      <c r="J18" s="435"/>
      <c r="K18" s="428"/>
      <c r="L18" s="448"/>
      <c r="M18" s="7"/>
      <c r="N18" s="428"/>
    </row>
    <row r="19" spans="1:21" s="2" customFormat="1" ht="15" customHeight="1" x14ac:dyDescent="0.2">
      <c r="A19" s="624" t="s">
        <v>262</v>
      </c>
      <c r="B19" s="624"/>
      <c r="C19" s="624"/>
      <c r="D19" s="624"/>
      <c r="E19" s="35"/>
      <c r="G19" s="56"/>
      <c r="H19" s="56"/>
      <c r="I19" s="56"/>
      <c r="J19" s="532" t="s">
        <v>322</v>
      </c>
      <c r="K19" s="56"/>
      <c r="L19" s="56">
        <v>124246</v>
      </c>
      <c r="M19" s="56"/>
      <c r="N19" s="56">
        <v>89453</v>
      </c>
      <c r="P19" s="56"/>
      <c r="T19" s="21"/>
      <c r="U19" s="125"/>
    </row>
    <row r="20" spans="1:21" s="2" customFormat="1" ht="15" customHeight="1" x14ac:dyDescent="0.2">
      <c r="A20" s="598" t="s">
        <v>202</v>
      </c>
      <c r="B20" s="598"/>
      <c r="C20" s="598"/>
      <c r="D20" s="598"/>
      <c r="E20" s="35"/>
      <c r="G20" s="56"/>
      <c r="H20" s="56"/>
      <c r="I20" s="56"/>
      <c r="J20" s="532"/>
      <c r="K20" s="56"/>
      <c r="L20" s="56">
        <f>-101891-L21</f>
        <v>-81866</v>
      </c>
      <c r="M20" s="56"/>
      <c r="N20" s="56">
        <v>-57247</v>
      </c>
      <c r="P20" s="56"/>
      <c r="T20" s="21"/>
      <c r="U20" s="125"/>
    </row>
    <row r="21" spans="1:21" s="2" customFormat="1" ht="15" customHeight="1" x14ac:dyDescent="0.2">
      <c r="A21" s="598" t="s">
        <v>168</v>
      </c>
      <c r="B21" s="625"/>
      <c r="C21" s="625"/>
      <c r="D21" s="625"/>
      <c r="E21" s="35"/>
      <c r="G21" s="56"/>
      <c r="H21" s="56"/>
      <c r="I21" s="56"/>
      <c r="J21" s="532"/>
      <c r="K21" s="56"/>
      <c r="L21" s="56">
        <f>-2136-3882-14007</f>
        <v>-20025</v>
      </c>
      <c r="M21" s="56"/>
      <c r="N21" s="56">
        <v>-17197</v>
      </c>
      <c r="P21" s="56"/>
      <c r="T21" s="21"/>
      <c r="U21" s="125"/>
    </row>
    <row r="22" spans="1:21" s="2" customFormat="1" ht="8.25" customHeight="1" x14ac:dyDescent="0.2">
      <c r="A22" s="76"/>
      <c r="B22" s="76"/>
      <c r="C22" s="76"/>
      <c r="D22" s="76"/>
      <c r="E22" s="35"/>
      <c r="G22" s="56"/>
      <c r="H22" s="56"/>
      <c r="I22" s="56"/>
      <c r="J22" s="532"/>
      <c r="K22" s="56"/>
      <c r="L22" s="77"/>
      <c r="M22" s="56"/>
      <c r="N22" s="77"/>
      <c r="P22" s="56"/>
      <c r="T22" s="21"/>
      <c r="U22" s="125"/>
    </row>
    <row r="23" spans="1:21" s="2" customFormat="1" ht="15" customHeight="1" x14ac:dyDescent="0.2">
      <c r="A23" s="623" t="s">
        <v>50</v>
      </c>
      <c r="B23" s="623"/>
      <c r="C23" s="623"/>
      <c r="D23" s="623"/>
      <c r="G23" s="56"/>
      <c r="H23" s="56"/>
      <c r="I23" s="56"/>
      <c r="J23" s="532"/>
      <c r="K23" s="56"/>
      <c r="L23" s="56">
        <f>L19+L20+L21</f>
        <v>22355</v>
      </c>
      <c r="M23" s="56"/>
      <c r="N23" s="56">
        <f>N19+N20+N21</f>
        <v>15009</v>
      </c>
      <c r="P23" s="56"/>
      <c r="Q23" s="56"/>
      <c r="T23" s="21"/>
      <c r="U23" s="326"/>
    </row>
    <row r="24" spans="1:21" s="2" customFormat="1" ht="9.75" customHeight="1" x14ac:dyDescent="0.2">
      <c r="A24" s="5"/>
      <c r="B24" s="5"/>
      <c r="C24" s="5"/>
      <c r="D24" s="5"/>
      <c r="G24" s="56"/>
      <c r="H24" s="56"/>
      <c r="I24" s="56"/>
      <c r="J24" s="532"/>
      <c r="K24" s="56"/>
      <c r="L24" s="56"/>
      <c r="M24" s="56"/>
      <c r="N24" s="56"/>
      <c r="P24" s="56"/>
      <c r="T24" s="21"/>
      <c r="U24" s="125"/>
    </row>
    <row r="25" spans="1:21" s="12" customFormat="1" ht="15" customHeight="1" x14ac:dyDescent="0.2">
      <c r="A25" s="594" t="s">
        <v>259</v>
      </c>
      <c r="B25" s="601"/>
      <c r="C25" s="601"/>
      <c r="D25" s="601"/>
      <c r="E25" s="2"/>
      <c r="G25" s="56"/>
      <c r="H25" s="23"/>
      <c r="I25" s="56"/>
      <c r="J25" s="533"/>
      <c r="K25" s="23"/>
      <c r="L25" s="23">
        <f>170+711</f>
        <v>881</v>
      </c>
      <c r="M25" s="56"/>
      <c r="N25" s="23">
        <v>792</v>
      </c>
      <c r="P25" s="22"/>
      <c r="T25" s="116"/>
      <c r="U25" s="125"/>
    </row>
    <row r="26" spans="1:21" s="12" customFormat="1" ht="15" customHeight="1" x14ac:dyDescent="0.2">
      <c r="A26" s="626" t="s">
        <v>152</v>
      </c>
      <c r="B26" s="626"/>
      <c r="C26" s="626"/>
      <c r="D26" s="626"/>
      <c r="E26" s="35"/>
      <c r="G26" s="56"/>
      <c r="H26" s="23"/>
      <c r="I26" s="56"/>
      <c r="J26" s="532"/>
      <c r="K26" s="56"/>
      <c r="L26" s="56">
        <f>-3776</f>
        <v>-3776</v>
      </c>
      <c r="M26" s="56"/>
      <c r="N26" s="56">
        <v>-4577</v>
      </c>
      <c r="P26" s="56"/>
      <c r="T26" s="116"/>
      <c r="U26" s="125"/>
    </row>
    <row r="27" spans="1:21" s="2" customFormat="1" ht="15" customHeight="1" x14ac:dyDescent="0.2">
      <c r="A27" s="594" t="s">
        <v>138</v>
      </c>
      <c r="B27" s="601"/>
      <c r="C27" s="601"/>
      <c r="D27" s="601"/>
      <c r="G27" s="56"/>
      <c r="H27" s="23"/>
      <c r="I27" s="56"/>
      <c r="J27" s="533"/>
      <c r="K27" s="23"/>
      <c r="L27" s="23">
        <f>-861-L28</f>
        <v>-630</v>
      </c>
      <c r="M27" s="56"/>
      <c r="N27" s="23">
        <v>-1248</v>
      </c>
      <c r="P27" s="22"/>
      <c r="T27" s="21"/>
      <c r="U27" s="125"/>
    </row>
    <row r="28" spans="1:21" s="2" customFormat="1" ht="15" customHeight="1" x14ac:dyDescent="0.2">
      <c r="A28" s="594" t="s">
        <v>167</v>
      </c>
      <c r="B28" s="595"/>
      <c r="C28" s="595"/>
      <c r="D28" s="595"/>
      <c r="G28" s="56"/>
      <c r="H28" s="23"/>
      <c r="I28" s="56"/>
      <c r="J28" s="533"/>
      <c r="K28" s="23"/>
      <c r="L28" s="23">
        <v>-231</v>
      </c>
      <c r="M28" s="56"/>
      <c r="N28" s="23">
        <v>-297</v>
      </c>
      <c r="P28" s="22"/>
      <c r="T28" s="21"/>
      <c r="U28" s="125"/>
    </row>
    <row r="29" spans="1:21" s="2" customFormat="1" ht="15" customHeight="1" x14ac:dyDescent="0.2">
      <c r="A29" s="594" t="s">
        <v>93</v>
      </c>
      <c r="B29" s="601"/>
      <c r="C29" s="601"/>
      <c r="D29" s="601"/>
      <c r="G29" s="56"/>
      <c r="H29" s="23"/>
      <c r="I29" s="56"/>
      <c r="J29" s="533"/>
      <c r="K29" s="23"/>
      <c r="L29" s="23">
        <v>-189</v>
      </c>
      <c r="M29" s="56"/>
      <c r="N29" s="23">
        <v>0</v>
      </c>
      <c r="P29" s="22"/>
      <c r="T29" s="21"/>
      <c r="U29" s="125"/>
    </row>
    <row r="30" spans="1:21" s="2" customFormat="1" ht="9" customHeight="1" x14ac:dyDescent="0.2">
      <c r="G30" s="56"/>
      <c r="H30" s="22"/>
      <c r="I30" s="56"/>
      <c r="J30" s="533"/>
      <c r="K30" s="22"/>
      <c r="L30" s="81"/>
      <c r="M30" s="56"/>
      <c r="N30" s="81"/>
      <c r="P30" s="22"/>
      <c r="T30" s="21"/>
      <c r="U30" s="125"/>
    </row>
    <row r="31" spans="1:21" s="12" customFormat="1" ht="15" customHeight="1" x14ac:dyDescent="0.2">
      <c r="A31" s="596" t="s">
        <v>51</v>
      </c>
      <c r="B31" s="596"/>
      <c r="C31" s="596"/>
      <c r="D31" s="596"/>
      <c r="E31" s="596"/>
      <c r="G31" s="56"/>
      <c r="H31" s="56"/>
      <c r="I31" s="56"/>
      <c r="J31" s="532"/>
      <c r="K31" s="82"/>
      <c r="L31" s="82">
        <f>SUM(L23:L29)</f>
        <v>18410</v>
      </c>
      <c r="M31" s="56"/>
      <c r="N31" s="82">
        <f>SUM(N23:N29)</f>
        <v>9679</v>
      </c>
      <c r="P31" s="56"/>
      <c r="Q31" s="82"/>
      <c r="T31" s="116"/>
      <c r="U31" s="125"/>
    </row>
    <row r="32" spans="1:21" s="12" customFormat="1" ht="30" hidden="1" customHeight="1" x14ac:dyDescent="0.2">
      <c r="A32" s="597" t="s">
        <v>68</v>
      </c>
      <c r="B32" s="597"/>
      <c r="C32" s="594"/>
      <c r="D32" s="594"/>
      <c r="E32" s="35"/>
      <c r="G32" s="84"/>
      <c r="H32" s="84"/>
      <c r="I32" s="84"/>
      <c r="J32" s="533"/>
      <c r="K32" s="83"/>
      <c r="L32" s="83"/>
      <c r="M32" s="84"/>
      <c r="N32" s="83">
        <v>0</v>
      </c>
      <c r="P32" s="84"/>
      <c r="Q32" s="12">
        <v>0</v>
      </c>
      <c r="T32" s="116"/>
      <c r="U32" s="125"/>
    </row>
    <row r="33" spans="1:22" s="12" customFormat="1" ht="15" customHeight="1" x14ac:dyDescent="0.2">
      <c r="A33" s="597" t="s">
        <v>104</v>
      </c>
      <c r="B33" s="597"/>
      <c r="C33" s="594"/>
      <c r="D33" s="594"/>
      <c r="E33" s="85"/>
      <c r="G33" s="56"/>
      <c r="H33" s="22"/>
      <c r="I33" s="56"/>
      <c r="K33" s="82"/>
      <c r="L33" s="82">
        <v>-6535</v>
      </c>
      <c r="M33" s="56"/>
      <c r="N33" s="82">
        <v>-4630</v>
      </c>
      <c r="P33" s="56"/>
      <c r="T33" s="116"/>
      <c r="U33" s="125"/>
    </row>
    <row r="34" spans="1:22" s="2" customFormat="1" ht="6.75" customHeight="1" x14ac:dyDescent="0.2">
      <c r="A34" s="80"/>
      <c r="B34" s="80"/>
      <c r="C34" s="80"/>
      <c r="D34" s="80"/>
      <c r="E34" s="35"/>
      <c r="G34" s="56"/>
      <c r="H34" s="56"/>
      <c r="I34" s="56"/>
      <c r="J34" s="532"/>
      <c r="K34" s="56"/>
      <c r="L34" s="77"/>
      <c r="M34" s="56"/>
      <c r="N34" s="77"/>
      <c r="P34" s="56"/>
      <c r="T34" s="21"/>
      <c r="U34" s="125"/>
    </row>
    <row r="35" spans="1:22" s="12" customFormat="1" ht="15" customHeight="1" x14ac:dyDescent="0.2">
      <c r="A35" s="593" t="s">
        <v>103</v>
      </c>
      <c r="B35" s="600"/>
      <c r="C35" s="600"/>
      <c r="D35" s="600"/>
      <c r="E35" s="35"/>
      <c r="G35" s="56"/>
      <c r="H35" s="56"/>
      <c r="I35" s="56"/>
      <c r="J35" s="532" t="s">
        <v>323</v>
      </c>
      <c r="K35" s="82"/>
      <c r="L35" s="82">
        <f>SUM(L31:L33)</f>
        <v>11875</v>
      </c>
      <c r="M35" s="56"/>
      <c r="N35" s="82">
        <f>SUM(N31:N33)</f>
        <v>5049</v>
      </c>
      <c r="P35" s="56"/>
      <c r="Q35" s="82"/>
      <c r="T35" s="116"/>
      <c r="U35" s="125"/>
    </row>
    <row r="36" spans="1:22" ht="15" customHeight="1" x14ac:dyDescent="0.2">
      <c r="A36" s="598" t="s">
        <v>263</v>
      </c>
      <c r="B36" s="599"/>
      <c r="C36" s="599"/>
      <c r="D36" s="599"/>
      <c r="E36" s="12"/>
      <c r="G36" s="56"/>
      <c r="H36" s="22"/>
      <c r="I36" s="56"/>
      <c r="J36" s="536">
        <v>23</v>
      </c>
      <c r="K36" s="86"/>
      <c r="L36" s="86">
        <v>-3572</v>
      </c>
      <c r="M36" s="56"/>
      <c r="N36" s="86">
        <v>1200</v>
      </c>
      <c r="P36" s="86"/>
      <c r="Q36" s="128"/>
      <c r="T36" s="128"/>
      <c r="U36" s="125"/>
    </row>
    <row r="37" spans="1:22" s="2" customFormat="1" ht="7.5" customHeight="1" x14ac:dyDescent="0.2">
      <c r="A37" s="598"/>
      <c r="B37" s="599"/>
      <c r="C37" s="599"/>
      <c r="D37" s="599"/>
      <c r="E37" s="18"/>
      <c r="G37" s="56"/>
      <c r="H37" s="86"/>
      <c r="I37" s="56"/>
      <c r="J37" s="62"/>
      <c r="K37" s="86"/>
      <c r="L37" s="87"/>
      <c r="M37" s="56"/>
      <c r="N37" s="87"/>
      <c r="P37" s="86"/>
      <c r="Q37" s="21"/>
      <c r="T37" s="21"/>
      <c r="U37" s="125"/>
    </row>
    <row r="38" spans="1:22" s="12" customFormat="1" ht="43.5" customHeight="1" thickBot="1" x14ac:dyDescent="0.25">
      <c r="A38" s="593" t="s">
        <v>311</v>
      </c>
      <c r="B38" s="593"/>
      <c r="C38" s="593"/>
      <c r="D38" s="593"/>
      <c r="E38" s="9"/>
      <c r="G38" s="56"/>
      <c r="H38" s="56"/>
      <c r="I38" s="56"/>
      <c r="J38" s="62"/>
      <c r="K38" s="56"/>
      <c r="L38" s="55">
        <f>SUM(L35:L37)</f>
        <v>8303</v>
      </c>
      <c r="M38" s="56"/>
      <c r="N38" s="55">
        <f>SUM(N35:N37)</f>
        <v>6249</v>
      </c>
      <c r="P38" s="56"/>
      <c r="Q38" s="56"/>
      <c r="T38" s="116"/>
      <c r="U38" s="125"/>
      <c r="V38" s="124"/>
    </row>
    <row r="39" spans="1:22" s="12" customFormat="1" ht="8.25" customHeight="1" thickTop="1" x14ac:dyDescent="0.2">
      <c r="A39" s="193"/>
      <c r="B39" s="193"/>
      <c r="C39" s="193"/>
      <c r="D39" s="193"/>
      <c r="E39" s="9"/>
      <c r="G39" s="56"/>
      <c r="H39" s="56"/>
      <c r="I39" s="56"/>
      <c r="J39" s="62"/>
      <c r="K39" s="56"/>
      <c r="L39" s="56"/>
      <c r="M39" s="56"/>
      <c r="N39" s="56"/>
      <c r="P39" s="56"/>
      <c r="Q39" s="56"/>
      <c r="T39" s="116"/>
      <c r="U39" s="125"/>
      <c r="V39" s="124"/>
    </row>
    <row r="40" spans="1:22" s="12" customFormat="1" ht="15" customHeight="1" x14ac:dyDescent="0.2">
      <c r="A40" s="193"/>
      <c r="B40" s="193"/>
      <c r="C40" s="193"/>
      <c r="D40" s="193"/>
      <c r="E40" s="9"/>
      <c r="G40" s="56"/>
      <c r="H40" s="56"/>
      <c r="I40" s="56"/>
      <c r="J40" s="62"/>
      <c r="K40" s="56"/>
      <c r="L40" s="56"/>
      <c r="M40" s="56"/>
      <c r="N40" s="56"/>
      <c r="P40" s="56"/>
      <c r="Q40" s="116"/>
      <c r="T40" s="116"/>
      <c r="U40" s="116"/>
    </row>
    <row r="41" spans="1:22" s="12" customFormat="1" ht="15" customHeight="1" x14ac:dyDescent="0.2">
      <c r="A41" s="593" t="s">
        <v>52</v>
      </c>
      <c r="B41" s="593"/>
      <c r="C41" s="593"/>
      <c r="D41" s="593"/>
      <c r="E41" s="9"/>
      <c r="G41" s="56"/>
      <c r="H41" s="56"/>
      <c r="I41" s="56"/>
      <c r="J41" s="62"/>
      <c r="K41" s="56"/>
      <c r="L41" s="56"/>
      <c r="M41" s="56"/>
      <c r="N41" s="56"/>
      <c r="P41" s="56"/>
      <c r="Q41" s="116"/>
      <c r="T41" s="116"/>
      <c r="U41" s="116"/>
    </row>
    <row r="42" spans="1:22" s="12" customFormat="1" ht="15" customHeight="1" x14ac:dyDescent="0.2">
      <c r="A42" s="192"/>
      <c r="B42" s="192"/>
      <c r="C42" s="594" t="s">
        <v>203</v>
      </c>
      <c r="D42" s="594"/>
      <c r="E42" s="9"/>
      <c r="G42" s="56"/>
      <c r="H42" s="22"/>
      <c r="I42" s="56"/>
      <c r="J42" s="62"/>
      <c r="K42" s="56"/>
      <c r="L42" s="56">
        <v>5615</v>
      </c>
      <c r="M42" s="56"/>
      <c r="N42" s="56">
        <v>3209</v>
      </c>
      <c r="P42" s="56"/>
      <c r="Q42" s="116"/>
      <c r="T42" s="116"/>
      <c r="U42" s="125"/>
    </row>
    <row r="43" spans="1:22" s="12" customFormat="1" ht="15" customHeight="1" x14ac:dyDescent="0.2">
      <c r="A43" s="192"/>
      <c r="B43" s="192"/>
      <c r="C43" s="594" t="s">
        <v>153</v>
      </c>
      <c r="D43" s="594"/>
      <c r="E43" s="9"/>
      <c r="G43" s="56"/>
      <c r="H43" s="22"/>
      <c r="I43" s="56"/>
      <c r="J43" s="62"/>
      <c r="K43" s="63"/>
      <c r="L43" s="63">
        <v>2688</v>
      </c>
      <c r="M43" s="56"/>
      <c r="N43" s="63">
        <v>3040</v>
      </c>
      <c r="P43" s="63"/>
      <c r="Q43" s="116"/>
      <c r="T43" s="116"/>
      <c r="U43" s="125"/>
    </row>
    <row r="44" spans="1:22" s="2" customFormat="1" ht="15" customHeight="1" x14ac:dyDescent="0.2">
      <c r="A44" s="18"/>
      <c r="B44" s="18"/>
      <c r="C44" s="18"/>
      <c r="D44" s="18"/>
      <c r="E44" s="18"/>
      <c r="G44" s="56"/>
      <c r="H44" s="528"/>
      <c r="I44" s="56"/>
      <c r="J44" s="534"/>
      <c r="K44" s="26"/>
      <c r="L44" s="26"/>
      <c r="M44" s="56"/>
      <c r="N44" s="26"/>
      <c r="P44" s="528"/>
      <c r="Q44" s="21"/>
      <c r="T44" s="21"/>
      <c r="U44" s="125"/>
    </row>
    <row r="45" spans="1:22" s="2" customFormat="1" ht="28.5" customHeight="1" thickBot="1" x14ac:dyDescent="0.25">
      <c r="A45" s="593" t="s">
        <v>161</v>
      </c>
      <c r="B45" s="593"/>
      <c r="C45" s="593"/>
      <c r="D45" s="593"/>
      <c r="E45" s="9"/>
      <c r="G45" s="56"/>
      <c r="H45" s="56"/>
      <c r="I45" s="56"/>
      <c r="J45" s="62"/>
      <c r="K45" s="56"/>
      <c r="L45" s="55">
        <f>SUM(L42:L44)</f>
        <v>8303</v>
      </c>
      <c r="M45" s="56"/>
      <c r="N45" s="55">
        <f>SUM(N42:N44)</f>
        <v>6249</v>
      </c>
      <c r="P45" s="56"/>
      <c r="Q45" s="56"/>
      <c r="T45" s="21"/>
      <c r="U45" s="125"/>
    </row>
    <row r="46" spans="1:22" s="210" customFormat="1" ht="15" customHeight="1" thickTop="1" x14ac:dyDescent="0.2">
      <c r="A46" s="207"/>
      <c r="B46" s="207"/>
      <c r="C46" s="208"/>
      <c r="D46" s="209"/>
      <c r="E46" s="209"/>
      <c r="G46" s="224"/>
      <c r="H46" s="529"/>
      <c r="I46" s="168"/>
      <c r="J46" s="535"/>
      <c r="K46" s="175"/>
      <c r="L46" s="479">
        <f>L38-L45</f>
        <v>0</v>
      </c>
      <c r="M46" s="480"/>
      <c r="N46" s="479">
        <f>N38-N45</f>
        <v>0</v>
      </c>
      <c r="P46" s="530"/>
      <c r="Q46" s="211"/>
      <c r="T46" s="212"/>
      <c r="U46" s="212"/>
    </row>
    <row r="47" spans="1:22" s="2" customFormat="1" ht="15" customHeight="1" x14ac:dyDescent="0.2">
      <c r="A47" s="606" t="s">
        <v>25</v>
      </c>
      <c r="B47" s="606"/>
      <c r="C47" s="593"/>
      <c r="D47" s="593"/>
      <c r="E47" s="78"/>
      <c r="G47" s="56"/>
      <c r="H47" s="530"/>
      <c r="I47" s="480"/>
      <c r="J47" s="62"/>
      <c r="K47" s="479"/>
      <c r="L47" s="479"/>
      <c r="M47" s="480"/>
      <c r="N47" s="479"/>
      <c r="P47" s="530"/>
    </row>
    <row r="48" spans="1:22" s="2" customFormat="1" ht="15" customHeight="1" thickBot="1" x14ac:dyDescent="0.25">
      <c r="B48" s="597" t="s">
        <v>23</v>
      </c>
      <c r="C48" s="610"/>
      <c r="D48" s="610"/>
      <c r="E48" s="133"/>
      <c r="G48" s="56"/>
      <c r="H48" s="343"/>
      <c r="I48" s="56"/>
      <c r="J48" s="536">
        <v>32</v>
      </c>
      <c r="K48" s="343"/>
      <c r="L48" s="47">
        <f>'Notes (Pursuant to Bursa Malay)'!R198</f>
        <v>0.63596516066190212</v>
      </c>
      <c r="M48" s="56"/>
      <c r="N48" s="47">
        <f>'Notes (Pursuant to Bursa Malay)'!T198</f>
        <v>0.44041799222097483</v>
      </c>
      <c r="P48" s="343"/>
    </row>
    <row r="49" spans="1:20" s="2" customFormat="1" ht="15" customHeight="1" thickBot="1" x14ac:dyDescent="0.25">
      <c r="B49" s="597" t="s">
        <v>264</v>
      </c>
      <c r="C49" s="608"/>
      <c r="D49" s="608"/>
      <c r="E49" s="9"/>
      <c r="G49" s="56"/>
      <c r="H49" s="343"/>
      <c r="I49" s="56"/>
      <c r="J49" s="536">
        <v>32</v>
      </c>
      <c r="K49" s="343"/>
      <c r="L49" s="47">
        <f>'Notes (Pursuant to Bursa Malay)'!R208</f>
        <v>0.61545038034066246</v>
      </c>
      <c r="M49" s="56"/>
      <c r="N49" s="47">
        <f>'Notes (Pursuant to Bursa Malay)'!T208</f>
        <v>0.43191108203887874</v>
      </c>
      <c r="P49" s="343"/>
    </row>
    <row r="50" spans="1:20" s="2" customFormat="1" ht="15" customHeight="1" x14ac:dyDescent="0.2">
      <c r="C50" s="78"/>
      <c r="D50" s="78"/>
      <c r="F50" s="370"/>
      <c r="G50" s="174"/>
      <c r="H50" s="529"/>
      <c r="I50" s="529"/>
      <c r="J50" s="531"/>
      <c r="K50" s="174"/>
      <c r="L50" s="174"/>
      <c r="M50" s="174"/>
      <c r="N50" s="174"/>
      <c r="P50" s="531"/>
    </row>
    <row r="51" spans="1:20" s="2" customFormat="1" ht="15" customHeight="1" x14ac:dyDescent="0.2">
      <c r="C51" s="329"/>
      <c r="D51" s="329"/>
      <c r="F51" s="30"/>
      <c r="G51" s="30"/>
      <c r="H51" s="23"/>
      <c r="I51" s="23"/>
      <c r="J51" s="30"/>
      <c r="K51" s="30"/>
      <c r="L51" s="30"/>
      <c r="M51" s="30"/>
      <c r="N51" s="30"/>
    </row>
    <row r="52" spans="1:20" s="2" customFormat="1" ht="15" customHeight="1" x14ac:dyDescent="0.2">
      <c r="C52" s="301"/>
      <c r="D52" s="301"/>
      <c r="F52" s="30"/>
      <c r="G52" s="30"/>
      <c r="H52" s="23"/>
      <c r="I52" s="23"/>
      <c r="J52" s="30"/>
      <c r="K52" s="30"/>
      <c r="L52" s="30"/>
      <c r="M52" s="30"/>
      <c r="N52" s="30"/>
    </row>
    <row r="53" spans="1:20" s="2" customFormat="1" ht="47.25" customHeight="1" x14ac:dyDescent="0.2">
      <c r="A53" s="602" t="s">
        <v>338</v>
      </c>
      <c r="B53" s="603"/>
      <c r="C53" s="603"/>
      <c r="D53" s="603"/>
      <c r="E53" s="603"/>
      <c r="F53" s="603"/>
      <c r="G53" s="603"/>
      <c r="H53" s="603"/>
      <c r="I53" s="603"/>
      <c r="J53" s="603"/>
      <c r="K53" s="604"/>
      <c r="L53" s="604"/>
      <c r="M53" s="604"/>
      <c r="N53" s="604"/>
    </row>
    <row r="54" spans="1:20" s="48" customFormat="1" ht="15" customHeight="1" x14ac:dyDescent="0.2"/>
    <row r="55" spans="1:20" s="12" customFormat="1" ht="15" customHeight="1" x14ac:dyDescent="0.2">
      <c r="A55" s="594"/>
      <c r="B55" s="594"/>
      <c r="C55" s="594"/>
      <c r="D55" s="594"/>
      <c r="E55" s="85"/>
      <c r="F55" s="134"/>
      <c r="G55" s="134"/>
      <c r="H55" s="82"/>
      <c r="I55" s="82"/>
      <c r="J55" s="134"/>
      <c r="K55" s="134"/>
      <c r="L55" s="134"/>
      <c r="M55" s="134"/>
      <c r="N55" s="134"/>
      <c r="P55" s="199"/>
    </row>
    <row r="56" spans="1:20" s="48" customFormat="1" ht="60" customHeight="1" x14ac:dyDescent="0.2">
      <c r="A56" s="49"/>
      <c r="B56" s="135"/>
      <c r="C56" s="605"/>
      <c r="D56" s="609"/>
      <c r="E56" s="609"/>
      <c r="F56" s="609"/>
      <c r="G56" s="609"/>
      <c r="H56" s="609"/>
      <c r="I56" s="609"/>
      <c r="J56" s="609"/>
      <c r="K56" s="426"/>
      <c r="L56" s="426"/>
      <c r="M56" s="426"/>
      <c r="N56" s="426"/>
    </row>
    <row r="57" spans="1:20" s="48" customFormat="1" ht="15" customHeight="1" x14ac:dyDescent="0.2">
      <c r="A57" s="49"/>
      <c r="B57" s="49"/>
      <c r="C57" s="49"/>
      <c r="F57" s="51"/>
      <c r="H57" s="50"/>
      <c r="I57" s="50"/>
      <c r="J57" s="51"/>
      <c r="K57" s="51"/>
      <c r="L57" s="51"/>
      <c r="M57" s="51"/>
      <c r="N57" s="51"/>
    </row>
    <row r="58" spans="1:20" ht="15" customHeight="1" x14ac:dyDescent="0.2">
      <c r="A58" s="602"/>
      <c r="B58" s="602"/>
      <c r="C58" s="602"/>
      <c r="D58" s="602"/>
      <c r="E58" s="602"/>
      <c r="F58" s="602"/>
      <c r="G58" s="602"/>
      <c r="H58" s="602"/>
      <c r="I58" s="602"/>
      <c r="J58" s="602"/>
      <c r="K58" s="602"/>
      <c r="L58" s="602"/>
      <c r="M58" s="602"/>
      <c r="N58" s="602"/>
      <c r="O58" s="602"/>
      <c r="P58" s="602"/>
      <c r="Q58" s="602"/>
      <c r="R58" s="602"/>
      <c r="S58" s="602"/>
      <c r="T58" s="602"/>
    </row>
    <row r="59" spans="1:20" ht="15" customHeight="1" x14ac:dyDescent="0.2">
      <c r="A59" s="11"/>
      <c r="B59" s="11"/>
      <c r="C59" s="11"/>
      <c r="D59" s="11"/>
      <c r="E59" s="11"/>
      <c r="F59" s="11"/>
      <c r="G59" s="11"/>
      <c r="H59" s="11"/>
      <c r="I59" s="11"/>
      <c r="J59" s="11"/>
      <c r="K59" s="425"/>
      <c r="L59" s="425"/>
      <c r="M59" s="425"/>
      <c r="N59" s="425"/>
      <c r="O59" s="11"/>
      <c r="P59" s="197"/>
      <c r="Q59" s="11"/>
      <c r="R59" s="88"/>
      <c r="S59" s="88"/>
      <c r="T59" s="88"/>
    </row>
    <row r="60" spans="1:20" ht="15" customHeight="1" x14ac:dyDescent="0.2">
      <c r="A60" s="605"/>
      <c r="B60" s="605"/>
      <c r="C60" s="605"/>
      <c r="D60" s="605"/>
      <c r="E60" s="605"/>
      <c r="F60" s="605"/>
      <c r="G60" s="605"/>
      <c r="H60" s="605"/>
      <c r="I60" s="605"/>
      <c r="J60" s="605"/>
      <c r="K60" s="423"/>
      <c r="L60" s="423"/>
      <c r="M60" s="423"/>
      <c r="N60" s="423"/>
      <c r="O60" s="14"/>
      <c r="P60" s="201"/>
      <c r="Q60" s="14"/>
      <c r="R60" s="88"/>
      <c r="S60" s="88"/>
      <c r="T60" s="88"/>
    </row>
    <row r="61" spans="1:20" ht="15" customHeight="1" x14ac:dyDescent="0.2">
      <c r="A61" s="14"/>
      <c r="B61" s="14"/>
      <c r="C61" s="14"/>
      <c r="D61" s="14"/>
      <c r="E61" s="14"/>
      <c r="F61" s="14"/>
      <c r="G61" s="14"/>
      <c r="H61" s="14"/>
      <c r="I61" s="14"/>
      <c r="J61" s="14"/>
      <c r="K61" s="432"/>
      <c r="L61" s="432"/>
      <c r="M61" s="432"/>
      <c r="N61" s="432"/>
      <c r="O61" s="14"/>
      <c r="P61" s="201"/>
      <c r="Q61" s="14"/>
      <c r="R61" s="2"/>
      <c r="S61" s="2"/>
      <c r="T61" s="2"/>
    </row>
    <row r="62" spans="1:20" ht="15" customHeight="1" x14ac:dyDescent="0.2">
      <c r="A62" s="3"/>
      <c r="B62" s="3"/>
      <c r="C62" s="3"/>
      <c r="D62" s="2"/>
      <c r="E62" s="2"/>
      <c r="F62" s="2"/>
      <c r="G62" s="2"/>
      <c r="H62" s="2"/>
      <c r="I62" s="2"/>
      <c r="J62" s="2"/>
      <c r="K62" s="2"/>
      <c r="L62" s="2"/>
      <c r="M62" s="2"/>
      <c r="N62" s="2"/>
      <c r="O62" s="2"/>
      <c r="P62" s="2"/>
      <c r="Q62" s="30"/>
      <c r="R62" s="2"/>
      <c r="S62" s="2"/>
      <c r="T62" s="2"/>
    </row>
    <row r="63" spans="1:20" ht="15" customHeight="1" x14ac:dyDescent="0.2">
      <c r="A63" s="2"/>
      <c r="B63" s="2"/>
      <c r="C63" s="2"/>
      <c r="D63" s="2"/>
      <c r="E63" s="2"/>
      <c r="F63" s="2"/>
      <c r="G63" s="2"/>
      <c r="H63" s="2"/>
      <c r="I63" s="2"/>
      <c r="J63" s="2"/>
      <c r="K63" s="2"/>
      <c r="L63" s="2"/>
      <c r="M63" s="2"/>
      <c r="N63" s="2"/>
      <c r="O63" s="2"/>
      <c r="P63" s="2"/>
      <c r="Q63" s="30"/>
      <c r="R63" s="2"/>
      <c r="S63" s="2"/>
      <c r="T63" s="2"/>
    </row>
    <row r="64" spans="1:20" ht="15" customHeight="1" x14ac:dyDescent="0.2">
      <c r="A64" s="605"/>
      <c r="B64" s="605"/>
      <c r="C64" s="605"/>
      <c r="D64" s="605"/>
      <c r="E64" s="605"/>
      <c r="F64" s="605"/>
      <c r="G64" s="605"/>
      <c r="H64" s="605"/>
      <c r="I64" s="605"/>
      <c r="J64" s="605"/>
      <c r="K64" s="423"/>
      <c r="L64" s="423"/>
      <c r="M64" s="423"/>
      <c r="N64" s="423"/>
      <c r="O64" s="14"/>
      <c r="P64" s="201"/>
      <c r="Q64" s="14"/>
      <c r="R64" s="88"/>
      <c r="S64" s="88"/>
      <c r="T64" s="88"/>
    </row>
    <row r="65" spans="1:22" ht="15" customHeight="1" x14ac:dyDescent="0.2">
      <c r="C65" s="88"/>
      <c r="D65" s="88"/>
    </row>
    <row r="66" spans="1:22" ht="15" customHeight="1" x14ac:dyDescent="0.2">
      <c r="A66" s="3"/>
      <c r="B66" s="3"/>
      <c r="C66" s="3"/>
      <c r="D66" s="3"/>
      <c r="E66" s="2"/>
      <c r="F66" s="2"/>
      <c r="G66" s="2"/>
      <c r="H66" s="2"/>
      <c r="I66" s="2"/>
      <c r="J66" s="2"/>
      <c r="K66" s="2"/>
      <c r="L66" s="2"/>
      <c r="M66" s="2"/>
      <c r="N66" s="2"/>
      <c r="O66" s="2"/>
      <c r="P66" s="2"/>
      <c r="Q66" s="30"/>
      <c r="R66" s="2"/>
      <c r="S66" s="2"/>
      <c r="T66" s="2"/>
    </row>
    <row r="67" spans="1:22" ht="15" customHeight="1" x14ac:dyDescent="0.2">
      <c r="A67" s="2"/>
      <c r="B67" s="2"/>
      <c r="C67" s="2"/>
      <c r="D67" s="2"/>
      <c r="E67" s="2"/>
      <c r="F67" s="2"/>
      <c r="G67" s="2"/>
      <c r="H67" s="2"/>
      <c r="I67" s="2"/>
      <c r="J67" s="2"/>
      <c r="K67" s="2"/>
      <c r="L67" s="2"/>
      <c r="M67" s="2"/>
      <c r="N67" s="2"/>
      <c r="O67" s="2"/>
      <c r="P67" s="2"/>
      <c r="Q67" s="30"/>
      <c r="R67" s="2"/>
      <c r="S67" s="2"/>
      <c r="T67" s="2"/>
    </row>
    <row r="68" spans="1:22" ht="15" customHeight="1" x14ac:dyDescent="0.2">
      <c r="A68" s="605"/>
      <c r="B68" s="605"/>
      <c r="C68" s="605"/>
      <c r="D68" s="605"/>
      <c r="E68" s="605"/>
      <c r="F68" s="605"/>
      <c r="G68" s="605"/>
      <c r="H68" s="605"/>
      <c r="I68" s="605"/>
      <c r="J68" s="605"/>
      <c r="K68" s="423"/>
      <c r="L68" s="423"/>
      <c r="M68" s="423"/>
      <c r="N68" s="423"/>
      <c r="O68" s="14"/>
      <c r="P68" s="201"/>
      <c r="Q68" s="14"/>
      <c r="R68" s="88"/>
      <c r="S68" s="88"/>
      <c r="T68" s="88"/>
    </row>
    <row r="69" spans="1:22" ht="15" customHeight="1" x14ac:dyDescent="0.2">
      <c r="C69" s="88"/>
      <c r="D69" s="88"/>
    </row>
    <row r="70" spans="1:22" ht="15" customHeight="1" x14ac:dyDescent="0.2">
      <c r="A70" s="3"/>
      <c r="B70" s="3"/>
      <c r="C70" s="3"/>
      <c r="D70" s="2"/>
      <c r="E70" s="2"/>
      <c r="F70" s="2"/>
      <c r="G70" s="2"/>
      <c r="H70" s="2"/>
      <c r="I70" s="2"/>
      <c r="J70" s="2"/>
      <c r="K70" s="2"/>
      <c r="L70" s="2"/>
      <c r="M70" s="2"/>
      <c r="N70" s="2"/>
      <c r="O70" s="2"/>
      <c r="P70" s="2"/>
      <c r="Q70" s="2"/>
      <c r="R70" s="2"/>
      <c r="S70" s="2"/>
      <c r="T70" s="2"/>
    </row>
    <row r="71" spans="1:22" ht="15" customHeight="1" x14ac:dyDescent="0.2">
      <c r="A71" s="3"/>
      <c r="B71" s="3"/>
      <c r="C71" s="3"/>
      <c r="D71" s="2"/>
      <c r="E71" s="2"/>
      <c r="F71" s="2"/>
      <c r="G71" s="2"/>
      <c r="H71" s="2"/>
      <c r="I71" s="2"/>
      <c r="J71" s="2"/>
      <c r="K71" s="2"/>
      <c r="L71" s="2"/>
      <c r="M71" s="2"/>
      <c r="N71" s="2"/>
      <c r="O71" s="2"/>
      <c r="P71" s="2"/>
      <c r="Q71" s="2"/>
      <c r="R71" s="2"/>
      <c r="S71" s="2"/>
      <c r="T71" s="2"/>
    </row>
    <row r="72" spans="1:22" ht="15" customHeight="1" x14ac:dyDescent="0.2">
      <c r="A72" s="607"/>
      <c r="B72" s="607"/>
      <c r="C72" s="607"/>
      <c r="D72" s="607"/>
      <c r="E72" s="607"/>
      <c r="F72" s="607"/>
      <c r="G72" s="607"/>
      <c r="H72" s="607"/>
      <c r="I72" s="607"/>
      <c r="J72" s="607"/>
      <c r="K72" s="424"/>
      <c r="L72" s="424"/>
      <c r="M72" s="424"/>
      <c r="N72" s="424"/>
      <c r="O72" s="88"/>
      <c r="P72" s="88"/>
      <c r="Q72" s="88"/>
      <c r="R72" s="88"/>
      <c r="S72" s="88"/>
      <c r="T72" s="88"/>
    </row>
    <row r="73" spans="1:22" ht="15" customHeight="1" x14ac:dyDescent="0.2">
      <c r="A73" s="2"/>
      <c r="B73" s="2"/>
      <c r="C73" s="2"/>
      <c r="D73" s="2"/>
      <c r="E73" s="2"/>
      <c r="F73" s="2"/>
      <c r="G73" s="2"/>
      <c r="H73" s="2"/>
      <c r="I73" s="2"/>
      <c r="J73" s="2"/>
      <c r="K73" s="2"/>
      <c r="L73" s="2"/>
      <c r="M73" s="2"/>
      <c r="N73" s="2"/>
      <c r="O73" s="2"/>
      <c r="P73" s="2"/>
      <c r="Q73" s="2"/>
      <c r="R73" s="2"/>
      <c r="S73" s="2"/>
      <c r="T73" s="2"/>
    </row>
    <row r="74" spans="1:22" ht="15" customHeight="1" x14ac:dyDescent="0.2">
      <c r="A74" s="607"/>
      <c r="B74" s="607"/>
      <c r="C74" s="607"/>
      <c r="D74" s="607"/>
      <c r="E74" s="607"/>
      <c r="F74" s="607"/>
      <c r="G74" s="607"/>
      <c r="H74" s="607"/>
      <c r="I74" s="607"/>
      <c r="J74" s="607"/>
      <c r="K74" s="424"/>
      <c r="L74" s="424"/>
      <c r="M74" s="424"/>
      <c r="N74" s="424"/>
      <c r="O74" s="14"/>
      <c r="P74" s="201"/>
      <c r="Q74" s="14"/>
      <c r="R74" s="2"/>
      <c r="S74" s="2"/>
      <c r="T74" s="2"/>
    </row>
    <row r="76" spans="1:22" ht="15" customHeight="1" x14ac:dyDescent="0.2">
      <c r="A76" s="3"/>
    </row>
    <row r="78" spans="1:22" ht="15" customHeight="1" x14ac:dyDescent="0.2">
      <c r="A78" s="605"/>
      <c r="B78" s="605"/>
      <c r="C78" s="605"/>
      <c r="D78" s="605"/>
      <c r="E78" s="605"/>
      <c r="F78" s="605"/>
      <c r="G78" s="605"/>
      <c r="H78" s="605"/>
      <c r="I78" s="605"/>
      <c r="J78" s="605"/>
      <c r="K78" s="423"/>
      <c r="L78" s="423"/>
      <c r="M78" s="423"/>
      <c r="N78" s="423"/>
    </row>
    <row r="79" spans="1:22" s="2" customFormat="1" ht="15" customHeight="1" x14ac:dyDescent="0.2">
      <c r="C79" s="18"/>
      <c r="D79" s="18"/>
      <c r="E79" s="18"/>
      <c r="F79" s="18"/>
      <c r="G79" s="18"/>
      <c r="H79" s="18"/>
      <c r="I79" s="18"/>
      <c r="J79" s="18"/>
      <c r="K79" s="18"/>
      <c r="L79" s="18"/>
      <c r="M79" s="18"/>
      <c r="N79" s="18"/>
      <c r="O79" s="18"/>
      <c r="P79" s="18"/>
      <c r="Q79" s="18"/>
      <c r="R79" s="18"/>
      <c r="S79" s="18"/>
      <c r="T79" s="18"/>
      <c r="U79" s="18"/>
      <c r="V79" s="18"/>
    </row>
    <row r="80" spans="1:22" s="2" customFormat="1" ht="15" customHeight="1" x14ac:dyDescent="0.2">
      <c r="C80" s="18"/>
      <c r="D80" s="18"/>
      <c r="E80" s="18"/>
      <c r="F80" s="18"/>
      <c r="G80" s="18"/>
      <c r="H80" s="18"/>
      <c r="I80" s="18"/>
      <c r="J80" s="18"/>
      <c r="K80" s="18"/>
      <c r="L80" s="18"/>
      <c r="M80" s="18"/>
      <c r="N80" s="18"/>
      <c r="O80" s="18"/>
      <c r="P80" s="18"/>
      <c r="Q80" s="18"/>
      <c r="R80" s="18"/>
      <c r="S80" s="18"/>
      <c r="T80" s="18"/>
      <c r="U80" s="18"/>
      <c r="V80" s="18"/>
    </row>
    <row r="81" spans="1:9" s="2" customFormat="1" ht="15" customHeight="1" x14ac:dyDescent="0.2">
      <c r="H81" s="46"/>
      <c r="I81" s="46"/>
    </row>
    <row r="82" spans="1:9" s="2" customFormat="1" ht="15" customHeight="1" x14ac:dyDescent="0.2">
      <c r="H82" s="46"/>
      <c r="I82" s="46"/>
    </row>
    <row r="83" spans="1:9" s="2" customFormat="1" ht="15" customHeight="1" x14ac:dyDescent="0.2">
      <c r="A83" s="3"/>
      <c r="B83" s="3"/>
      <c r="H83" s="3"/>
      <c r="I83" s="3"/>
    </row>
    <row r="84" spans="1:9" s="2" customFormat="1" ht="15" customHeight="1" x14ac:dyDescent="0.2">
      <c r="B84" s="3"/>
      <c r="C84" s="3"/>
      <c r="H84" s="3"/>
      <c r="I84" s="3"/>
    </row>
    <row r="85" spans="1:9" s="2" customFormat="1" ht="15" customHeight="1" x14ac:dyDescent="0.2">
      <c r="B85" s="3"/>
    </row>
  </sheetData>
  <mergeCells count="42">
    <mergeCell ref="A23:D23"/>
    <mergeCell ref="A20:D20"/>
    <mergeCell ref="A19:D19"/>
    <mergeCell ref="A27:D27"/>
    <mergeCell ref="A21:D21"/>
    <mergeCell ref="A25:D25"/>
    <mergeCell ref="A26:D26"/>
    <mergeCell ref="H12:J12"/>
    <mergeCell ref="A1:N1"/>
    <mergeCell ref="A2:N2"/>
    <mergeCell ref="A3:N3"/>
    <mergeCell ref="A5:N5"/>
    <mergeCell ref="A7:N7"/>
    <mergeCell ref="A9:N9"/>
    <mergeCell ref="L12:N12"/>
    <mergeCell ref="L11:N11"/>
    <mergeCell ref="A78:J78"/>
    <mergeCell ref="A47:D47"/>
    <mergeCell ref="A74:J74"/>
    <mergeCell ref="A72:J72"/>
    <mergeCell ref="A58:T58"/>
    <mergeCell ref="B49:D49"/>
    <mergeCell ref="A60:J60"/>
    <mergeCell ref="C56:J56"/>
    <mergeCell ref="A64:J64"/>
    <mergeCell ref="B48:D48"/>
    <mergeCell ref="A68:J68"/>
    <mergeCell ref="A45:D45"/>
    <mergeCell ref="A55:D55"/>
    <mergeCell ref="A28:D28"/>
    <mergeCell ref="A31:E31"/>
    <mergeCell ref="A33:D33"/>
    <mergeCell ref="A37:D37"/>
    <mergeCell ref="C42:D42"/>
    <mergeCell ref="A35:D35"/>
    <mergeCell ref="C43:D43"/>
    <mergeCell ref="A41:D41"/>
    <mergeCell ref="A36:D36"/>
    <mergeCell ref="A38:D38"/>
    <mergeCell ref="A29:D29"/>
    <mergeCell ref="A32:D32"/>
    <mergeCell ref="A53:N53"/>
  </mergeCells>
  <phoneticPr fontId="0" type="noConversion"/>
  <printOptions horizontalCentered="1"/>
  <pageMargins left="0.5" right="0.5" top="0.75" bottom="0.75" header="0.5" footer="0.25"/>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showGridLines="0" view="pageBreakPreview" topLeftCell="A4" zoomScaleSheetLayoutView="100" workbookViewId="0">
      <selection activeCell="B53" sqref="B53"/>
    </sheetView>
  </sheetViews>
  <sheetFormatPr defaultColWidth="9.140625" defaultRowHeight="15" customHeight="1" x14ac:dyDescent="0.2"/>
  <cols>
    <col min="1" max="1" width="2.7109375" style="2" customWidth="1"/>
    <col min="2" max="2" width="40.7109375" style="2" customWidth="1"/>
    <col min="3" max="3" width="8.5703125" style="2" customWidth="1"/>
    <col min="4" max="4" width="16.7109375" style="2" customWidth="1"/>
    <col min="5" max="5" width="2.28515625" style="2" customWidth="1"/>
    <col min="6" max="6" width="16.7109375" style="2" customWidth="1"/>
    <col min="7" max="7" width="1.7109375" style="2" customWidth="1"/>
    <col min="8" max="8" width="9.140625" style="2"/>
    <col min="9" max="9" width="10" style="2" hidden="1" customWidth="1"/>
    <col min="10" max="10" width="9.140625" style="2" customWidth="1"/>
    <col min="11" max="16384" width="9.140625" style="2"/>
  </cols>
  <sheetData>
    <row r="1" spans="1:9" ht="15" customHeight="1" x14ac:dyDescent="0.2">
      <c r="A1" s="3" t="s">
        <v>145</v>
      </c>
      <c r="B1" s="3"/>
      <c r="C1" s="3"/>
    </row>
    <row r="3" spans="1:9" ht="15" customHeight="1" x14ac:dyDescent="0.2">
      <c r="D3" s="170"/>
      <c r="E3" s="7"/>
      <c r="F3" s="54"/>
    </row>
    <row r="4" spans="1:9" ht="15" customHeight="1" x14ac:dyDescent="0.2">
      <c r="D4" s="54"/>
      <c r="E4" s="7"/>
      <c r="F4" s="54"/>
    </row>
    <row r="5" spans="1:9" ht="15" customHeight="1" x14ac:dyDescent="0.2">
      <c r="D5" s="121" t="s">
        <v>339</v>
      </c>
      <c r="E5" s="7"/>
      <c r="F5" s="121" t="s">
        <v>301</v>
      </c>
    </row>
    <row r="6" spans="1:9" ht="15" customHeight="1" x14ac:dyDescent="0.2">
      <c r="D6" s="448" t="s">
        <v>3</v>
      </c>
      <c r="E6" s="6"/>
      <c r="F6" s="303" t="s">
        <v>3</v>
      </c>
    </row>
    <row r="7" spans="1:9" ht="15" customHeight="1" x14ac:dyDescent="0.2">
      <c r="C7" s="319" t="s">
        <v>238</v>
      </c>
      <c r="D7" s="448" t="s">
        <v>8</v>
      </c>
      <c r="E7" s="6"/>
      <c r="F7" s="303" t="s">
        <v>189</v>
      </c>
    </row>
    <row r="8" spans="1:9" ht="15" customHeight="1" x14ac:dyDescent="0.2">
      <c r="A8" s="3" t="s">
        <v>69</v>
      </c>
      <c r="B8" s="3"/>
      <c r="D8" s="23"/>
      <c r="E8" s="30"/>
      <c r="F8" s="167"/>
    </row>
    <row r="9" spans="1:9" ht="15" customHeight="1" x14ac:dyDescent="0.2">
      <c r="B9" s="2" t="s">
        <v>230</v>
      </c>
      <c r="C9" s="145">
        <v>28</v>
      </c>
      <c r="D9" s="23">
        <v>2249601</v>
      </c>
      <c r="E9" s="30"/>
      <c r="F9" s="23">
        <f>1996645-34905</f>
        <v>1961740</v>
      </c>
    </row>
    <row r="10" spans="1:9" ht="15" customHeight="1" x14ac:dyDescent="0.2">
      <c r="B10" s="2" t="s">
        <v>43</v>
      </c>
      <c r="C10" s="588"/>
      <c r="D10" s="23">
        <v>586405</v>
      </c>
      <c r="E10" s="30"/>
      <c r="F10" s="23">
        <v>831655</v>
      </c>
    </row>
    <row r="11" spans="1:9" ht="15" hidden="1" customHeight="1" x14ac:dyDescent="0.2">
      <c r="B11" s="2" t="s">
        <v>91</v>
      </c>
      <c r="D11" s="23"/>
      <c r="E11" s="30"/>
      <c r="F11" s="23"/>
    </row>
    <row r="12" spans="1:9" ht="15" customHeight="1" x14ac:dyDescent="0.2">
      <c r="B12" s="2" t="s">
        <v>246</v>
      </c>
      <c r="C12" s="145">
        <v>10</v>
      </c>
      <c r="D12" s="23">
        <v>73450</v>
      </c>
      <c r="E12" s="30"/>
      <c r="F12" s="23">
        <f>73416-151</f>
        <v>73265</v>
      </c>
      <c r="G12" s="25"/>
      <c r="I12" s="25">
        <f>F12-D12</f>
        <v>-185</v>
      </c>
    </row>
    <row r="13" spans="1:9" ht="15" customHeight="1" x14ac:dyDescent="0.2">
      <c r="B13" s="2" t="s">
        <v>106</v>
      </c>
      <c r="D13" s="23">
        <v>599</v>
      </c>
      <c r="E13" s="30"/>
      <c r="F13" s="23">
        <v>599</v>
      </c>
      <c r="G13" s="25"/>
    </row>
    <row r="14" spans="1:9" ht="15" customHeight="1" thickBot="1" x14ac:dyDescent="0.25">
      <c r="A14" s="3" t="s">
        <v>70</v>
      </c>
      <c r="B14" s="3"/>
      <c r="C14" s="3"/>
      <c r="D14" s="550">
        <f>SUM(D9:D13)</f>
        <v>2910055</v>
      </c>
      <c r="E14" s="30"/>
      <c r="F14" s="550">
        <f>SUM(F9:F13)</f>
        <v>2867259</v>
      </c>
    </row>
    <row r="15" spans="1:9" ht="15" customHeight="1" x14ac:dyDescent="0.2">
      <c r="B15" s="3"/>
      <c r="C15" s="3"/>
      <c r="D15" s="23"/>
      <c r="E15" s="30"/>
      <c r="F15" s="23"/>
    </row>
    <row r="16" spans="1:9" ht="15" customHeight="1" x14ac:dyDescent="0.2">
      <c r="B16" s="78" t="s">
        <v>10</v>
      </c>
      <c r="C16" s="300"/>
      <c r="D16" s="22">
        <v>30459</v>
      </c>
      <c r="E16" s="28"/>
      <c r="F16" s="22">
        <f>39279-41</f>
        <v>39238</v>
      </c>
    </row>
    <row r="17" spans="1:7" ht="15" customHeight="1" x14ac:dyDescent="0.2">
      <c r="B17" s="511" t="s">
        <v>314</v>
      </c>
      <c r="C17" s="511"/>
      <c r="D17" s="22">
        <v>9161</v>
      </c>
      <c r="E17" s="28"/>
      <c r="F17" s="22">
        <v>9499</v>
      </c>
    </row>
    <row r="18" spans="1:7" ht="15" customHeight="1" x14ac:dyDescent="0.2">
      <c r="B18" s="226" t="s">
        <v>201</v>
      </c>
      <c r="C18" s="300"/>
      <c r="D18" s="22">
        <v>49461</v>
      </c>
      <c r="E18" s="28"/>
      <c r="F18" s="22">
        <f>80954-F19-169+1</f>
        <v>77335</v>
      </c>
    </row>
    <row r="19" spans="1:7" ht="15" customHeight="1" x14ac:dyDescent="0.2">
      <c r="B19" s="78" t="s">
        <v>261</v>
      </c>
      <c r="C19" s="300"/>
      <c r="D19" s="22">
        <v>3550</v>
      </c>
      <c r="E19" s="28"/>
      <c r="F19" s="22">
        <f>3458-8+1</f>
        <v>3451</v>
      </c>
    </row>
    <row r="20" spans="1:7" ht="15" customHeight="1" x14ac:dyDescent="0.2">
      <c r="B20" s="320" t="s">
        <v>241</v>
      </c>
      <c r="C20" s="320"/>
      <c r="D20" s="81">
        <v>120923</v>
      </c>
      <c r="E20" s="28"/>
      <c r="F20" s="81">
        <f>145250-15</f>
        <v>145235</v>
      </c>
    </row>
    <row r="21" spans="1:7" ht="15" customHeight="1" x14ac:dyDescent="0.2">
      <c r="D21" s="22">
        <f>SUM(D16:D20)</f>
        <v>213554</v>
      </c>
      <c r="E21" s="28"/>
      <c r="F21" s="22">
        <f>SUM(F16:F20)</f>
        <v>274758</v>
      </c>
    </row>
    <row r="22" spans="1:7" ht="15" customHeight="1" x14ac:dyDescent="0.2">
      <c r="A22" s="3"/>
      <c r="B22" s="2" t="s">
        <v>315</v>
      </c>
      <c r="C22" s="145">
        <v>11</v>
      </c>
      <c r="D22" s="22">
        <v>34952</v>
      </c>
      <c r="E22" s="28"/>
      <c r="F22" s="22">
        <f>34905+41+169+15+151</f>
        <v>35281</v>
      </c>
    </row>
    <row r="23" spans="1:7" ht="15" customHeight="1" thickBot="1" x14ac:dyDescent="0.25">
      <c r="A23" s="3" t="s">
        <v>71</v>
      </c>
      <c r="D23" s="550">
        <f>SUM(D21:D22)</f>
        <v>248506</v>
      </c>
      <c r="E23" s="28"/>
      <c r="F23" s="550">
        <f>SUM(F21:F22)</f>
        <v>310039</v>
      </c>
    </row>
    <row r="24" spans="1:7" ht="30" customHeight="1" thickBot="1" x14ac:dyDescent="0.25">
      <c r="A24" s="3" t="s">
        <v>72</v>
      </c>
      <c r="D24" s="551">
        <f>D21+D14+D22</f>
        <v>3158561</v>
      </c>
      <c r="F24" s="551">
        <f>F21+F14+F22</f>
        <v>3177298</v>
      </c>
    </row>
    <row r="25" spans="1:7" ht="15" customHeight="1" thickTop="1" x14ac:dyDescent="0.2"/>
    <row r="26" spans="1:7" ht="15" customHeight="1" x14ac:dyDescent="0.2">
      <c r="A26" s="3" t="s">
        <v>73</v>
      </c>
    </row>
    <row r="27" spans="1:7" ht="15" customHeight="1" x14ac:dyDescent="0.2">
      <c r="B27" s="325" t="s">
        <v>245</v>
      </c>
      <c r="C27" s="325"/>
      <c r="D27" s="23">
        <f>1205171-423997</f>
        <v>781174</v>
      </c>
      <c r="E27" s="30"/>
      <c r="F27" s="23">
        <v>778081</v>
      </c>
    </row>
    <row r="28" spans="1:7" ht="15" customHeight="1" x14ac:dyDescent="0.2">
      <c r="B28" s="78" t="s">
        <v>74</v>
      </c>
      <c r="C28" s="300"/>
      <c r="D28" s="23">
        <v>416789</v>
      </c>
      <c r="E28" s="30"/>
      <c r="F28" s="23">
        <v>411174</v>
      </c>
      <c r="G28" s="30"/>
    </row>
    <row r="29" spans="1:7" ht="30" customHeight="1" x14ac:dyDescent="0.2">
      <c r="A29" s="627" t="s">
        <v>95</v>
      </c>
      <c r="B29" s="610"/>
      <c r="C29" s="298"/>
      <c r="D29" s="552">
        <f>SUM(D27:D28)</f>
        <v>1197963</v>
      </c>
      <c r="E29" s="30"/>
      <c r="F29" s="552">
        <f>SUM(F27:F28)</f>
        <v>1189255</v>
      </c>
      <c r="G29" s="25"/>
    </row>
    <row r="30" spans="1:7" ht="15" customHeight="1" x14ac:dyDescent="0.2">
      <c r="A30" s="161" t="s">
        <v>154</v>
      </c>
      <c r="D30" s="23">
        <v>400350</v>
      </c>
      <c r="E30" s="30"/>
      <c r="F30" s="23">
        <v>396726</v>
      </c>
      <c r="G30" s="25"/>
    </row>
    <row r="31" spans="1:7" ht="15" customHeight="1" thickBot="1" x14ac:dyDescent="0.25">
      <c r="A31" s="3" t="s">
        <v>75</v>
      </c>
      <c r="D31" s="550">
        <f>SUM(D29:D30)</f>
        <v>1598313</v>
      </c>
      <c r="E31" s="30"/>
      <c r="F31" s="550">
        <f>SUM(F29:F30)</f>
        <v>1585981</v>
      </c>
      <c r="G31" s="25"/>
    </row>
    <row r="32" spans="1:7" ht="15" customHeight="1" x14ac:dyDescent="0.2">
      <c r="A32" s="3"/>
      <c r="D32" s="23"/>
      <c r="E32" s="30"/>
      <c r="F32" s="23"/>
      <c r="G32" s="25"/>
    </row>
    <row r="33" spans="1:7" ht="15" customHeight="1" x14ac:dyDescent="0.2">
      <c r="A33" s="3" t="s">
        <v>76</v>
      </c>
      <c r="B33" s="21"/>
      <c r="D33" s="23"/>
      <c r="E33" s="30"/>
      <c r="F33" s="23"/>
      <c r="G33" s="25"/>
    </row>
    <row r="34" spans="1:7" ht="15" customHeight="1" x14ac:dyDescent="0.2">
      <c r="A34" s="3"/>
      <c r="B34" s="2" t="s">
        <v>38</v>
      </c>
      <c r="D34" s="23">
        <v>300786</v>
      </c>
      <c r="E34" s="30"/>
      <c r="F34" s="23">
        <f>302887-2870</f>
        <v>300017</v>
      </c>
      <c r="G34" s="25"/>
    </row>
    <row r="35" spans="1:7" ht="15" customHeight="1" x14ac:dyDescent="0.2">
      <c r="A35" s="3"/>
      <c r="B35" s="320" t="s">
        <v>231</v>
      </c>
      <c r="C35" s="145">
        <v>29</v>
      </c>
      <c r="D35" s="23">
        <v>997619</v>
      </c>
      <c r="E35" s="30"/>
      <c r="F35" s="23">
        <v>997513</v>
      </c>
      <c r="G35" s="25"/>
    </row>
    <row r="36" spans="1:7" ht="15" customHeight="1" x14ac:dyDescent="0.2">
      <c r="A36" s="3"/>
      <c r="B36" s="320" t="s">
        <v>182</v>
      </c>
      <c r="C36" s="320"/>
      <c r="D36" s="23">
        <v>12025</v>
      </c>
      <c r="E36" s="30"/>
      <c r="F36" s="23">
        <v>11885</v>
      </c>
      <c r="G36" s="25"/>
    </row>
    <row r="37" spans="1:7" ht="15" customHeight="1" thickBot="1" x14ac:dyDescent="0.25">
      <c r="A37" s="3" t="s">
        <v>77</v>
      </c>
      <c r="D37" s="550">
        <f>SUM(D34:D36)</f>
        <v>1310430</v>
      </c>
      <c r="E37" s="30"/>
      <c r="F37" s="550">
        <f>SUM(F34:F36)</f>
        <v>1309415</v>
      </c>
      <c r="G37" s="25"/>
    </row>
    <row r="38" spans="1:7" ht="15" customHeight="1" x14ac:dyDescent="0.2">
      <c r="A38" s="3"/>
      <c r="D38" s="23"/>
      <c r="E38" s="30"/>
      <c r="F38" s="23"/>
      <c r="G38" s="25"/>
    </row>
    <row r="39" spans="1:7" ht="15" customHeight="1" x14ac:dyDescent="0.2">
      <c r="A39" s="3" t="s">
        <v>7</v>
      </c>
      <c r="B39" s="3"/>
      <c r="C39" s="3"/>
      <c r="D39" s="22"/>
      <c r="E39" s="28"/>
      <c r="F39" s="22"/>
      <c r="G39" s="25"/>
    </row>
    <row r="40" spans="1:7" ht="15" customHeight="1" x14ac:dyDescent="0.2">
      <c r="A40" s="3"/>
      <c r="B40" s="320" t="s">
        <v>182</v>
      </c>
      <c r="C40" s="320"/>
      <c r="D40" s="22">
        <f>231677+2</f>
        <v>231679</v>
      </c>
      <c r="E40" s="28"/>
      <c r="F40" s="22">
        <f>184971+80344-352</f>
        <v>264963</v>
      </c>
      <c r="G40" s="25"/>
    </row>
    <row r="41" spans="1:7" ht="15" customHeight="1" x14ac:dyDescent="0.2">
      <c r="A41" s="3"/>
      <c r="B41" s="320" t="s">
        <v>232</v>
      </c>
      <c r="C41" s="145">
        <v>29</v>
      </c>
      <c r="D41" s="22">
        <v>10000</v>
      </c>
      <c r="E41" s="28"/>
      <c r="F41" s="22">
        <v>10000</v>
      </c>
      <c r="G41" s="25"/>
    </row>
    <row r="42" spans="1:7" ht="15" customHeight="1" x14ac:dyDescent="0.2">
      <c r="B42" s="320" t="s">
        <v>90</v>
      </c>
      <c r="C42" s="320"/>
      <c r="D42" s="22">
        <v>5074</v>
      </c>
      <c r="E42" s="28"/>
      <c r="F42" s="22">
        <f>3717-1</f>
        <v>3716</v>
      </c>
      <c r="G42" s="25"/>
    </row>
    <row r="43" spans="1:7" ht="15" customHeight="1" x14ac:dyDescent="0.2">
      <c r="D43" s="552">
        <f>SUM(D40:D42)</f>
        <v>246753</v>
      </c>
      <c r="E43" s="28"/>
      <c r="F43" s="552">
        <f>SUM(F40:F42)</f>
        <v>278679</v>
      </c>
      <c r="G43" s="25"/>
    </row>
    <row r="44" spans="1:7" ht="15" customHeight="1" x14ac:dyDescent="0.2">
      <c r="A44" s="3"/>
      <c r="B44" s="2" t="s">
        <v>316</v>
      </c>
      <c r="C44" s="145">
        <v>11</v>
      </c>
      <c r="D44" s="22">
        <v>3065</v>
      </c>
      <c r="E44" s="28"/>
      <c r="F44" s="22">
        <f>352+1+2870</f>
        <v>3223</v>
      </c>
      <c r="G44" s="25"/>
    </row>
    <row r="45" spans="1:7" ht="15" customHeight="1" x14ac:dyDescent="0.2">
      <c r="A45" s="3" t="s">
        <v>105</v>
      </c>
      <c r="D45" s="552">
        <f>SUM(D43:D44)</f>
        <v>249818</v>
      </c>
      <c r="E45" s="28"/>
      <c r="F45" s="552">
        <f>SUM(F43:F44)</f>
        <v>281902</v>
      </c>
      <c r="G45" s="25"/>
    </row>
    <row r="46" spans="1:7" ht="15" customHeight="1" thickBot="1" x14ac:dyDescent="0.25">
      <c r="A46" s="3" t="s">
        <v>78</v>
      </c>
      <c r="D46" s="550">
        <f>D37+D45</f>
        <v>1560248</v>
      </c>
      <c r="E46" s="28"/>
      <c r="F46" s="550">
        <f>F37+F45</f>
        <v>1591317</v>
      </c>
      <c r="G46" s="25"/>
    </row>
    <row r="47" spans="1:7" ht="30" customHeight="1" thickBot="1" x14ac:dyDescent="0.25">
      <c r="A47" s="3" t="s">
        <v>79</v>
      </c>
      <c r="D47" s="553">
        <f>D31+D46</f>
        <v>3158561</v>
      </c>
      <c r="E47" s="30"/>
      <c r="F47" s="553">
        <f>F31+F46</f>
        <v>3177298</v>
      </c>
      <c r="G47" s="25"/>
    </row>
    <row r="48" spans="1:7" ht="15" customHeight="1" thickTop="1" x14ac:dyDescent="0.2">
      <c r="D48" s="589">
        <f>D24-D47</f>
        <v>0</v>
      </c>
      <c r="E48" s="590"/>
      <c r="F48" s="589">
        <f>F24-F47</f>
        <v>0</v>
      </c>
    </row>
    <row r="49" spans="1:12" ht="15" customHeight="1" thickBot="1" x14ac:dyDescent="0.25">
      <c r="A49" s="79" t="s">
        <v>84</v>
      </c>
      <c r="B49" s="299"/>
      <c r="C49" s="299"/>
      <c r="D49" s="554">
        <f>D29/D56</f>
        <v>1.3568347849724207</v>
      </c>
      <c r="E49" s="74"/>
      <c r="F49" s="554">
        <f>F29/F56</f>
        <v>1.3506403092746038</v>
      </c>
      <c r="G49" s="90"/>
      <c r="H49" s="90"/>
      <c r="I49" s="90"/>
      <c r="J49" s="90"/>
      <c r="K49" s="90"/>
      <c r="L49" s="90"/>
    </row>
    <row r="50" spans="1:12" ht="15" customHeight="1" x14ac:dyDescent="0.2">
      <c r="A50" s="79"/>
      <c r="B50" s="299"/>
      <c r="C50" s="444"/>
      <c r="D50" s="443"/>
      <c r="E50" s="444"/>
      <c r="F50" s="443"/>
      <c r="G50" s="447"/>
      <c r="H50" s="447"/>
      <c r="I50" s="90"/>
      <c r="J50" s="90"/>
      <c r="K50" s="90"/>
      <c r="L50" s="90"/>
    </row>
    <row r="51" spans="1:12" ht="15" customHeight="1" x14ac:dyDescent="0.2">
      <c r="A51" s="79"/>
      <c r="B51" s="323"/>
      <c r="C51" s="444"/>
      <c r="D51" s="444"/>
      <c r="E51" s="444"/>
      <c r="F51" s="444"/>
      <c r="G51" s="447"/>
      <c r="H51" s="447"/>
      <c r="I51" s="90"/>
      <c r="J51" s="90"/>
      <c r="K51" s="90"/>
      <c r="L51" s="90"/>
    </row>
    <row r="52" spans="1:12" ht="60" customHeight="1" x14ac:dyDescent="0.2">
      <c r="A52" s="628" t="s">
        <v>340</v>
      </c>
      <c r="B52" s="628"/>
      <c r="C52" s="628"/>
      <c r="D52" s="628"/>
      <c r="E52" s="628"/>
      <c r="F52" s="628"/>
      <c r="G52" s="628"/>
      <c r="H52" s="91"/>
      <c r="I52" s="91"/>
      <c r="J52" s="91"/>
    </row>
    <row r="53" spans="1:12" ht="15" customHeight="1" x14ac:dyDescent="0.2">
      <c r="D53" s="30"/>
      <c r="E53" s="30"/>
      <c r="F53" s="30"/>
    </row>
    <row r="54" spans="1:12" ht="15" customHeight="1" x14ac:dyDescent="0.2">
      <c r="D54" s="52"/>
      <c r="E54" s="30"/>
      <c r="F54" s="52"/>
    </row>
    <row r="55" spans="1:12" ht="15" customHeight="1" x14ac:dyDescent="0.2">
      <c r="D55" s="30"/>
      <c r="E55" s="30"/>
      <c r="F55" s="30"/>
    </row>
    <row r="56" spans="1:12" ht="15" hidden="1" customHeight="1" x14ac:dyDescent="0.2">
      <c r="D56" s="30">
        <f>(Equity!B31*2)</f>
        <v>882910</v>
      </c>
      <c r="E56" s="30"/>
      <c r="F56" s="30">
        <f>Equity!B21*2</f>
        <v>880512</v>
      </c>
      <c r="G56" s="30" t="e">
        <f>#REF!*2</f>
        <v>#REF!</v>
      </c>
    </row>
    <row r="57" spans="1:12" ht="15" customHeight="1" x14ac:dyDescent="0.2">
      <c r="D57" s="30"/>
      <c r="E57" s="30"/>
      <c r="F57" s="30"/>
    </row>
    <row r="58" spans="1:12" ht="15" customHeight="1" x14ac:dyDescent="0.2">
      <c r="D58" s="30"/>
      <c r="E58" s="30"/>
      <c r="F58" s="30"/>
    </row>
    <row r="59" spans="1:12" ht="15" customHeight="1" x14ac:dyDescent="0.2">
      <c r="D59" s="30"/>
      <c r="E59" s="30"/>
      <c r="F59" s="30"/>
    </row>
    <row r="60" spans="1:12" ht="15" customHeight="1" x14ac:dyDescent="0.2">
      <c r="D60" s="30"/>
      <c r="E60" s="30"/>
      <c r="F60" s="30"/>
    </row>
    <row r="61" spans="1:12" ht="15" customHeight="1" x14ac:dyDescent="0.2">
      <c r="D61" s="30"/>
      <c r="E61" s="30"/>
      <c r="F61" s="30"/>
    </row>
    <row r="62" spans="1:12" ht="15" customHeight="1" x14ac:dyDescent="0.2">
      <c r="D62" s="30"/>
      <c r="E62" s="30"/>
      <c r="F62" s="30"/>
    </row>
    <row r="63" spans="1:12" ht="15" customHeight="1" x14ac:dyDescent="0.2">
      <c r="D63" s="30"/>
      <c r="E63" s="30"/>
      <c r="F63" s="30"/>
    </row>
    <row r="64" spans="1:12" ht="15" customHeight="1" x14ac:dyDescent="0.2">
      <c r="D64" s="30"/>
      <c r="E64" s="30"/>
      <c r="F64" s="30"/>
    </row>
    <row r="65" spans="4:6" ht="15" customHeight="1" x14ac:dyDescent="0.2">
      <c r="D65" s="30"/>
      <c r="E65" s="30"/>
      <c r="F65" s="30"/>
    </row>
    <row r="66" spans="4:6" ht="15" customHeight="1" x14ac:dyDescent="0.2">
      <c r="D66" s="30"/>
      <c r="E66" s="30"/>
      <c r="F66" s="30"/>
    </row>
    <row r="67" spans="4:6" ht="15" customHeight="1" x14ac:dyDescent="0.2">
      <c r="D67" s="30"/>
      <c r="E67" s="30"/>
      <c r="F67" s="30"/>
    </row>
    <row r="68" spans="4:6" ht="15" customHeight="1" x14ac:dyDescent="0.2">
      <c r="D68" s="30"/>
      <c r="E68" s="30"/>
      <c r="F68" s="30"/>
    </row>
    <row r="69" spans="4:6" ht="15" customHeight="1" x14ac:dyDescent="0.2">
      <c r="D69" s="30"/>
      <c r="E69" s="30"/>
      <c r="F69" s="30"/>
    </row>
    <row r="70" spans="4:6" ht="15" customHeight="1" x14ac:dyDescent="0.2">
      <c r="D70" s="30"/>
      <c r="E70" s="30"/>
      <c r="F70" s="30"/>
    </row>
    <row r="71" spans="4:6" ht="15" customHeight="1" x14ac:dyDescent="0.2">
      <c r="D71" s="30"/>
      <c r="E71" s="30"/>
      <c r="F71" s="30"/>
    </row>
    <row r="72" spans="4:6" ht="15" customHeight="1" x14ac:dyDescent="0.2">
      <c r="D72" s="30"/>
      <c r="E72" s="30"/>
      <c r="F72" s="30"/>
    </row>
    <row r="73" spans="4:6" ht="15" customHeight="1" x14ac:dyDescent="0.2">
      <c r="D73" s="30"/>
      <c r="E73" s="30"/>
      <c r="F73" s="30"/>
    </row>
    <row r="74" spans="4:6" ht="15" customHeight="1" x14ac:dyDescent="0.2">
      <c r="D74" s="30"/>
      <c r="E74" s="30"/>
      <c r="F74" s="30"/>
    </row>
    <row r="75" spans="4:6" ht="15" customHeight="1" x14ac:dyDescent="0.2">
      <c r="D75" s="30"/>
      <c r="E75" s="30"/>
      <c r="F75" s="30"/>
    </row>
    <row r="76" spans="4:6" ht="15" customHeight="1" x14ac:dyDescent="0.2">
      <c r="D76" s="30"/>
      <c r="E76" s="30"/>
      <c r="F76" s="30"/>
    </row>
    <row r="77" spans="4:6" ht="15" customHeight="1" x14ac:dyDescent="0.2">
      <c r="D77" s="30"/>
      <c r="E77" s="30"/>
      <c r="F77" s="30"/>
    </row>
    <row r="78" spans="4:6" ht="15" customHeight="1" x14ac:dyDescent="0.2">
      <c r="D78" s="30"/>
      <c r="E78" s="30"/>
      <c r="F78" s="30"/>
    </row>
    <row r="79" spans="4:6" ht="15" customHeight="1" x14ac:dyDescent="0.2">
      <c r="D79" s="30"/>
      <c r="E79" s="30"/>
      <c r="F79" s="30"/>
    </row>
  </sheetData>
  <mergeCells count="2">
    <mergeCell ref="A29:B29"/>
    <mergeCell ref="A52:G52"/>
  </mergeCells>
  <phoneticPr fontId="0" type="noConversion"/>
  <printOptions horizontalCentered="1"/>
  <pageMargins left="0.5" right="0.28000000000000003" top="0.75" bottom="0.5" header="0.5" footer="0.25"/>
  <pageSetup paperSize="9" scale="88" orientation="portrait" r:id="rId1"/>
  <headerFooter alignWithMargins="0">
    <oddHeader>&amp;C( &amp;P+1 )</oddHeader>
    <oddFooter>&amp;R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7"/>
  <sheetViews>
    <sheetView view="pageBreakPreview" topLeftCell="A25" zoomScaleNormal="87" zoomScaleSheetLayoutView="100" workbookViewId="0">
      <selection activeCell="S25" sqref="S25"/>
    </sheetView>
  </sheetViews>
  <sheetFormatPr defaultColWidth="9.140625" defaultRowHeight="15" customHeight="1" x14ac:dyDescent="0.2"/>
  <cols>
    <col min="1" max="1" width="38.5703125" style="92" customWidth="1"/>
    <col min="2" max="2" width="16.5703125" style="92" customWidth="1"/>
    <col min="3" max="3" width="2.28515625" style="92" customWidth="1"/>
    <col min="4" max="4" width="16.5703125" style="92" customWidth="1"/>
    <col min="5" max="5" width="1.140625" style="92" customWidth="1"/>
    <col min="6" max="6" width="1" style="92" hidden="1" customWidth="1"/>
    <col min="7" max="7" width="15.28515625" style="92" customWidth="1"/>
    <col min="8" max="8" width="1.85546875" style="92" customWidth="1"/>
    <col min="9" max="9" width="15.42578125" style="92" bestFit="1" customWidth="1"/>
    <col min="10" max="10" width="2.28515625" style="92" customWidth="1"/>
    <col min="11" max="11" width="15.7109375" style="92" customWidth="1"/>
    <col min="12" max="12" width="2.28515625" style="92" customWidth="1"/>
    <col min="13" max="13" width="15" style="92" customWidth="1"/>
    <col min="14" max="14" width="1.28515625" style="92" customWidth="1"/>
    <col min="15" max="15" width="14.7109375" style="92" customWidth="1"/>
    <col min="16" max="16" width="1.28515625" style="92" customWidth="1"/>
    <col min="17" max="17" width="17.42578125" style="92" customWidth="1"/>
    <col min="18" max="18" width="1.140625" style="92" customWidth="1"/>
    <col min="19" max="19" width="13.7109375" style="92" customWidth="1"/>
    <col min="20" max="20" width="12.140625" style="92" bestFit="1" customWidth="1"/>
    <col min="21" max="21" width="9.42578125" style="92" bestFit="1" customWidth="1"/>
    <col min="22" max="16384" width="9.140625" style="92"/>
  </cols>
  <sheetData>
    <row r="1" spans="1:19" ht="15" customHeight="1" x14ac:dyDescent="0.2">
      <c r="B1" s="93"/>
      <c r="C1" s="93"/>
      <c r="D1" s="93"/>
      <c r="E1" s="93"/>
      <c r="F1" s="93"/>
      <c r="G1" s="93"/>
      <c r="H1" s="93"/>
      <c r="I1" s="93"/>
      <c r="J1" s="93"/>
      <c r="K1" s="93"/>
      <c r="L1" s="93"/>
      <c r="M1" s="93"/>
      <c r="N1" s="93"/>
      <c r="O1" s="94"/>
      <c r="P1" s="94"/>
      <c r="Q1" s="94"/>
      <c r="R1" s="94"/>
      <c r="S1" s="94"/>
    </row>
    <row r="2" spans="1:19" ht="15" customHeight="1" x14ac:dyDescent="0.2">
      <c r="A2" s="95" t="s">
        <v>372</v>
      </c>
    </row>
    <row r="3" spans="1:19" ht="15" customHeight="1" x14ac:dyDescent="0.2">
      <c r="A3" s="96"/>
    </row>
    <row r="4" spans="1:19" ht="15" customHeight="1" x14ac:dyDescent="0.2">
      <c r="A4" s="96"/>
    </row>
    <row r="5" spans="1:19" ht="15" customHeight="1" x14ac:dyDescent="0.2">
      <c r="A5" s="96"/>
      <c r="B5" s="631" t="s">
        <v>94</v>
      </c>
      <c r="C5" s="631"/>
      <c r="D5" s="631"/>
      <c r="E5" s="631"/>
      <c r="F5" s="631"/>
      <c r="G5" s="631"/>
      <c r="H5" s="631"/>
      <c r="I5" s="631"/>
      <c r="J5" s="631"/>
      <c r="K5" s="631"/>
      <c r="L5" s="631"/>
      <c r="M5" s="631"/>
      <c r="N5" s="631"/>
      <c r="O5" s="631"/>
      <c r="P5" s="118"/>
      <c r="Q5" s="118"/>
      <c r="R5" s="118"/>
    </row>
    <row r="6" spans="1:19" ht="16.5" customHeight="1" x14ac:dyDescent="0.2">
      <c r="A6" s="96"/>
      <c r="B6" s="632" t="s">
        <v>88</v>
      </c>
      <c r="C6" s="633"/>
      <c r="D6" s="633"/>
      <c r="E6" s="634"/>
      <c r="F6" s="634"/>
      <c r="G6" s="634"/>
      <c r="H6" s="634"/>
      <c r="I6" s="634"/>
      <c r="J6" s="634"/>
      <c r="K6" s="119"/>
      <c r="L6" s="119"/>
      <c r="M6" s="98" t="s">
        <v>32</v>
      </c>
      <c r="N6" s="98"/>
    </row>
    <row r="7" spans="1:19" ht="16.5" customHeight="1" x14ac:dyDescent="0.2">
      <c r="A7" s="96"/>
      <c r="B7" s="330"/>
      <c r="C7" s="331"/>
      <c r="D7" s="331"/>
      <c r="E7" s="332"/>
      <c r="F7" s="332"/>
      <c r="G7" s="332"/>
      <c r="H7" s="332"/>
      <c r="I7" s="332"/>
      <c r="J7" s="332"/>
      <c r="K7" s="330" t="s">
        <v>14</v>
      </c>
      <c r="L7" s="119"/>
      <c r="M7" s="98"/>
      <c r="N7" s="98"/>
    </row>
    <row r="8" spans="1:19" ht="16.5" customHeight="1" x14ac:dyDescent="0.2">
      <c r="A8" s="96"/>
      <c r="B8" s="97" t="s">
        <v>33</v>
      </c>
      <c r="C8" s="97"/>
      <c r="D8" s="97" t="s">
        <v>33</v>
      </c>
      <c r="E8" s="97"/>
      <c r="F8" s="98" t="s">
        <v>33</v>
      </c>
      <c r="G8" s="97" t="s">
        <v>113</v>
      </c>
      <c r="H8" s="98"/>
      <c r="I8" s="97" t="s">
        <v>110</v>
      </c>
      <c r="J8" s="98"/>
      <c r="K8" s="98" t="s">
        <v>250</v>
      </c>
      <c r="L8" s="98"/>
      <c r="M8" s="97" t="s">
        <v>34</v>
      </c>
      <c r="N8" s="97"/>
      <c r="O8" s="97"/>
      <c r="P8" s="97"/>
      <c r="Q8" s="97" t="s">
        <v>155</v>
      </c>
      <c r="S8" s="97"/>
    </row>
    <row r="9" spans="1:19" ht="15" customHeight="1" x14ac:dyDescent="0.2">
      <c r="B9" s="98" t="s">
        <v>35</v>
      </c>
      <c r="C9" s="98"/>
      <c r="D9" s="98" t="s">
        <v>36</v>
      </c>
      <c r="E9" s="97"/>
      <c r="F9" s="120" t="s">
        <v>36</v>
      </c>
      <c r="G9" s="98" t="s">
        <v>120</v>
      </c>
      <c r="H9" s="98"/>
      <c r="I9" s="98" t="s">
        <v>109</v>
      </c>
      <c r="J9" s="98"/>
      <c r="K9" s="98" t="s">
        <v>109</v>
      </c>
      <c r="L9" s="98"/>
      <c r="M9" s="98" t="s">
        <v>107</v>
      </c>
      <c r="N9" s="97"/>
      <c r="O9" s="98" t="s">
        <v>81</v>
      </c>
      <c r="P9" s="97"/>
      <c r="Q9" s="98" t="s">
        <v>56</v>
      </c>
      <c r="S9" s="98" t="s">
        <v>14</v>
      </c>
    </row>
    <row r="10" spans="1:19" ht="15" customHeight="1" x14ac:dyDescent="0.2">
      <c r="A10" s="99"/>
      <c r="B10" s="97" t="s">
        <v>3</v>
      </c>
      <c r="C10" s="97"/>
      <c r="D10" s="97" t="s">
        <v>3</v>
      </c>
      <c r="E10" s="97"/>
      <c r="F10" s="97" t="s">
        <v>3</v>
      </c>
      <c r="G10" s="97" t="s">
        <v>3</v>
      </c>
      <c r="H10" s="97"/>
      <c r="I10" s="97" t="s">
        <v>3</v>
      </c>
      <c r="J10" s="97"/>
      <c r="K10" s="97" t="s">
        <v>3</v>
      </c>
      <c r="L10" s="98"/>
      <c r="M10" s="97" t="s">
        <v>3</v>
      </c>
      <c r="N10" s="97"/>
      <c r="O10" s="97" t="s">
        <v>3</v>
      </c>
      <c r="P10" s="97"/>
      <c r="Q10" s="97" t="s">
        <v>3</v>
      </c>
      <c r="S10" s="97" t="s">
        <v>3</v>
      </c>
    </row>
    <row r="11" spans="1:19" ht="15" customHeight="1" x14ac:dyDescent="0.2">
      <c r="E11" s="97"/>
      <c r="N11" s="97"/>
      <c r="P11" s="97"/>
    </row>
    <row r="12" spans="1:19" ht="23.25" customHeight="1" x14ac:dyDescent="0.2">
      <c r="A12" s="96" t="s">
        <v>252</v>
      </c>
      <c r="B12" s="96">
        <v>364178</v>
      </c>
      <c r="C12" s="96"/>
      <c r="D12" s="96">
        <v>484206</v>
      </c>
      <c r="E12" s="102"/>
      <c r="F12" s="96">
        <v>0</v>
      </c>
      <c r="G12" s="96">
        <v>-82557</v>
      </c>
      <c r="H12" s="96"/>
      <c r="I12" s="96">
        <v>4317</v>
      </c>
      <c r="J12" s="96"/>
      <c r="K12" s="96">
        <f t="shared" ref="K12:K17" si="0">SUM(B12:I12)</f>
        <v>770144</v>
      </c>
      <c r="L12" s="96"/>
      <c r="M12" s="96">
        <v>348942</v>
      </c>
      <c r="N12" s="97"/>
      <c r="O12" s="96">
        <f t="shared" ref="O12:O13" si="1">SUM(K12:M12)</f>
        <v>1119086</v>
      </c>
      <c r="P12" s="102"/>
      <c r="Q12" s="96">
        <v>393899</v>
      </c>
      <c r="R12" s="96"/>
      <c r="S12" s="96">
        <f>SUM(O12:Q12)</f>
        <v>1512985</v>
      </c>
    </row>
    <row r="13" spans="1:19" ht="33.75" customHeight="1" x14ac:dyDescent="0.2">
      <c r="A13" s="108" t="s">
        <v>161</v>
      </c>
      <c r="B13" s="96">
        <v>0</v>
      </c>
      <c r="C13" s="96"/>
      <c r="D13" s="96">
        <v>0</v>
      </c>
      <c r="E13" s="102"/>
      <c r="F13" s="96">
        <v>0</v>
      </c>
      <c r="G13" s="96">
        <v>0</v>
      </c>
      <c r="H13" s="96"/>
      <c r="I13" s="96">
        <v>0</v>
      </c>
      <c r="J13" s="96"/>
      <c r="K13" s="96">
        <f t="shared" ref="K13" si="2">SUM(B13:I13)</f>
        <v>0</v>
      </c>
      <c r="L13" s="96"/>
      <c r="M13" s="96">
        <v>63107</v>
      </c>
      <c r="N13" s="97"/>
      <c r="O13" s="96">
        <f t="shared" si="1"/>
        <v>63107</v>
      </c>
      <c r="P13" s="102"/>
      <c r="Q13" s="96">
        <v>13394</v>
      </c>
      <c r="R13" s="96"/>
      <c r="S13" s="96">
        <f>SUM(O13:Q13)</f>
        <v>76501</v>
      </c>
    </row>
    <row r="14" spans="1:19" ht="36" customHeight="1" x14ac:dyDescent="0.2">
      <c r="A14" s="108" t="s">
        <v>287</v>
      </c>
      <c r="B14" s="96">
        <v>0</v>
      </c>
      <c r="C14" s="96"/>
      <c r="D14" s="96">
        <v>0</v>
      </c>
      <c r="E14" s="102"/>
      <c r="F14" s="96"/>
      <c r="G14" s="96">
        <v>0</v>
      </c>
      <c r="H14" s="96"/>
      <c r="I14" s="96">
        <v>-492</v>
      </c>
      <c r="J14" s="96"/>
      <c r="K14" s="96">
        <f>SUM(B14:I14)</f>
        <v>-492</v>
      </c>
      <c r="L14" s="96"/>
      <c r="M14" s="96">
        <v>0</v>
      </c>
      <c r="N14" s="97"/>
      <c r="O14" s="96">
        <f>SUM(K14:M14)</f>
        <v>-492</v>
      </c>
      <c r="P14" s="102"/>
      <c r="Q14" s="96">
        <v>0</v>
      </c>
      <c r="R14" s="96"/>
      <c r="S14" s="96">
        <f>SUM(O14:Q14)</f>
        <v>-492</v>
      </c>
    </row>
    <row r="15" spans="1:19" ht="28.5" x14ac:dyDescent="0.2">
      <c r="A15" s="108" t="s">
        <v>116</v>
      </c>
      <c r="B15" s="96">
        <v>2990</v>
      </c>
      <c r="C15" s="96"/>
      <c r="D15" s="96">
        <v>6441</v>
      </c>
      <c r="E15" s="102"/>
      <c r="F15" s="96"/>
      <c r="G15" s="96">
        <v>0</v>
      </c>
      <c r="H15" s="96"/>
      <c r="I15" s="96">
        <v>-1002</v>
      </c>
      <c r="J15" s="96"/>
      <c r="K15" s="96">
        <f>SUM(B15:I15)</f>
        <v>8429</v>
      </c>
      <c r="L15" s="96"/>
      <c r="M15" s="96">
        <v>0</v>
      </c>
      <c r="N15" s="97"/>
      <c r="O15" s="96">
        <f t="shared" ref="O15" si="3">SUM(K15:M15)</f>
        <v>8429</v>
      </c>
      <c r="P15" s="102"/>
      <c r="Q15" s="96">
        <v>0</v>
      </c>
      <c r="R15" s="96"/>
      <c r="S15" s="96">
        <f t="shared" ref="S15" si="4">SUM(O15:Q15)</f>
        <v>8429</v>
      </c>
    </row>
    <row r="16" spans="1:19" ht="27.75" customHeight="1" x14ac:dyDescent="0.2">
      <c r="A16" s="108" t="s">
        <v>286</v>
      </c>
      <c r="B16" s="96">
        <v>73088</v>
      </c>
      <c r="C16" s="96"/>
      <c r="D16" s="96">
        <v>-73088</v>
      </c>
      <c r="E16" s="102"/>
      <c r="F16" s="96"/>
      <c r="G16" s="96">
        <v>0</v>
      </c>
      <c r="H16" s="96"/>
      <c r="I16" s="96">
        <v>0</v>
      </c>
      <c r="J16" s="96"/>
      <c r="K16" s="96">
        <f>SUM(B16:I16)</f>
        <v>0</v>
      </c>
      <c r="L16" s="96"/>
      <c r="M16" s="96">
        <v>0</v>
      </c>
      <c r="N16" s="97"/>
      <c r="O16" s="96">
        <v>0</v>
      </c>
      <c r="P16" s="102"/>
      <c r="Q16" s="96">
        <v>0</v>
      </c>
      <c r="R16" s="96"/>
      <c r="S16" s="96">
        <v>0</v>
      </c>
    </row>
    <row r="17" spans="1:21" ht="36" customHeight="1" x14ac:dyDescent="0.2">
      <c r="A17" s="110" t="s">
        <v>169</v>
      </c>
      <c r="B17" s="102">
        <v>0</v>
      </c>
      <c r="C17" s="102"/>
      <c r="D17" s="102">
        <v>0</v>
      </c>
      <c r="E17" s="102"/>
      <c r="F17" s="102"/>
      <c r="G17" s="102">
        <v>0</v>
      </c>
      <c r="H17" s="102"/>
      <c r="I17" s="102">
        <v>0</v>
      </c>
      <c r="J17" s="102"/>
      <c r="K17" s="96">
        <f t="shared" si="0"/>
        <v>0</v>
      </c>
      <c r="L17" s="102"/>
      <c r="M17" s="102">
        <f>-7303</f>
        <v>-7303</v>
      </c>
      <c r="N17" s="98"/>
      <c r="O17" s="96">
        <f t="shared" ref="O17" si="5">SUM(K17:M17)</f>
        <v>-7303</v>
      </c>
      <c r="P17" s="102"/>
      <c r="Q17" s="102">
        <v>0</v>
      </c>
      <c r="R17" s="102"/>
      <c r="S17" s="102">
        <f t="shared" ref="S17" si="6">SUM(O17:Q17)</f>
        <v>-7303</v>
      </c>
    </row>
    <row r="18" spans="1:21" ht="32.25" customHeight="1" x14ac:dyDescent="0.2">
      <c r="A18" s="108" t="s">
        <v>304</v>
      </c>
      <c r="B18" s="102">
        <v>0</v>
      </c>
      <c r="C18" s="102"/>
      <c r="D18" s="102">
        <v>0</v>
      </c>
      <c r="E18" s="102"/>
      <c r="F18" s="102"/>
      <c r="G18" s="102">
        <v>0</v>
      </c>
      <c r="H18" s="102"/>
      <c r="I18" s="102">
        <v>0</v>
      </c>
      <c r="J18" s="102"/>
      <c r="K18" s="96">
        <f t="shared" ref="K18:K19" si="7">SUM(B18:I18)</f>
        <v>0</v>
      </c>
      <c r="L18" s="102"/>
      <c r="M18" s="102">
        <v>0</v>
      </c>
      <c r="N18" s="98"/>
      <c r="O18" s="96">
        <v>0</v>
      </c>
      <c r="P18" s="102"/>
      <c r="Q18" s="102">
        <v>1241</v>
      </c>
      <c r="R18" s="102"/>
      <c r="S18" s="102">
        <f t="shared" ref="S18:S19" si="8">SUM(O18:Q18)</f>
        <v>1241</v>
      </c>
    </row>
    <row r="19" spans="1:21" ht="18" customHeight="1" x14ac:dyDescent="0.2">
      <c r="A19" s="110" t="s">
        <v>160</v>
      </c>
      <c r="B19" s="102">
        <v>0</v>
      </c>
      <c r="C19" s="102"/>
      <c r="D19" s="102">
        <v>0</v>
      </c>
      <c r="E19" s="102"/>
      <c r="F19" s="102"/>
      <c r="G19" s="102">
        <v>0</v>
      </c>
      <c r="H19" s="102"/>
      <c r="I19" s="102">
        <v>0</v>
      </c>
      <c r="J19" s="102"/>
      <c r="K19" s="96">
        <f t="shared" si="7"/>
        <v>0</v>
      </c>
      <c r="L19" s="102"/>
      <c r="M19" s="102">
        <v>6428</v>
      </c>
      <c r="N19" s="98"/>
      <c r="O19" s="96">
        <f t="shared" ref="O19" si="9">SUM(K19:M19)</f>
        <v>6428</v>
      </c>
      <c r="P19" s="102"/>
      <c r="Q19" s="102">
        <f>-5377-6431</f>
        <v>-11808</v>
      </c>
      <c r="R19" s="102"/>
      <c r="S19" s="102">
        <f t="shared" si="8"/>
        <v>-5380</v>
      </c>
    </row>
    <row r="20" spans="1:21" ht="15" customHeight="1" x14ac:dyDescent="0.2">
      <c r="A20" s="101"/>
      <c r="B20" s="102"/>
      <c r="C20" s="102"/>
      <c r="D20" s="102"/>
      <c r="E20" s="102"/>
      <c r="F20" s="102"/>
      <c r="G20" s="102"/>
      <c r="H20" s="102"/>
      <c r="I20" s="102"/>
      <c r="J20" s="102"/>
      <c r="K20" s="102"/>
      <c r="L20" s="102"/>
      <c r="M20" s="102"/>
      <c r="N20" s="97"/>
      <c r="O20" s="96"/>
      <c r="P20" s="102"/>
      <c r="Q20" s="102"/>
      <c r="R20" s="96"/>
      <c r="S20" s="96"/>
    </row>
    <row r="21" spans="1:21" ht="15" customHeight="1" thickBot="1" x14ac:dyDescent="0.25">
      <c r="A21" s="102" t="s">
        <v>341</v>
      </c>
      <c r="B21" s="103">
        <f>SUM(B12:B20)</f>
        <v>440256</v>
      </c>
      <c r="C21" s="102"/>
      <c r="D21" s="103">
        <f>SUM(D12:D20)</f>
        <v>417559</v>
      </c>
      <c r="E21" s="102"/>
      <c r="F21" s="103">
        <f>SUM(F12:F15)</f>
        <v>0</v>
      </c>
      <c r="G21" s="103">
        <f>SUM(G12:G20)</f>
        <v>-82557</v>
      </c>
      <c r="H21" s="103"/>
      <c r="I21" s="103">
        <f>SUM(I12:I20)</f>
        <v>2823</v>
      </c>
      <c r="J21" s="103"/>
      <c r="K21" s="103">
        <f>SUM(B21:I21)</f>
        <v>778081</v>
      </c>
      <c r="L21" s="103"/>
      <c r="M21" s="103">
        <f>SUM(M12:M20)</f>
        <v>411174</v>
      </c>
      <c r="N21" s="97"/>
      <c r="O21" s="103">
        <f>SUM(O12:O20)</f>
        <v>1189255</v>
      </c>
      <c r="P21" s="102"/>
      <c r="Q21" s="103">
        <f>SUM(Q12:Q20)</f>
        <v>396726</v>
      </c>
      <c r="R21" s="96"/>
      <c r="S21" s="103">
        <f>SUM(S12:S20)</f>
        <v>1585981</v>
      </c>
      <c r="U21" s="92">
        <f>B21+D21+M21-O21+G21+I21</f>
        <v>0</v>
      </c>
    </row>
    <row r="22" spans="1:21" ht="15" customHeight="1" thickTop="1" x14ac:dyDescent="0.2">
      <c r="E22" s="102"/>
      <c r="N22" s="97"/>
      <c r="P22" s="102"/>
      <c r="R22" s="96"/>
    </row>
    <row r="23" spans="1:21" ht="15" customHeight="1" x14ac:dyDescent="0.2">
      <c r="A23" s="96"/>
    </row>
    <row r="24" spans="1:21" ht="15" customHeight="1" x14ac:dyDescent="0.2">
      <c r="A24" s="96" t="s">
        <v>342</v>
      </c>
      <c r="B24" s="96">
        <f>B21</f>
        <v>440256</v>
      </c>
      <c r="C24" s="96"/>
      <c r="D24" s="96">
        <f>D21</f>
        <v>417559</v>
      </c>
      <c r="E24" s="102"/>
      <c r="F24" s="96">
        <f>F21</f>
        <v>0</v>
      </c>
      <c r="G24" s="96">
        <f>G21</f>
        <v>-82557</v>
      </c>
      <c r="H24" s="96"/>
      <c r="I24" s="96">
        <f>I21</f>
        <v>2823</v>
      </c>
      <c r="J24" s="96"/>
      <c r="K24" s="96">
        <f>SUM(B24:I24)</f>
        <v>778081</v>
      </c>
      <c r="L24" s="96"/>
      <c r="M24" s="96">
        <f>M21</f>
        <v>411174</v>
      </c>
      <c r="N24" s="97"/>
      <c r="O24" s="96">
        <f>SUM(K24:M24)</f>
        <v>1189255</v>
      </c>
      <c r="P24" s="102"/>
      <c r="Q24" s="96">
        <f>Q21</f>
        <v>396726</v>
      </c>
      <c r="R24" s="96"/>
      <c r="S24" s="96">
        <f>SUM(O24:Q24)</f>
        <v>1585981</v>
      </c>
    </row>
    <row r="25" spans="1:21" ht="36" customHeight="1" x14ac:dyDescent="0.2">
      <c r="A25" s="108" t="s">
        <v>343</v>
      </c>
      <c r="B25" s="96">
        <v>0</v>
      </c>
      <c r="C25" s="96"/>
      <c r="D25" s="96">
        <v>0</v>
      </c>
      <c r="E25" s="102"/>
      <c r="F25" s="96">
        <v>0</v>
      </c>
      <c r="G25" s="96">
        <v>0</v>
      </c>
      <c r="H25" s="96"/>
      <c r="I25" s="96">
        <v>0</v>
      </c>
      <c r="J25" s="96"/>
      <c r="K25" s="96">
        <f>SUM(B25:I25)</f>
        <v>0</v>
      </c>
      <c r="L25" s="96"/>
      <c r="M25" s="96">
        <f>PL!L42</f>
        <v>5615</v>
      </c>
      <c r="N25" s="97"/>
      <c r="O25" s="96">
        <f>SUM(K25:M25)</f>
        <v>5615</v>
      </c>
      <c r="P25" s="102"/>
      <c r="Q25" s="96">
        <f>PL!L43</f>
        <v>2688</v>
      </c>
      <c r="R25" s="96"/>
      <c r="S25" s="96">
        <f>SUM(O25:Q25)</f>
        <v>8303</v>
      </c>
    </row>
    <row r="26" spans="1:21" ht="32.25" customHeight="1" x14ac:dyDescent="0.2">
      <c r="A26" s="108" t="s">
        <v>304</v>
      </c>
      <c r="B26" s="102">
        <v>0</v>
      </c>
      <c r="C26" s="102"/>
      <c r="D26" s="102">
        <v>0</v>
      </c>
      <c r="E26" s="102"/>
      <c r="F26" s="102"/>
      <c r="G26" s="102">
        <v>0</v>
      </c>
      <c r="H26" s="102"/>
      <c r="I26" s="102">
        <v>0</v>
      </c>
      <c r="J26" s="102"/>
      <c r="K26" s="96">
        <f t="shared" ref="K26" si="10">SUM(B26:I26)</f>
        <v>0</v>
      </c>
      <c r="L26" s="102"/>
      <c r="M26" s="102">
        <v>0</v>
      </c>
      <c r="N26" s="98"/>
      <c r="O26" s="96">
        <v>0</v>
      </c>
      <c r="P26" s="102"/>
      <c r="Q26" s="102">
        <v>936</v>
      </c>
      <c r="R26" s="102"/>
      <c r="S26" s="102">
        <f t="shared" ref="S26" si="11">SUM(O26:Q26)</f>
        <v>936</v>
      </c>
    </row>
    <row r="27" spans="1:21" ht="27.75" customHeight="1" x14ac:dyDescent="0.2">
      <c r="A27" s="108" t="s">
        <v>116</v>
      </c>
      <c r="B27" s="96">
        <v>1199</v>
      </c>
      <c r="C27" s="96"/>
      <c r="D27" s="96">
        <v>2237</v>
      </c>
      <c r="E27" s="102"/>
      <c r="F27" s="96"/>
      <c r="G27" s="96">
        <v>0</v>
      </c>
      <c r="H27" s="96"/>
      <c r="I27" s="96">
        <v>-343</v>
      </c>
      <c r="J27" s="96"/>
      <c r="K27" s="96">
        <f>SUM(B27:I27)</f>
        <v>3093</v>
      </c>
      <c r="L27" s="96"/>
      <c r="M27" s="96">
        <v>0</v>
      </c>
      <c r="N27" s="97"/>
      <c r="O27" s="96">
        <f t="shared" ref="O27:O29" si="12">SUM(K27:M27)</f>
        <v>3093</v>
      </c>
      <c r="P27" s="102"/>
      <c r="Q27" s="96">
        <v>0</v>
      </c>
      <c r="R27" s="96"/>
      <c r="S27" s="96">
        <f t="shared" ref="S27:S29" si="13">SUM(O27:Q27)</f>
        <v>3093</v>
      </c>
    </row>
    <row r="28" spans="1:21" ht="36" hidden="1" customHeight="1" x14ac:dyDescent="0.2">
      <c r="A28" s="110" t="s">
        <v>169</v>
      </c>
      <c r="B28" s="543">
        <v>0</v>
      </c>
      <c r="C28" s="543"/>
      <c r="D28" s="543">
        <v>0</v>
      </c>
      <c r="E28" s="543"/>
      <c r="F28" s="543"/>
      <c r="G28" s="543">
        <v>0</v>
      </c>
      <c r="H28" s="543"/>
      <c r="I28" s="543">
        <v>0</v>
      </c>
      <c r="J28" s="543"/>
      <c r="K28" s="522">
        <f t="shared" ref="K28:K29" si="14">SUM(B28:I28)</f>
        <v>0</v>
      </c>
      <c r="L28" s="543"/>
      <c r="M28" s="543">
        <v>0</v>
      </c>
      <c r="N28" s="544"/>
      <c r="O28" s="522">
        <f t="shared" si="12"/>
        <v>0</v>
      </c>
      <c r="P28" s="543"/>
      <c r="Q28" s="543">
        <v>0</v>
      </c>
      <c r="R28" s="543"/>
      <c r="S28" s="543">
        <f t="shared" si="13"/>
        <v>0</v>
      </c>
    </row>
    <row r="29" spans="1:21" ht="18" hidden="1" customHeight="1" x14ac:dyDescent="0.2">
      <c r="A29" s="110" t="s">
        <v>160</v>
      </c>
      <c r="B29" s="543">
        <v>0</v>
      </c>
      <c r="C29" s="543"/>
      <c r="D29" s="543">
        <v>0</v>
      </c>
      <c r="E29" s="543"/>
      <c r="F29" s="543"/>
      <c r="G29" s="543">
        <v>0</v>
      </c>
      <c r="H29" s="543"/>
      <c r="I29" s="543">
        <v>0</v>
      </c>
      <c r="J29" s="543"/>
      <c r="K29" s="522">
        <f t="shared" si="14"/>
        <v>0</v>
      </c>
      <c r="L29" s="543"/>
      <c r="M29" s="543">
        <v>0</v>
      </c>
      <c r="N29" s="544"/>
      <c r="O29" s="522">
        <f t="shared" si="12"/>
        <v>0</v>
      </c>
      <c r="P29" s="543"/>
      <c r="Q29" s="543">
        <v>0</v>
      </c>
      <c r="R29" s="543"/>
      <c r="S29" s="543">
        <f t="shared" si="13"/>
        <v>0</v>
      </c>
    </row>
    <row r="30" spans="1:21" ht="15" customHeight="1" x14ac:dyDescent="0.2">
      <c r="B30" s="181"/>
      <c r="C30" s="96"/>
      <c r="D30" s="181"/>
      <c r="E30" s="102"/>
      <c r="F30" s="181"/>
      <c r="G30" s="181"/>
      <c r="H30" s="181"/>
      <c r="I30" s="181"/>
      <c r="J30" s="181"/>
      <c r="K30" s="181"/>
      <c r="L30" s="181"/>
      <c r="M30" s="181"/>
      <c r="N30" s="97"/>
      <c r="O30" s="182"/>
      <c r="P30" s="102"/>
      <c r="Q30" s="183"/>
      <c r="R30" s="96"/>
      <c r="S30" s="182"/>
    </row>
    <row r="31" spans="1:21" ht="15" customHeight="1" thickBot="1" x14ac:dyDescent="0.25">
      <c r="A31" s="102" t="s">
        <v>344</v>
      </c>
      <c r="B31" s="184">
        <f>SUM(B24:B30)</f>
        <v>441455</v>
      </c>
      <c r="C31" s="96"/>
      <c r="D31" s="184">
        <f>SUM(D24:D30)</f>
        <v>419796</v>
      </c>
      <c r="E31" s="102"/>
      <c r="F31" s="184">
        <f>SUM(F24:F27)</f>
        <v>0</v>
      </c>
      <c r="G31" s="184">
        <f>SUM(G24:G30)</f>
        <v>-82557</v>
      </c>
      <c r="H31" s="184"/>
      <c r="I31" s="184">
        <f>SUM(I24:I30)</f>
        <v>2480</v>
      </c>
      <c r="J31" s="184"/>
      <c r="K31" s="103">
        <f>SUM(B31:I31)</f>
        <v>781174</v>
      </c>
      <c r="L31" s="184"/>
      <c r="M31" s="184">
        <f>SUM(M24:M30)</f>
        <v>416789</v>
      </c>
      <c r="N31" s="97"/>
      <c r="O31" s="184">
        <f>SUM(O24:O30)</f>
        <v>1197963</v>
      </c>
      <c r="P31" s="102"/>
      <c r="Q31" s="184">
        <f>SUM(Q24:Q30)</f>
        <v>400350</v>
      </c>
      <c r="R31" s="96"/>
      <c r="S31" s="184">
        <f>SUM(S24:S30)</f>
        <v>1598313</v>
      </c>
      <c r="T31" s="126">
        <f>BS!D31-Equity!S31</f>
        <v>0</v>
      </c>
      <c r="U31" s="126">
        <f>B31+D31+M31-O31+I31+G31</f>
        <v>0</v>
      </c>
    </row>
    <row r="32" spans="1:21" ht="15" customHeight="1" thickTop="1" x14ac:dyDescent="0.2">
      <c r="B32" s="173"/>
      <c r="C32" s="173"/>
      <c r="D32" s="173"/>
      <c r="E32" s="445"/>
      <c r="F32" s="173"/>
      <c r="G32" s="173"/>
      <c r="H32" s="173"/>
      <c r="I32" s="173"/>
      <c r="J32" s="173"/>
      <c r="K32" s="173"/>
      <c r="L32" s="173"/>
      <c r="M32" s="173"/>
      <c r="N32" s="446"/>
      <c r="O32" s="173"/>
      <c r="P32" s="445"/>
      <c r="Q32" s="173"/>
      <c r="R32" s="213"/>
      <c r="S32" s="173"/>
    </row>
    <row r="33" spans="1:19" ht="15" customHeight="1" x14ac:dyDescent="0.2">
      <c r="B33" s="173"/>
      <c r="C33" s="173"/>
      <c r="D33" s="173"/>
      <c r="E33" s="173"/>
      <c r="F33" s="173"/>
      <c r="G33" s="173"/>
      <c r="H33" s="173"/>
      <c r="I33" s="173"/>
      <c r="J33" s="173"/>
      <c r="K33" s="173"/>
      <c r="L33" s="173"/>
      <c r="M33" s="173"/>
      <c r="N33" s="173"/>
      <c r="O33" s="173"/>
      <c r="P33" s="173"/>
      <c r="Q33" s="173"/>
      <c r="R33" s="173"/>
      <c r="S33" s="173"/>
    </row>
    <row r="34" spans="1:19" ht="45" customHeight="1" x14ac:dyDescent="0.2">
      <c r="A34" s="602" t="s">
        <v>345</v>
      </c>
      <c r="B34" s="602"/>
      <c r="C34" s="602"/>
      <c r="D34" s="602"/>
      <c r="E34" s="602"/>
      <c r="F34" s="602"/>
      <c r="G34" s="602"/>
      <c r="H34" s="602"/>
      <c r="I34" s="602"/>
      <c r="J34" s="602"/>
      <c r="K34" s="602"/>
      <c r="L34" s="602"/>
      <c r="M34" s="609"/>
      <c r="N34" s="609"/>
      <c r="O34" s="609"/>
      <c r="P34" s="609"/>
      <c r="Q34" s="609"/>
      <c r="R34" s="609"/>
      <c r="S34" s="609"/>
    </row>
    <row r="35" spans="1:19" ht="15" customHeight="1" x14ac:dyDescent="0.2">
      <c r="A35" s="629"/>
      <c r="B35" s="630"/>
      <c r="C35" s="630"/>
      <c r="D35" s="630"/>
      <c r="E35" s="630"/>
      <c r="F35" s="630"/>
      <c r="G35" s="630"/>
      <c r="H35" s="630"/>
      <c r="I35" s="630"/>
      <c r="J35" s="630"/>
      <c r="K35" s="630"/>
      <c r="L35" s="630"/>
      <c r="M35" s="630"/>
      <c r="N35" s="630"/>
      <c r="O35" s="630"/>
      <c r="P35" s="630"/>
      <c r="Q35" s="630"/>
      <c r="R35" s="630"/>
      <c r="S35" s="630"/>
    </row>
    <row r="36" spans="1:19" ht="15" customHeight="1" x14ac:dyDescent="0.2">
      <c r="B36" s="173"/>
      <c r="C36" s="173"/>
      <c r="D36" s="173"/>
      <c r="E36" s="173"/>
      <c r="F36" s="173"/>
      <c r="G36" s="173"/>
      <c r="H36" s="173"/>
      <c r="I36" s="173"/>
      <c r="J36" s="173"/>
      <c r="K36" s="173">
        <f>K31-BS!D27</f>
        <v>0</v>
      </c>
      <c r="L36" s="173"/>
      <c r="M36" s="173">
        <f>M31-BS!D28</f>
        <v>0</v>
      </c>
      <c r="N36" s="173"/>
      <c r="O36" s="173"/>
      <c r="P36" s="173"/>
      <c r="Q36" s="173">
        <f>Q31-BS!D30</f>
        <v>0</v>
      </c>
      <c r="R36" s="173"/>
      <c r="S36" s="173"/>
    </row>
    <row r="37" spans="1:19" ht="15" customHeight="1" x14ac:dyDescent="0.2">
      <c r="B37" s="173"/>
      <c r="C37" s="173"/>
      <c r="D37" s="173"/>
      <c r="E37" s="173"/>
      <c r="F37" s="173"/>
      <c r="G37" s="173"/>
      <c r="H37" s="173"/>
      <c r="I37" s="173"/>
      <c r="J37" s="173"/>
      <c r="K37" s="173"/>
      <c r="L37" s="173"/>
      <c r="M37" s="173"/>
      <c r="N37" s="173"/>
      <c r="O37" s="173"/>
      <c r="P37" s="173"/>
      <c r="Q37" s="173"/>
      <c r="R37" s="173"/>
      <c r="S37" s="173"/>
    </row>
    <row r="38" spans="1:19" ht="15" customHeight="1" x14ac:dyDescent="0.2">
      <c r="B38" s="173"/>
      <c r="C38" s="173"/>
      <c r="D38" s="173"/>
      <c r="E38" s="173"/>
      <c r="F38" s="173"/>
      <c r="G38" s="173"/>
      <c r="H38" s="173"/>
      <c r="I38" s="173"/>
      <c r="J38" s="173"/>
      <c r="K38" s="173"/>
      <c r="L38" s="173"/>
      <c r="M38" s="173"/>
      <c r="N38" s="173"/>
      <c r="O38" s="173"/>
      <c r="P38" s="173"/>
      <c r="Q38" s="173"/>
      <c r="R38" s="173"/>
      <c r="S38" s="173"/>
    </row>
    <row r="50" spans="1:19" ht="15" customHeight="1" x14ac:dyDescent="0.2">
      <c r="A50" s="96"/>
    </row>
    <row r="51" spans="1:19" ht="15" customHeight="1" x14ac:dyDescent="0.2">
      <c r="A51" s="96"/>
    </row>
    <row r="52" spans="1:19" ht="15" customHeight="1" x14ac:dyDescent="0.2">
      <c r="A52" s="96"/>
    </row>
    <row r="54" spans="1:19" ht="15" customHeight="1" x14ac:dyDescent="0.2">
      <c r="A54" s="96"/>
    </row>
    <row r="56" spans="1:19" ht="15" customHeight="1" x14ac:dyDescent="0.2">
      <c r="A56" s="96"/>
    </row>
    <row r="58" spans="1:19" ht="15" customHeight="1" x14ac:dyDescent="0.2">
      <c r="A58" s="96"/>
      <c r="M58" s="97"/>
      <c r="N58" s="97"/>
      <c r="O58" s="97"/>
      <c r="P58" s="97"/>
      <c r="Q58" s="97"/>
      <c r="R58" s="97"/>
    </row>
    <row r="59" spans="1:19" ht="15" customHeight="1" x14ac:dyDescent="0.2">
      <c r="A59" s="99"/>
      <c r="B59" s="99"/>
      <c r="C59" s="99"/>
      <c r="D59" s="99"/>
      <c r="E59" s="99"/>
      <c r="F59" s="99"/>
      <c r="G59" s="99"/>
      <c r="H59" s="99"/>
      <c r="I59" s="99"/>
      <c r="J59" s="99"/>
      <c r="K59" s="99"/>
      <c r="L59" s="99"/>
      <c r="M59" s="100"/>
      <c r="N59" s="100"/>
      <c r="O59" s="100"/>
      <c r="P59" s="100"/>
      <c r="Q59" s="100"/>
      <c r="R59" s="100"/>
      <c r="S59" s="100"/>
    </row>
    <row r="60" spans="1:19" ht="15" customHeight="1" x14ac:dyDescent="0.2">
      <c r="M60" s="97"/>
      <c r="N60" s="97"/>
      <c r="O60" s="97"/>
      <c r="P60" s="97"/>
      <c r="Q60" s="97"/>
      <c r="R60" s="97"/>
      <c r="S60" s="97"/>
    </row>
    <row r="64" spans="1:19" ht="15" customHeight="1" x14ac:dyDescent="0.2">
      <c r="F64" s="101"/>
      <c r="G64" s="101"/>
      <c r="H64" s="101"/>
      <c r="I64" s="101"/>
      <c r="J64" s="101"/>
      <c r="K64" s="101"/>
      <c r="L64" s="101"/>
      <c r="M64" s="101"/>
      <c r="N64" s="101"/>
      <c r="O64" s="101"/>
      <c r="P64" s="101"/>
      <c r="Q64" s="101"/>
      <c r="R64" s="101"/>
      <c r="S64" s="101"/>
    </row>
    <row r="65" spans="6:19" ht="15" customHeight="1" x14ac:dyDescent="0.2">
      <c r="F65" s="101"/>
      <c r="G65" s="101"/>
      <c r="H65" s="101"/>
      <c r="I65" s="101"/>
      <c r="J65" s="101"/>
      <c r="K65" s="101"/>
      <c r="L65" s="101"/>
      <c r="M65" s="101"/>
      <c r="N65" s="101"/>
      <c r="O65" s="101"/>
      <c r="P65" s="101"/>
      <c r="Q65" s="101"/>
      <c r="R65" s="101"/>
      <c r="S65" s="101"/>
    </row>
    <row r="66" spans="6:19" ht="15" customHeight="1" x14ac:dyDescent="0.2">
      <c r="F66" s="101"/>
      <c r="G66" s="101"/>
      <c r="H66" s="101"/>
      <c r="I66" s="101"/>
      <c r="J66" s="101"/>
      <c r="K66" s="101"/>
      <c r="L66" s="101"/>
      <c r="M66" s="101"/>
      <c r="N66" s="101"/>
      <c r="O66" s="101"/>
      <c r="P66" s="101"/>
      <c r="Q66" s="101"/>
      <c r="R66" s="101"/>
      <c r="S66" s="101"/>
    </row>
    <row r="67" spans="6:19" ht="15" customHeight="1" x14ac:dyDescent="0.2">
      <c r="F67" s="101"/>
      <c r="G67" s="101"/>
      <c r="H67" s="101"/>
      <c r="I67" s="101"/>
      <c r="J67" s="101"/>
      <c r="K67" s="101"/>
      <c r="L67" s="101"/>
      <c r="M67" s="101"/>
      <c r="N67" s="101"/>
      <c r="O67" s="101"/>
      <c r="P67" s="101"/>
      <c r="Q67" s="101"/>
      <c r="R67" s="101"/>
      <c r="S67" s="101"/>
    </row>
    <row r="68" spans="6:19" ht="15" customHeight="1" x14ac:dyDescent="0.2">
      <c r="F68" s="101"/>
      <c r="G68" s="101"/>
      <c r="H68" s="101"/>
      <c r="I68" s="101"/>
      <c r="J68" s="101"/>
      <c r="K68" s="101"/>
      <c r="L68" s="101"/>
      <c r="M68" s="101"/>
      <c r="N68" s="101"/>
      <c r="O68" s="101"/>
      <c r="P68" s="101"/>
      <c r="Q68" s="101"/>
      <c r="R68" s="101"/>
      <c r="S68" s="101"/>
    </row>
    <row r="69" spans="6:19" ht="15" customHeight="1" x14ac:dyDescent="0.2">
      <c r="F69" s="101"/>
      <c r="G69" s="101"/>
      <c r="H69" s="101"/>
      <c r="I69" s="101"/>
      <c r="J69" s="101"/>
      <c r="K69" s="101"/>
      <c r="L69" s="101"/>
      <c r="M69" s="101"/>
      <c r="N69" s="101"/>
      <c r="O69" s="101"/>
      <c r="P69" s="101"/>
      <c r="Q69" s="101"/>
      <c r="R69" s="101"/>
      <c r="S69" s="101"/>
    </row>
    <row r="70" spans="6:19" ht="15" customHeight="1" x14ac:dyDescent="0.2">
      <c r="F70" s="101"/>
      <c r="G70" s="101"/>
      <c r="H70" s="101"/>
      <c r="I70" s="101"/>
      <c r="J70" s="101"/>
      <c r="K70" s="101"/>
      <c r="L70" s="101"/>
      <c r="M70" s="101"/>
      <c r="N70" s="101"/>
      <c r="O70" s="101"/>
      <c r="P70" s="101"/>
      <c r="Q70" s="101"/>
      <c r="R70" s="101"/>
      <c r="S70" s="101"/>
    </row>
    <row r="71" spans="6:19" ht="15" customHeight="1" x14ac:dyDescent="0.2">
      <c r="F71" s="101"/>
      <c r="G71" s="101"/>
      <c r="H71" s="101"/>
      <c r="I71" s="101"/>
      <c r="J71" s="101"/>
      <c r="K71" s="101"/>
      <c r="L71" s="101"/>
      <c r="M71" s="101"/>
      <c r="N71" s="101"/>
      <c r="O71" s="101"/>
      <c r="P71" s="101"/>
      <c r="Q71" s="101"/>
      <c r="R71" s="101"/>
      <c r="S71" s="101"/>
    </row>
    <row r="72" spans="6:19" ht="15" customHeight="1" x14ac:dyDescent="0.2">
      <c r="F72" s="101"/>
      <c r="G72" s="101"/>
      <c r="H72" s="101"/>
      <c r="I72" s="101"/>
      <c r="J72" s="101"/>
      <c r="K72" s="101"/>
      <c r="L72" s="101"/>
      <c r="M72" s="101"/>
      <c r="N72" s="101"/>
      <c r="O72" s="101"/>
      <c r="P72" s="101"/>
      <c r="Q72" s="101"/>
      <c r="R72" s="101"/>
      <c r="S72" s="101"/>
    </row>
    <row r="73" spans="6:19" ht="15" customHeight="1" x14ac:dyDescent="0.2">
      <c r="F73" s="101"/>
      <c r="G73" s="101"/>
      <c r="H73" s="101"/>
      <c r="I73" s="101"/>
      <c r="J73" s="101"/>
      <c r="K73" s="101"/>
      <c r="L73" s="101"/>
      <c r="M73" s="101"/>
      <c r="N73" s="101"/>
      <c r="O73" s="101"/>
      <c r="P73" s="101"/>
      <c r="Q73" s="101"/>
      <c r="R73" s="101"/>
      <c r="S73" s="101"/>
    </row>
    <row r="74" spans="6:19" ht="15" customHeight="1" x14ac:dyDescent="0.2">
      <c r="F74" s="101"/>
      <c r="G74" s="101"/>
      <c r="H74" s="101"/>
      <c r="I74" s="101"/>
      <c r="J74" s="101"/>
      <c r="K74" s="101"/>
      <c r="L74" s="101"/>
      <c r="M74" s="101"/>
      <c r="N74" s="101"/>
      <c r="O74" s="101"/>
      <c r="P74" s="101"/>
      <c r="Q74" s="101"/>
      <c r="R74" s="101"/>
      <c r="S74" s="101"/>
    </row>
    <row r="75" spans="6:19" ht="15" customHeight="1" x14ac:dyDescent="0.2">
      <c r="F75" s="101"/>
      <c r="G75" s="101"/>
      <c r="H75" s="101"/>
      <c r="I75" s="101"/>
      <c r="J75" s="101"/>
      <c r="K75" s="101"/>
      <c r="L75" s="101"/>
      <c r="M75" s="101"/>
      <c r="N75" s="101"/>
      <c r="O75" s="101"/>
      <c r="P75" s="101"/>
      <c r="Q75" s="101"/>
      <c r="R75" s="101"/>
      <c r="S75" s="101"/>
    </row>
    <row r="76" spans="6:19" ht="15" customHeight="1" x14ac:dyDescent="0.2">
      <c r="F76" s="101"/>
      <c r="G76" s="101"/>
      <c r="H76" s="101"/>
      <c r="I76" s="101"/>
      <c r="J76" s="101"/>
      <c r="K76" s="101"/>
      <c r="L76" s="101"/>
      <c r="M76" s="101"/>
      <c r="N76" s="101"/>
      <c r="O76" s="101"/>
      <c r="P76" s="101"/>
      <c r="Q76" s="101"/>
      <c r="R76" s="101"/>
      <c r="S76" s="101"/>
    </row>
    <row r="77" spans="6:19" ht="15" customHeight="1" x14ac:dyDescent="0.2">
      <c r="F77" s="101"/>
      <c r="G77" s="101"/>
      <c r="H77" s="101"/>
      <c r="I77" s="101"/>
      <c r="J77" s="101"/>
      <c r="K77" s="101"/>
      <c r="L77" s="101"/>
      <c r="M77" s="101"/>
      <c r="N77" s="101"/>
      <c r="O77" s="101"/>
      <c r="P77" s="101"/>
      <c r="Q77" s="101"/>
      <c r="R77" s="101"/>
      <c r="S77" s="101"/>
    </row>
    <row r="78" spans="6:19" ht="15" customHeight="1" x14ac:dyDescent="0.2">
      <c r="F78" s="101"/>
      <c r="G78" s="101"/>
      <c r="H78" s="101"/>
      <c r="I78" s="101"/>
      <c r="J78" s="101"/>
      <c r="K78" s="101"/>
      <c r="L78" s="101"/>
      <c r="M78" s="101"/>
      <c r="N78" s="101"/>
      <c r="O78" s="101"/>
      <c r="P78" s="101"/>
      <c r="Q78" s="101"/>
      <c r="R78" s="101"/>
      <c r="S78" s="101"/>
    </row>
    <row r="79" spans="6:19" ht="15" customHeight="1" x14ac:dyDescent="0.2">
      <c r="F79" s="101"/>
      <c r="G79" s="101"/>
      <c r="H79" s="101"/>
      <c r="I79" s="101"/>
      <c r="J79" s="101"/>
      <c r="K79" s="101"/>
      <c r="L79" s="101"/>
      <c r="M79" s="101"/>
      <c r="N79" s="101"/>
      <c r="O79" s="101"/>
      <c r="P79" s="101"/>
      <c r="Q79" s="101"/>
      <c r="R79" s="101"/>
      <c r="S79" s="101"/>
    </row>
    <row r="80" spans="6:19" ht="15" customHeight="1" x14ac:dyDescent="0.2">
      <c r="F80" s="101"/>
      <c r="G80" s="101"/>
      <c r="H80" s="101"/>
      <c r="I80" s="101"/>
      <c r="J80" s="101"/>
      <c r="K80" s="101"/>
      <c r="L80" s="101"/>
      <c r="M80" s="101"/>
      <c r="N80" s="101"/>
      <c r="O80" s="101"/>
      <c r="P80" s="101"/>
      <c r="Q80" s="101"/>
      <c r="R80" s="101"/>
      <c r="S80" s="101"/>
    </row>
    <row r="81" spans="6:19" ht="15" customHeight="1" x14ac:dyDescent="0.2">
      <c r="F81" s="101"/>
      <c r="G81" s="101"/>
      <c r="H81" s="101"/>
      <c r="I81" s="101"/>
      <c r="J81" s="101"/>
      <c r="K81" s="101"/>
      <c r="L81" s="101"/>
      <c r="M81" s="101"/>
      <c r="N81" s="101"/>
      <c r="O81" s="101"/>
      <c r="P81" s="101"/>
      <c r="Q81" s="101"/>
      <c r="R81" s="101"/>
      <c r="S81" s="101"/>
    </row>
    <row r="97" spans="1:1" ht="15" customHeight="1" x14ac:dyDescent="0.2">
      <c r="A97" s="96">
        <f>A50</f>
        <v>0</v>
      </c>
    </row>
  </sheetData>
  <mergeCells count="4">
    <mergeCell ref="A35:S35"/>
    <mergeCell ref="A34:S34"/>
    <mergeCell ref="B5:O5"/>
    <mergeCell ref="B6:J6"/>
  </mergeCells>
  <phoneticPr fontId="0" type="noConversion"/>
  <printOptions horizontalCentered="1"/>
  <pageMargins left="0.25" right="0.25" top="0.75" bottom="0.25" header="0.5" footer="0.25"/>
  <pageSetup paperSize="9" scale="75" orientation="landscape" r:id="rId1"/>
  <headerFooter alignWithMargins="0">
    <oddHeader>&amp;C( &amp;P+2 )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2"/>
  <sheetViews>
    <sheetView view="pageBreakPreview" topLeftCell="A56" zoomScaleNormal="100" zoomScaleSheetLayoutView="100" workbookViewId="0">
      <selection activeCell="K16" sqref="K16"/>
    </sheetView>
  </sheetViews>
  <sheetFormatPr defaultColWidth="9.140625" defaultRowHeight="15" customHeight="1" x14ac:dyDescent="0.2"/>
  <cols>
    <col min="1" max="1" width="4.7109375" style="2" customWidth="1"/>
    <col min="2" max="2" width="62.42578125" style="2" customWidth="1"/>
    <col min="3" max="3" width="7" style="2" customWidth="1"/>
    <col min="4" max="4" width="14.7109375" style="2" customWidth="1"/>
    <col min="5" max="5" width="3" style="2" customWidth="1"/>
    <col min="6" max="6" width="15.140625" style="2" customWidth="1"/>
    <col min="7" max="7" width="13.140625" style="2" customWidth="1"/>
    <col min="8" max="8" width="9.42578125" style="2" hidden="1" customWidth="1"/>
    <col min="9" max="16384" width="9.140625" style="2"/>
  </cols>
  <sheetData>
    <row r="1" spans="1:9" ht="15" customHeight="1" x14ac:dyDescent="0.2">
      <c r="A1" s="96" t="s">
        <v>146</v>
      </c>
      <c r="B1" s="92"/>
      <c r="C1" s="92"/>
      <c r="D1" s="92"/>
      <c r="E1" s="92"/>
      <c r="F1" s="92"/>
      <c r="G1" s="92"/>
      <c r="H1" s="92"/>
      <c r="I1" s="92"/>
    </row>
    <row r="2" spans="1:9" ht="15" customHeight="1" x14ac:dyDescent="0.2">
      <c r="A2" s="96" t="s">
        <v>373</v>
      </c>
      <c r="B2" s="92"/>
      <c r="C2" s="92"/>
      <c r="D2" s="92"/>
      <c r="E2" s="92"/>
      <c r="F2" s="92"/>
      <c r="G2" s="92"/>
      <c r="H2" s="92"/>
      <c r="I2" s="92"/>
    </row>
    <row r="3" spans="1:9" ht="15" customHeight="1" x14ac:dyDescent="0.2">
      <c r="A3" s="96"/>
      <c r="B3" s="92"/>
      <c r="C3" s="92"/>
      <c r="D3" s="122"/>
      <c r="E3" s="123"/>
      <c r="F3" s="123"/>
      <c r="G3" s="92"/>
      <c r="H3" s="92"/>
      <c r="I3" s="92"/>
    </row>
    <row r="4" spans="1:9" ht="15" customHeight="1" x14ac:dyDescent="0.2">
      <c r="A4" s="96"/>
      <c r="B4" s="92"/>
      <c r="C4" s="92"/>
      <c r="D4" s="123"/>
      <c r="E4" s="123"/>
      <c r="F4" s="123"/>
      <c r="G4" s="92"/>
      <c r="H4" s="92"/>
      <c r="I4" s="92"/>
    </row>
    <row r="5" spans="1:9" ht="28.5" customHeight="1" x14ac:dyDescent="0.2">
      <c r="A5" s="96"/>
      <c r="B5" s="92"/>
      <c r="C5" s="96" t="s">
        <v>238</v>
      </c>
      <c r="D5" s="635" t="s">
        <v>346</v>
      </c>
      <c r="E5" s="636"/>
      <c r="F5" s="636"/>
    </row>
    <row r="6" spans="1:9" ht="15" customHeight="1" x14ac:dyDescent="0.2">
      <c r="A6" s="92"/>
      <c r="B6" s="92"/>
      <c r="C6" s="92"/>
      <c r="D6" s="65" t="s">
        <v>336</v>
      </c>
      <c r="E6" s="100"/>
      <c r="F6" s="65" t="s">
        <v>337</v>
      </c>
    </row>
    <row r="7" spans="1:9" ht="15" customHeight="1" x14ac:dyDescent="0.2">
      <c r="A7" s="92"/>
      <c r="B7" s="92"/>
      <c r="C7" s="92"/>
      <c r="D7" s="97" t="s">
        <v>3</v>
      </c>
      <c r="E7" s="97"/>
      <c r="F7" s="97" t="s">
        <v>3</v>
      </c>
    </row>
    <row r="8" spans="1:9" ht="15" customHeight="1" x14ac:dyDescent="0.2">
      <c r="A8" s="92"/>
      <c r="B8" s="92"/>
      <c r="C8" s="92"/>
      <c r="D8" s="448" t="s">
        <v>8</v>
      </c>
      <c r="E8" s="6"/>
      <c r="F8" s="191" t="s">
        <v>8</v>
      </c>
    </row>
    <row r="9" spans="1:9" ht="15" customHeight="1" x14ac:dyDescent="0.2">
      <c r="A9" s="92"/>
      <c r="B9" s="92"/>
      <c r="C9" s="92"/>
      <c r="D9" s="448"/>
      <c r="E9" s="6"/>
      <c r="F9" s="6"/>
    </row>
    <row r="10" spans="1:9" ht="15" customHeight="1" x14ac:dyDescent="0.2">
      <c r="A10" s="96" t="s">
        <v>175</v>
      </c>
      <c r="B10" s="92"/>
      <c r="C10" s="92"/>
      <c r="D10" s="53"/>
      <c r="E10" s="97"/>
      <c r="F10" s="53"/>
    </row>
    <row r="11" spans="1:9" ht="15" customHeight="1" x14ac:dyDescent="0.2">
      <c r="A11" s="92" t="s">
        <v>103</v>
      </c>
      <c r="B11" s="92"/>
      <c r="C11" s="92"/>
      <c r="D11" s="53">
        <f>PL!L35</f>
        <v>11875</v>
      </c>
      <c r="E11" s="97"/>
      <c r="F11" s="53">
        <f>PL!N35</f>
        <v>5049</v>
      </c>
    </row>
    <row r="12" spans="1:9" ht="15" customHeight="1" x14ac:dyDescent="0.2">
      <c r="A12" s="92"/>
      <c r="B12" s="92"/>
      <c r="C12" s="92"/>
      <c r="D12" s="3"/>
      <c r="F12" s="3"/>
    </row>
    <row r="13" spans="1:9" ht="15" customHeight="1" x14ac:dyDescent="0.2">
      <c r="A13" s="92" t="s">
        <v>176</v>
      </c>
      <c r="B13" s="92"/>
      <c r="C13" s="92"/>
      <c r="D13" s="23">
        <v>26513</v>
      </c>
      <c r="E13" s="92"/>
      <c r="F13" s="23">
        <v>17903</v>
      </c>
    </row>
    <row r="14" spans="1:9" ht="15" customHeight="1" x14ac:dyDescent="0.2">
      <c r="A14" s="92"/>
      <c r="B14" s="92"/>
      <c r="C14" s="92"/>
      <c r="D14" s="59"/>
      <c r="E14" s="92"/>
      <c r="F14" s="59"/>
    </row>
    <row r="15" spans="1:9" ht="15" customHeight="1" x14ac:dyDescent="0.2">
      <c r="A15" s="92" t="s">
        <v>177</v>
      </c>
      <c r="B15" s="92"/>
      <c r="C15" s="92"/>
      <c r="D15" s="66">
        <f>SUM(D11:D13)</f>
        <v>38388</v>
      </c>
      <c r="E15" s="92"/>
      <c r="F15" s="66">
        <f>SUM(F11:F13)</f>
        <v>22952</v>
      </c>
      <c r="G15" s="92"/>
    </row>
    <row r="16" spans="1:9" ht="15" customHeight="1" x14ac:dyDescent="0.2">
      <c r="A16" s="92"/>
      <c r="B16" s="92"/>
      <c r="C16" s="92"/>
      <c r="D16" s="66"/>
      <c r="E16" s="92"/>
      <c r="F16" s="66"/>
      <c r="G16" s="92"/>
    </row>
    <row r="17" spans="1:7" ht="15" customHeight="1" x14ac:dyDescent="0.2">
      <c r="A17" s="92" t="s">
        <v>178</v>
      </c>
      <c r="B17" s="92"/>
      <c r="C17" s="92"/>
      <c r="D17" s="53"/>
      <c r="E17" s="92"/>
      <c r="F17" s="53"/>
    </row>
    <row r="18" spans="1:7" ht="15" customHeight="1" x14ac:dyDescent="0.2">
      <c r="A18" s="92"/>
      <c r="B18" s="92" t="s">
        <v>37</v>
      </c>
      <c r="C18" s="92"/>
      <c r="D18" s="53">
        <v>5582</v>
      </c>
      <c r="E18" s="92"/>
      <c r="F18" s="53">
        <v>-82416</v>
      </c>
    </row>
    <row r="19" spans="1:7" ht="15" customHeight="1" x14ac:dyDescent="0.2">
      <c r="A19" s="92"/>
      <c r="B19" s="92"/>
      <c r="C19" s="92"/>
      <c r="D19" s="53"/>
      <c r="E19" s="92"/>
      <c r="F19" s="53"/>
    </row>
    <row r="20" spans="1:7" ht="15" customHeight="1" x14ac:dyDescent="0.2">
      <c r="A20" s="96" t="s">
        <v>375</v>
      </c>
      <c r="B20" s="92"/>
      <c r="C20" s="92"/>
      <c r="D20" s="67">
        <f>SUM(D15:D18)</f>
        <v>43970</v>
      </c>
      <c r="E20" s="92"/>
      <c r="F20" s="67">
        <f>SUM(F15:F18)</f>
        <v>-59464</v>
      </c>
    </row>
    <row r="21" spans="1:7" ht="15" customHeight="1" x14ac:dyDescent="0.2">
      <c r="A21" s="96"/>
      <c r="B21" s="92"/>
      <c r="C21" s="92"/>
      <c r="D21" s="66"/>
      <c r="E21" s="92"/>
      <c r="F21" s="66"/>
    </row>
    <row r="22" spans="1:7" ht="15" customHeight="1" x14ac:dyDescent="0.2">
      <c r="A22" s="92"/>
      <c r="B22" s="92" t="s">
        <v>118</v>
      </c>
      <c r="C22" s="92"/>
      <c r="D22" s="53">
        <f>-14025</f>
        <v>-14025</v>
      </c>
      <c r="E22" s="92"/>
      <c r="F22" s="53">
        <v>-3426</v>
      </c>
      <c r="G22" s="92"/>
    </row>
    <row r="23" spans="1:7" ht="15" hidden="1" customHeight="1" x14ac:dyDescent="0.2">
      <c r="A23" s="92"/>
      <c r="B23" s="92" t="s">
        <v>233</v>
      </c>
      <c r="C23" s="92"/>
      <c r="D23" s="53">
        <v>0</v>
      </c>
      <c r="E23" s="92"/>
      <c r="F23" s="53">
        <v>0</v>
      </c>
      <c r="G23" s="92"/>
    </row>
    <row r="24" spans="1:7" ht="15" customHeight="1" x14ac:dyDescent="0.2">
      <c r="A24" s="92"/>
      <c r="B24" s="92" t="s">
        <v>97</v>
      </c>
      <c r="C24" s="92"/>
      <c r="D24" s="53"/>
      <c r="E24" s="92"/>
      <c r="F24" s="53"/>
      <c r="G24" s="92"/>
    </row>
    <row r="25" spans="1:7" ht="15" customHeight="1" x14ac:dyDescent="0.2">
      <c r="A25" s="92"/>
      <c r="B25" s="92" t="s">
        <v>156</v>
      </c>
      <c r="C25" s="92"/>
      <c r="D25" s="53">
        <v>148</v>
      </c>
      <c r="E25" s="92"/>
      <c r="F25" s="53">
        <v>298</v>
      </c>
      <c r="G25" s="92"/>
    </row>
    <row r="26" spans="1:7" ht="15" customHeight="1" x14ac:dyDescent="0.2">
      <c r="A26" s="92"/>
      <c r="B26" s="92" t="s">
        <v>17</v>
      </c>
      <c r="C26" s="92"/>
      <c r="D26" s="53">
        <v>-7122</v>
      </c>
      <c r="E26" s="92"/>
      <c r="F26" s="53">
        <v>-6354</v>
      </c>
      <c r="G26" s="92"/>
    </row>
    <row r="27" spans="1:7" ht="15" customHeight="1" x14ac:dyDescent="0.2">
      <c r="A27" s="92"/>
      <c r="B27" s="92" t="s">
        <v>80</v>
      </c>
      <c r="C27" s="92"/>
      <c r="D27" s="53">
        <v>3693</v>
      </c>
      <c r="E27" s="92"/>
      <c r="F27" s="53">
        <v>1242</v>
      </c>
      <c r="G27" s="92"/>
    </row>
    <row r="28" spans="1:7" ht="15" customHeight="1" x14ac:dyDescent="0.2">
      <c r="A28" s="92"/>
      <c r="B28" s="92"/>
      <c r="C28" s="92"/>
      <c r="D28" s="59"/>
      <c r="E28" s="92"/>
      <c r="F28" s="59"/>
    </row>
    <row r="29" spans="1:7" ht="15" customHeight="1" x14ac:dyDescent="0.2">
      <c r="A29" s="96" t="s">
        <v>310</v>
      </c>
      <c r="B29" s="92"/>
      <c r="C29" s="92"/>
      <c r="D29" s="59">
        <f>SUM(D20:D27)</f>
        <v>26664</v>
      </c>
      <c r="E29" s="92"/>
      <c r="F29" s="59">
        <f>SUM(F20:F27)</f>
        <v>-67704</v>
      </c>
    </row>
    <row r="30" spans="1:7" ht="15" customHeight="1" x14ac:dyDescent="0.2">
      <c r="A30" s="92"/>
      <c r="B30" s="92"/>
      <c r="C30" s="92"/>
      <c r="D30" s="66"/>
      <c r="E30" s="92"/>
      <c r="F30" s="66"/>
    </row>
    <row r="31" spans="1:7" ht="15" customHeight="1" x14ac:dyDescent="0.2">
      <c r="A31" s="96" t="s">
        <v>181</v>
      </c>
      <c r="B31" s="92"/>
      <c r="C31" s="92"/>
      <c r="D31" s="53"/>
      <c r="E31" s="97"/>
      <c r="F31" s="53"/>
      <c r="G31" s="92"/>
    </row>
    <row r="32" spans="1:7" ht="15" customHeight="1" x14ac:dyDescent="0.2">
      <c r="A32" s="96"/>
      <c r="B32" s="104" t="s">
        <v>85</v>
      </c>
      <c r="C32" s="92"/>
      <c r="D32" s="53">
        <v>-6569</v>
      </c>
      <c r="E32" s="97"/>
      <c r="F32" s="53">
        <v>-41247</v>
      </c>
    </row>
    <row r="33" spans="1:40" ht="15" customHeight="1" x14ac:dyDescent="0.2">
      <c r="A33" s="96"/>
      <c r="B33" s="104" t="s">
        <v>363</v>
      </c>
      <c r="C33" s="92"/>
      <c r="D33" s="53">
        <v>-12622</v>
      </c>
      <c r="E33" s="97"/>
      <c r="F33" s="53">
        <v>-266019</v>
      </c>
      <c r="H33" s="92" t="e">
        <f>'Notes(Pursuant to FRS 134'!#REF!+'Notes(Pursuant to FRS 134'!R186+D33</f>
        <v>#REF!</v>
      </c>
    </row>
    <row r="34" spans="1:40" ht="15" customHeight="1" x14ac:dyDescent="0.2">
      <c r="A34" s="96"/>
      <c r="B34" s="104" t="s">
        <v>296</v>
      </c>
      <c r="C34" s="92"/>
      <c r="D34" s="53">
        <v>1083</v>
      </c>
      <c r="E34" s="97"/>
      <c r="F34" s="53">
        <v>1403</v>
      </c>
    </row>
    <row r="35" spans="1:40" ht="15" customHeight="1" x14ac:dyDescent="0.2">
      <c r="A35" s="96"/>
      <c r="B35" s="104" t="s">
        <v>43</v>
      </c>
      <c r="C35" s="92"/>
      <c r="D35" s="53">
        <v>-34954</v>
      </c>
      <c r="E35" s="97"/>
      <c r="F35" s="53">
        <v>-30468</v>
      </c>
    </row>
    <row r="36" spans="1:40" ht="15" hidden="1" customHeight="1" x14ac:dyDescent="0.2">
      <c r="A36" s="96"/>
      <c r="B36" s="104" t="s">
        <v>89</v>
      </c>
      <c r="C36" s="92"/>
      <c r="D36" s="53">
        <v>0</v>
      </c>
      <c r="E36" s="97"/>
      <c r="F36" s="53">
        <v>0</v>
      </c>
    </row>
    <row r="37" spans="1:40" ht="15" hidden="1" customHeight="1" x14ac:dyDescent="0.2">
      <c r="A37" s="96"/>
      <c r="B37" s="104" t="s">
        <v>243</v>
      </c>
      <c r="C37" s="92"/>
      <c r="D37" s="53">
        <v>0</v>
      </c>
      <c r="E37" s="97"/>
      <c r="F37" s="53">
        <v>0</v>
      </c>
    </row>
    <row r="39" spans="1:40" ht="15" hidden="1" customHeight="1" x14ac:dyDescent="0.2">
      <c r="A39" s="96"/>
      <c r="B39" s="104" t="s">
        <v>86</v>
      </c>
      <c r="C39" s="92"/>
      <c r="D39" s="53">
        <v>0</v>
      </c>
      <c r="E39" s="97"/>
      <c r="F39" s="53">
        <v>0</v>
      </c>
    </row>
    <row r="40" spans="1:40" ht="15" customHeight="1" x14ac:dyDescent="0.2">
      <c r="A40" s="96" t="s">
        <v>204</v>
      </c>
      <c r="B40" s="92"/>
      <c r="C40" s="92"/>
      <c r="D40" s="105">
        <f>SUM(D32:D39)</f>
        <v>-53062</v>
      </c>
      <c r="E40" s="97"/>
      <c r="F40" s="105">
        <f>SUM(F32:F39)</f>
        <v>-336331</v>
      </c>
    </row>
    <row r="41" spans="1:40" ht="15" customHeight="1" x14ac:dyDescent="0.2">
      <c r="A41" s="96"/>
      <c r="B41" s="92"/>
      <c r="C41" s="92"/>
      <c r="D41" s="66"/>
      <c r="E41" s="97"/>
      <c r="F41" s="66"/>
    </row>
    <row r="42" spans="1:40" ht="15" customHeight="1" x14ac:dyDescent="0.2">
      <c r="A42" s="96" t="s">
        <v>180</v>
      </c>
      <c r="B42" s="92"/>
      <c r="C42" s="92"/>
      <c r="D42" s="53"/>
      <c r="E42" s="97"/>
      <c r="F42" s="53"/>
    </row>
    <row r="43" spans="1:40" ht="15" hidden="1" customHeight="1" x14ac:dyDescent="0.2">
      <c r="A43" s="96"/>
      <c r="B43" s="92" t="s">
        <v>191</v>
      </c>
      <c r="C43" s="92"/>
      <c r="D43" s="53">
        <v>0</v>
      </c>
      <c r="E43" s="97"/>
      <c r="F43" s="53">
        <v>0</v>
      </c>
    </row>
    <row r="44" spans="1:40" s="159" customFormat="1" ht="15" customHeight="1" x14ac:dyDescent="0.2">
      <c r="B44" s="92" t="s">
        <v>100</v>
      </c>
      <c r="C44" s="92"/>
      <c r="D44" s="53">
        <v>-1</v>
      </c>
      <c r="E44" s="92"/>
      <c r="F44" s="53">
        <v>-25966</v>
      </c>
    </row>
    <row r="45" spans="1:40" ht="15" hidden="1" customHeight="1" x14ac:dyDescent="0.2">
      <c r="B45" s="92" t="s">
        <v>240</v>
      </c>
      <c r="C45" s="92"/>
      <c r="D45" s="53">
        <v>0</v>
      </c>
      <c r="E45" s="92"/>
      <c r="F45" s="53">
        <v>0</v>
      </c>
    </row>
    <row r="46" spans="1:40" ht="15" customHeight="1" x14ac:dyDescent="0.2">
      <c r="B46" s="92" t="s">
        <v>242</v>
      </c>
      <c r="C46" s="92"/>
      <c r="D46" s="53">
        <v>0</v>
      </c>
      <c r="E46" s="92"/>
      <c r="F46" s="53">
        <v>370000</v>
      </c>
    </row>
    <row r="47" spans="1:40" ht="15" customHeight="1" x14ac:dyDescent="0.2">
      <c r="B47" s="92" t="s">
        <v>254</v>
      </c>
      <c r="C47" s="92"/>
      <c r="D47" s="53">
        <v>106</v>
      </c>
      <c r="E47" s="92"/>
      <c r="F47" s="53">
        <v>18163</v>
      </c>
    </row>
    <row r="48" spans="1:40" s="176" customFormat="1" ht="15" customHeight="1" x14ac:dyDescent="0.2">
      <c r="A48" s="2"/>
      <c r="B48" s="92" t="s">
        <v>306</v>
      </c>
      <c r="C48" s="92"/>
      <c r="D48" s="53">
        <v>3093</v>
      </c>
      <c r="E48" s="92"/>
      <c r="F48" s="53">
        <v>470</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9" ht="15" customHeight="1" x14ac:dyDescent="0.2">
      <c r="A49" s="92"/>
      <c r="B49" s="92"/>
      <c r="C49" s="92"/>
      <c r="D49" s="59"/>
      <c r="E49" s="92"/>
      <c r="F49" s="59"/>
    </row>
    <row r="50" spans="1:9" ht="15" customHeight="1" x14ac:dyDescent="0.2">
      <c r="A50" s="96" t="s">
        <v>258</v>
      </c>
      <c r="B50" s="92"/>
      <c r="C50" s="92"/>
      <c r="D50" s="59">
        <f>SUM(D43:D48)</f>
        <v>3198</v>
      </c>
      <c r="E50" s="92"/>
      <c r="F50" s="59">
        <f>SUM(F43:F48)</f>
        <v>362667</v>
      </c>
    </row>
    <row r="51" spans="1:9" ht="15" customHeight="1" x14ac:dyDescent="0.2">
      <c r="A51" s="92"/>
      <c r="B51" s="92"/>
      <c r="C51" s="92"/>
      <c r="D51" s="53"/>
      <c r="E51" s="92"/>
      <c r="F51" s="53"/>
    </row>
    <row r="52" spans="1:9" ht="15" customHeight="1" x14ac:dyDescent="0.2">
      <c r="A52" s="96" t="s">
        <v>364</v>
      </c>
      <c r="B52" s="92"/>
      <c r="C52" s="92"/>
      <c r="D52" s="53">
        <f>+D29+D40+D50</f>
        <v>-23200</v>
      </c>
      <c r="E52" s="92"/>
      <c r="F52" s="53">
        <f>+F29+F40+F50</f>
        <v>-41368</v>
      </c>
      <c r="G52" s="92"/>
      <c r="H52" s="92"/>
      <c r="I52" s="92"/>
    </row>
    <row r="53" spans="1:9" ht="15" customHeight="1" x14ac:dyDescent="0.2">
      <c r="A53" s="96" t="s">
        <v>174</v>
      </c>
      <c r="B53" s="92"/>
      <c r="C53" s="92"/>
      <c r="D53" s="53">
        <v>141308</v>
      </c>
      <c r="E53" s="92"/>
      <c r="F53" s="53">
        <v>123764</v>
      </c>
    </row>
    <row r="54" spans="1:9" ht="15" customHeight="1" x14ac:dyDescent="0.2">
      <c r="A54" s="96"/>
      <c r="B54" s="96"/>
      <c r="C54" s="92"/>
      <c r="D54" s="53"/>
      <c r="E54" s="92"/>
      <c r="F54" s="53"/>
    </row>
    <row r="55" spans="1:9" ht="15" customHeight="1" thickBot="1" x14ac:dyDescent="0.25">
      <c r="A55" s="96" t="s">
        <v>365</v>
      </c>
      <c r="B55" s="96"/>
      <c r="C55" s="92"/>
      <c r="D55" s="106">
        <f>SUM(D52:D54)</f>
        <v>118108</v>
      </c>
      <c r="E55" s="92"/>
      <c r="F55" s="106">
        <f>SUM(F52:F54)</f>
        <v>82396</v>
      </c>
    </row>
    <row r="56" spans="1:9" ht="15" customHeight="1" x14ac:dyDescent="0.2">
      <c r="A56" s="92"/>
      <c r="B56" s="92"/>
      <c r="C56" s="92"/>
      <c r="D56" s="107"/>
      <c r="E56" s="92"/>
      <c r="F56" s="107"/>
      <c r="G56" s="2" t="s">
        <v>327</v>
      </c>
    </row>
    <row r="57" spans="1:9" ht="15" customHeight="1" x14ac:dyDescent="0.2">
      <c r="A57" s="96" t="s">
        <v>179</v>
      </c>
      <c r="B57" s="92"/>
      <c r="C57" s="92"/>
      <c r="D57" s="107"/>
      <c r="E57" s="92"/>
      <c r="F57" s="107"/>
    </row>
    <row r="58" spans="1:9" ht="15" customHeight="1" x14ac:dyDescent="0.2">
      <c r="A58" s="92"/>
      <c r="B58" s="92" t="s">
        <v>101</v>
      </c>
      <c r="C58" s="92"/>
      <c r="D58" s="53">
        <f>2859+94070-1</f>
        <v>96928</v>
      </c>
      <c r="E58" s="53"/>
      <c r="F58" s="53">
        <v>61778</v>
      </c>
    </row>
    <row r="59" spans="1:9" ht="15" customHeight="1" x14ac:dyDescent="0.2">
      <c r="A59" s="92"/>
      <c r="B59" s="92" t="s">
        <v>205</v>
      </c>
      <c r="C59" s="92"/>
      <c r="D59" s="59">
        <f>24039-44</f>
        <v>23995</v>
      </c>
      <c r="E59" s="53"/>
      <c r="F59" s="59">
        <v>20668</v>
      </c>
    </row>
    <row r="60" spans="1:9" ht="15" customHeight="1" x14ac:dyDescent="0.2">
      <c r="A60" s="92"/>
      <c r="B60" s="92"/>
      <c r="C60" s="92"/>
      <c r="D60" s="53">
        <f>SUM(D58:D59)</f>
        <v>120923</v>
      </c>
      <c r="E60" s="53"/>
      <c r="F60" s="53">
        <f>SUM(F58:F59)</f>
        <v>82446</v>
      </c>
    </row>
    <row r="61" spans="1:9" ht="15" customHeight="1" x14ac:dyDescent="0.2">
      <c r="A61" s="92"/>
      <c r="B61" s="2" t="s">
        <v>315</v>
      </c>
      <c r="C61" s="92">
        <v>11</v>
      </c>
      <c r="D61" s="53">
        <v>44</v>
      </c>
      <c r="E61" s="53"/>
      <c r="F61" s="53">
        <v>0</v>
      </c>
    </row>
    <row r="62" spans="1:9" ht="15" customHeight="1" x14ac:dyDescent="0.2">
      <c r="A62" s="92"/>
      <c r="B62" s="92"/>
      <c r="C62" s="92"/>
      <c r="D62" s="67">
        <f>SUM(D60:D61)</f>
        <v>120967</v>
      </c>
      <c r="E62" s="53"/>
      <c r="F62" s="67">
        <f>SUM(F60:F61)</f>
        <v>82446</v>
      </c>
    </row>
    <row r="63" spans="1:9" ht="15" customHeight="1" x14ac:dyDescent="0.2">
      <c r="A63" s="92"/>
      <c r="B63" s="92" t="s">
        <v>44</v>
      </c>
      <c r="C63" s="92"/>
      <c r="D63" s="53"/>
      <c r="E63" s="53"/>
      <c r="F63" s="53"/>
    </row>
    <row r="64" spans="1:9" ht="15" customHeight="1" x14ac:dyDescent="0.2">
      <c r="A64" s="92"/>
      <c r="B64" s="92" t="s">
        <v>102</v>
      </c>
      <c r="C64" s="92"/>
      <c r="D64" s="59">
        <v>-2859</v>
      </c>
      <c r="E64" s="53"/>
      <c r="F64" s="59">
        <v>-50</v>
      </c>
      <c r="G64" s="92"/>
    </row>
    <row r="65" spans="1:7" ht="15" customHeight="1" thickBot="1" x14ac:dyDescent="0.25">
      <c r="A65" s="92"/>
      <c r="B65" s="92"/>
      <c r="C65" s="92"/>
      <c r="D65" s="106">
        <f>SUM(D62:D64)</f>
        <v>118108</v>
      </c>
      <c r="E65" s="53"/>
      <c r="F65" s="106">
        <f>SUM(F62:F64)</f>
        <v>82396</v>
      </c>
      <c r="G65" s="92">
        <f>+D65-D55</f>
        <v>0</v>
      </c>
    </row>
    <row r="66" spans="1:7" s="210" customFormat="1" ht="15" customHeight="1" x14ac:dyDescent="0.2">
      <c r="A66" s="213"/>
      <c r="C66" s="173"/>
      <c r="D66" s="172">
        <f>BS!D20-Cashflow!D60</f>
        <v>0</v>
      </c>
      <c r="E66" s="173"/>
      <c r="F66" s="172"/>
    </row>
    <row r="67" spans="1:7" s="210" customFormat="1" ht="20.25" customHeight="1" x14ac:dyDescent="0.2">
      <c r="A67" s="263"/>
      <c r="B67" s="357"/>
      <c r="C67" s="358"/>
      <c r="D67" s="97"/>
      <c r="E67" s="358"/>
      <c r="F67" s="98"/>
    </row>
    <row r="68" spans="1:7" ht="15" customHeight="1" x14ac:dyDescent="0.2">
      <c r="A68" s="96"/>
      <c r="C68" s="92"/>
      <c r="D68" s="164">
        <f>D55-D65</f>
        <v>0</v>
      </c>
      <c r="E68" s="165"/>
      <c r="F68" s="164">
        <f>F55-F65</f>
        <v>0</v>
      </c>
    </row>
    <row r="69" spans="1:7" ht="45" customHeight="1" x14ac:dyDescent="0.2">
      <c r="A69" s="602" t="s">
        <v>374</v>
      </c>
      <c r="B69" s="602"/>
      <c r="C69" s="602"/>
      <c r="D69" s="602"/>
      <c r="E69" s="602"/>
      <c r="F69" s="602"/>
      <c r="G69" s="92"/>
    </row>
    <row r="70" spans="1:7" ht="15" customHeight="1" x14ac:dyDescent="0.2">
      <c r="A70" s="57"/>
      <c r="B70" s="57"/>
      <c r="C70" s="57"/>
      <c r="D70" s="108">
        <f>+D55-D65</f>
        <v>0</v>
      </c>
      <c r="E70" s="57"/>
      <c r="F70" s="108">
        <f>+F55-F65</f>
        <v>0</v>
      </c>
      <c r="G70" s="92"/>
    </row>
    <row r="71" spans="1:7" ht="15" customHeight="1" x14ac:dyDescent="0.2">
      <c r="A71" s="57"/>
      <c r="B71" s="57"/>
      <c r="C71" s="57"/>
      <c r="D71" s="108">
        <f>D60-BS!D20</f>
        <v>0</v>
      </c>
      <c r="E71" s="57"/>
      <c r="F71" s="57"/>
    </row>
    <row r="72" spans="1:7" ht="15" customHeight="1" x14ac:dyDescent="0.2">
      <c r="A72" s="57"/>
      <c r="B72" s="57"/>
      <c r="C72" s="57"/>
      <c r="D72" s="57"/>
      <c r="E72" s="57"/>
      <c r="F72" s="57"/>
    </row>
  </sheetData>
  <mergeCells count="2">
    <mergeCell ref="A69:F69"/>
    <mergeCell ref="D5:F5"/>
  </mergeCells>
  <phoneticPr fontId="0" type="noConversion"/>
  <printOptions horizontalCentered="1"/>
  <pageMargins left="0.51181102362204722" right="0.23622047244094491" top="0.35433070866141736" bottom="0.39370078740157483" header="0.15748031496062992" footer="0.15748031496062992"/>
  <pageSetup paperSize="9" scale="81" orientation="portrait" r:id="rId1"/>
  <headerFooter alignWithMargins="0">
    <oddHeader>&amp;C( &amp;P+3 )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5"/>
  <sheetViews>
    <sheetView showGridLines="0" view="pageBreakPreview" zoomScale="120" zoomScaleNormal="100" zoomScaleSheetLayoutView="120" workbookViewId="0">
      <selection activeCell="W64" sqref="W64"/>
    </sheetView>
  </sheetViews>
  <sheetFormatPr defaultColWidth="9.140625" defaultRowHeight="14.45" customHeight="1" x14ac:dyDescent="0.2"/>
  <cols>
    <col min="1" max="1" width="4.140625" style="2" customWidth="1"/>
    <col min="2" max="2" width="5.42578125" style="2" customWidth="1"/>
    <col min="3" max="4" width="4.85546875" style="2" customWidth="1"/>
    <col min="5" max="5" width="3.140625" style="2" customWidth="1"/>
    <col min="6" max="6" width="29.5703125" style="2" customWidth="1"/>
    <col min="7" max="8" width="3.5703125" style="2" customWidth="1"/>
    <col min="9" max="9" width="1.7109375" style="2" customWidth="1"/>
    <col min="10" max="10" width="11.85546875" style="2" customWidth="1"/>
    <col min="11" max="11" width="1.42578125" style="2" customWidth="1"/>
    <col min="12" max="12" width="13.28515625" style="2" customWidth="1"/>
    <col min="13" max="13" width="2.5703125" style="2" customWidth="1"/>
    <col min="14" max="14" width="13" style="2" customWidth="1"/>
    <col min="15" max="15" width="1.7109375" style="2" customWidth="1"/>
    <col min="16" max="16" width="13.42578125" style="2" customWidth="1"/>
    <col min="17" max="17" width="1.28515625" style="2" customWidth="1"/>
    <col min="18" max="18" width="15.140625" style="2" customWidth="1"/>
    <col min="19" max="19" width="1.5703125" style="2" customWidth="1"/>
    <col min="20" max="20" width="13.42578125" style="210" hidden="1" customWidth="1"/>
    <col min="21" max="21" width="11.85546875" style="210" customWidth="1"/>
    <col min="22" max="22" width="9.140625" style="2"/>
    <col min="23" max="23" width="10.7109375" style="2" bestFit="1" customWidth="1"/>
    <col min="24" max="16384" width="9.140625" style="2"/>
  </cols>
  <sheetData>
    <row r="1" spans="1:18" ht="14.45" customHeight="1" x14ac:dyDescent="0.2">
      <c r="A1" s="1" t="s">
        <v>124</v>
      </c>
    </row>
    <row r="3" spans="1:18" ht="14.45" customHeight="1" x14ac:dyDescent="0.2">
      <c r="A3" s="3">
        <v>1</v>
      </c>
      <c r="B3" s="3"/>
      <c r="C3" s="647" t="s">
        <v>45</v>
      </c>
      <c r="D3" s="647"/>
      <c r="E3" s="647"/>
      <c r="F3" s="647"/>
      <c r="G3" s="647"/>
      <c r="H3" s="647"/>
      <c r="I3" s="647"/>
      <c r="J3" s="647"/>
      <c r="K3" s="647"/>
      <c r="L3" s="647"/>
      <c r="M3" s="647"/>
      <c r="N3" s="647"/>
      <c r="O3" s="647"/>
      <c r="P3" s="647"/>
      <c r="Q3" s="647"/>
      <c r="R3" s="647"/>
    </row>
    <row r="4" spans="1:18" ht="14.45" customHeight="1" x14ac:dyDescent="0.2">
      <c r="A4" s="3"/>
      <c r="B4" s="3"/>
      <c r="C4" s="3"/>
      <c r="D4" s="3"/>
      <c r="E4" s="3"/>
      <c r="F4" s="3"/>
      <c r="G4" s="3"/>
    </row>
    <row r="5" spans="1:18" ht="17.25" customHeight="1" x14ac:dyDescent="0.2">
      <c r="C5" s="605" t="s">
        <v>139</v>
      </c>
      <c r="D5" s="605"/>
      <c r="E5" s="605"/>
      <c r="F5" s="605"/>
      <c r="G5" s="605"/>
      <c r="H5" s="605"/>
      <c r="I5" s="605"/>
      <c r="J5" s="605"/>
      <c r="K5" s="605"/>
      <c r="L5" s="605"/>
      <c r="M5" s="605"/>
      <c r="N5" s="605"/>
      <c r="O5" s="605"/>
      <c r="P5" s="605"/>
      <c r="Q5" s="605"/>
      <c r="R5" s="605"/>
    </row>
    <row r="6" spans="1:18" ht="14.45" customHeight="1" x14ac:dyDescent="0.2">
      <c r="C6" s="4"/>
      <c r="D6" s="305"/>
      <c r="E6" s="216"/>
      <c r="F6" s="4"/>
      <c r="G6" s="4"/>
      <c r="H6" s="4"/>
      <c r="I6" s="4"/>
      <c r="J6" s="4"/>
      <c r="K6" s="4"/>
      <c r="L6" s="4"/>
      <c r="M6" s="4"/>
      <c r="N6" s="4"/>
      <c r="O6" s="4"/>
      <c r="P6" s="4"/>
      <c r="Q6" s="4"/>
      <c r="R6" s="4"/>
    </row>
    <row r="7" spans="1:18" ht="44.25" customHeight="1" x14ac:dyDescent="0.2">
      <c r="C7" s="605" t="s">
        <v>225</v>
      </c>
      <c r="D7" s="605"/>
      <c r="E7" s="605"/>
      <c r="F7" s="605"/>
      <c r="G7" s="605"/>
      <c r="H7" s="605"/>
      <c r="I7" s="605"/>
      <c r="J7" s="605"/>
      <c r="K7" s="605"/>
      <c r="L7" s="605"/>
      <c r="M7" s="605"/>
      <c r="N7" s="605"/>
      <c r="O7" s="605"/>
      <c r="P7" s="605"/>
      <c r="Q7" s="605"/>
      <c r="R7" s="605"/>
    </row>
    <row r="8" spans="1:18" ht="9" customHeight="1" x14ac:dyDescent="0.2">
      <c r="C8" s="69"/>
      <c r="D8" s="313"/>
      <c r="E8" s="223"/>
      <c r="F8" s="69"/>
      <c r="G8" s="69"/>
      <c r="H8" s="69"/>
      <c r="I8" s="69"/>
      <c r="J8" s="69"/>
      <c r="K8" s="69"/>
      <c r="L8" s="69"/>
      <c r="M8" s="69"/>
      <c r="N8" s="69"/>
      <c r="O8" s="69"/>
      <c r="P8" s="69"/>
      <c r="Q8" s="69"/>
      <c r="R8" s="69"/>
    </row>
    <row r="9" spans="1:18" ht="63" customHeight="1" x14ac:dyDescent="0.2">
      <c r="C9" s="605" t="s">
        <v>376</v>
      </c>
      <c r="D9" s="605"/>
      <c r="E9" s="605"/>
      <c r="F9" s="605"/>
      <c r="G9" s="605"/>
      <c r="H9" s="605"/>
      <c r="I9" s="605"/>
      <c r="J9" s="605"/>
      <c r="K9" s="605"/>
      <c r="L9" s="605"/>
      <c r="M9" s="605"/>
      <c r="N9" s="605"/>
      <c r="O9" s="605"/>
      <c r="P9" s="605"/>
      <c r="Q9" s="605"/>
      <c r="R9" s="605"/>
    </row>
    <row r="10" spans="1:18" ht="10.5" customHeight="1" x14ac:dyDescent="0.2">
      <c r="C10" s="4"/>
      <c r="D10" s="305"/>
      <c r="E10" s="216"/>
      <c r="F10" s="4"/>
      <c r="G10" s="4"/>
      <c r="H10" s="4"/>
      <c r="I10" s="4"/>
      <c r="J10" s="4"/>
      <c r="K10" s="4"/>
      <c r="L10" s="4"/>
      <c r="M10" s="4"/>
      <c r="N10" s="4"/>
      <c r="O10" s="4"/>
      <c r="P10" s="4"/>
      <c r="Q10" s="4"/>
      <c r="R10" s="4"/>
    </row>
    <row r="11" spans="1:18" ht="12" customHeight="1" x14ac:dyDescent="0.2">
      <c r="A11" s="3">
        <v>2</v>
      </c>
      <c r="B11" s="3"/>
      <c r="C11" s="3" t="s">
        <v>196</v>
      </c>
      <c r="D11" s="3"/>
      <c r="E11" s="3"/>
      <c r="F11" s="3"/>
      <c r="G11" s="3"/>
      <c r="M11" s="4"/>
      <c r="N11" s="4"/>
      <c r="O11" s="4"/>
      <c r="P11" s="4"/>
      <c r="Q11" s="4"/>
      <c r="R11" s="4"/>
    </row>
    <row r="12" spans="1:18" ht="12" customHeight="1" x14ac:dyDescent="0.2">
      <c r="A12" s="3"/>
      <c r="B12" s="3"/>
      <c r="C12" s="650"/>
      <c r="D12" s="650"/>
      <c r="E12" s="650"/>
      <c r="F12" s="650"/>
      <c r="G12" s="650"/>
      <c r="H12" s="650"/>
      <c r="I12" s="650"/>
      <c r="J12" s="650"/>
      <c r="K12" s="650"/>
      <c r="L12" s="650"/>
      <c r="M12" s="650"/>
      <c r="N12" s="650"/>
      <c r="O12" s="650"/>
      <c r="P12" s="650"/>
      <c r="Q12" s="650"/>
      <c r="R12" s="650"/>
    </row>
    <row r="13" spans="1:18" ht="30" customHeight="1" x14ac:dyDescent="0.2">
      <c r="A13" s="3"/>
      <c r="B13" s="3"/>
      <c r="C13" s="648" t="s">
        <v>377</v>
      </c>
      <c r="D13" s="648"/>
      <c r="E13" s="648"/>
      <c r="F13" s="649"/>
      <c r="G13" s="649"/>
      <c r="H13" s="649"/>
      <c r="I13" s="649"/>
      <c r="J13" s="649"/>
      <c r="K13" s="649"/>
      <c r="L13" s="649"/>
      <c r="M13" s="649"/>
      <c r="N13" s="649"/>
      <c r="O13" s="649"/>
      <c r="P13" s="649"/>
      <c r="Q13" s="649"/>
      <c r="R13" s="649"/>
    </row>
    <row r="14" spans="1:18" ht="12.75" customHeight="1" x14ac:dyDescent="0.2">
      <c r="A14" s="3"/>
      <c r="B14" s="3"/>
      <c r="C14" s="194"/>
      <c r="D14" s="312"/>
      <c r="E14" s="222"/>
      <c r="F14" s="195"/>
      <c r="G14" s="195"/>
      <c r="H14" s="195"/>
      <c r="I14" s="195"/>
      <c r="J14" s="195"/>
      <c r="K14" s="195"/>
      <c r="L14" s="195"/>
      <c r="M14" s="195"/>
      <c r="N14" s="195"/>
      <c r="O14" s="195"/>
      <c r="P14" s="195"/>
      <c r="Q14" s="195"/>
      <c r="R14" s="195"/>
    </row>
    <row r="15" spans="1:18" ht="20.25" customHeight="1" x14ac:dyDescent="0.2">
      <c r="A15" s="3">
        <v>3</v>
      </c>
      <c r="B15" s="3"/>
      <c r="C15" s="3" t="s">
        <v>206</v>
      </c>
      <c r="D15" s="3"/>
      <c r="E15" s="259"/>
      <c r="F15" s="260"/>
      <c r="G15" s="260"/>
      <c r="H15" s="260"/>
      <c r="I15" s="260"/>
      <c r="J15" s="260"/>
      <c r="K15" s="260"/>
      <c r="L15" s="260"/>
      <c r="M15" s="260"/>
      <c r="N15" s="260"/>
      <c r="O15" s="260"/>
      <c r="P15" s="260"/>
      <c r="Q15" s="260"/>
      <c r="R15" s="260"/>
    </row>
    <row r="16" spans="1:18" ht="6.75" customHeight="1" x14ac:dyDescent="0.2">
      <c r="A16" s="3"/>
      <c r="B16" s="3"/>
      <c r="C16" s="3"/>
      <c r="D16" s="3"/>
      <c r="E16" s="274"/>
      <c r="F16" s="278"/>
      <c r="G16" s="278"/>
      <c r="H16" s="278"/>
      <c r="I16" s="278"/>
      <c r="J16" s="278"/>
      <c r="K16" s="278"/>
      <c r="L16" s="278"/>
      <c r="M16" s="278"/>
      <c r="N16" s="278"/>
      <c r="O16" s="278"/>
      <c r="P16" s="278"/>
      <c r="Q16" s="278"/>
      <c r="R16" s="278"/>
    </row>
    <row r="17" spans="1:35" ht="42" customHeight="1" x14ac:dyDescent="0.2">
      <c r="A17" s="3"/>
      <c r="B17" s="3"/>
      <c r="C17" s="646" t="s">
        <v>333</v>
      </c>
      <c r="D17" s="646"/>
      <c r="E17" s="646"/>
      <c r="F17" s="646"/>
      <c r="G17" s="646"/>
      <c r="H17" s="646"/>
      <c r="I17" s="646"/>
      <c r="J17" s="646"/>
      <c r="K17" s="646"/>
      <c r="L17" s="646"/>
      <c r="M17" s="646"/>
      <c r="N17" s="646"/>
      <c r="O17" s="646"/>
      <c r="P17" s="646"/>
      <c r="Q17" s="646"/>
      <c r="R17" s="646"/>
    </row>
    <row r="18" spans="1:35" ht="11.25" customHeight="1" x14ac:dyDescent="0.2">
      <c r="A18" s="3"/>
      <c r="B18" s="3"/>
      <c r="C18" s="264"/>
      <c r="D18" s="314"/>
      <c r="E18" s="264"/>
      <c r="F18" s="264"/>
      <c r="G18" s="264"/>
      <c r="H18" s="264"/>
      <c r="I18" s="264"/>
      <c r="J18" s="264"/>
      <c r="K18" s="264"/>
      <c r="L18" s="264"/>
      <c r="M18" s="264"/>
      <c r="N18" s="264"/>
      <c r="O18" s="264"/>
      <c r="P18" s="264"/>
      <c r="Q18" s="264"/>
      <c r="R18" s="264"/>
    </row>
    <row r="19" spans="1:35" ht="43.5" customHeight="1" x14ac:dyDescent="0.2">
      <c r="A19" s="3"/>
      <c r="B19" s="3"/>
      <c r="C19" s="638" t="s">
        <v>357</v>
      </c>
      <c r="D19" s="638"/>
      <c r="E19" s="638"/>
      <c r="F19" s="638"/>
      <c r="G19" s="638"/>
      <c r="H19" s="638"/>
      <c r="I19" s="638"/>
      <c r="J19" s="638"/>
      <c r="K19" s="638"/>
      <c r="L19" s="638"/>
      <c r="M19" s="638"/>
      <c r="N19" s="638"/>
      <c r="O19" s="638"/>
      <c r="P19" s="638"/>
      <c r="Q19" s="638"/>
      <c r="R19" s="638"/>
    </row>
    <row r="20" spans="1:35" ht="18.75" customHeight="1" x14ac:dyDescent="0.2">
      <c r="A20" s="3"/>
      <c r="B20" s="3"/>
      <c r="C20" s="259"/>
      <c r="D20" s="308"/>
      <c r="E20" s="259"/>
      <c r="F20" s="260"/>
      <c r="G20" s="260"/>
      <c r="H20" s="260"/>
      <c r="I20" s="260"/>
      <c r="J20" s="260"/>
      <c r="K20" s="260"/>
      <c r="L20" s="260"/>
      <c r="M20" s="260"/>
      <c r="N20" s="260"/>
      <c r="O20" s="260"/>
      <c r="P20" s="260"/>
      <c r="Q20" s="260"/>
      <c r="R20" s="260"/>
    </row>
    <row r="21" spans="1:35" ht="14.45" customHeight="1" x14ac:dyDescent="0.2">
      <c r="A21" s="3">
        <v>4</v>
      </c>
      <c r="B21" s="3"/>
      <c r="C21" s="3" t="s">
        <v>83</v>
      </c>
      <c r="D21" s="3"/>
      <c r="E21" s="3"/>
      <c r="F21" s="3"/>
      <c r="G21" s="3"/>
      <c r="N21" s="78"/>
      <c r="T21" s="254"/>
    </row>
    <row r="22" spans="1:35" ht="14.45" customHeight="1" x14ac:dyDescent="0.2">
      <c r="A22" s="3"/>
      <c r="B22" s="3"/>
      <c r="C22" s="4"/>
      <c r="D22" s="305"/>
      <c r="E22" s="216"/>
      <c r="F22" s="4"/>
      <c r="G22" s="4"/>
      <c r="J22" s="611"/>
      <c r="K22" s="611"/>
      <c r="L22" s="611"/>
      <c r="N22" s="611"/>
      <c r="O22" s="611"/>
      <c r="P22" s="611"/>
    </row>
    <row r="23" spans="1:35" ht="30" customHeight="1" x14ac:dyDescent="0.2">
      <c r="A23" s="3"/>
      <c r="B23" s="3"/>
      <c r="C23" s="605" t="s">
        <v>358</v>
      </c>
      <c r="D23" s="605"/>
      <c r="E23" s="605"/>
      <c r="F23" s="605"/>
      <c r="G23" s="605"/>
      <c r="H23" s="605"/>
      <c r="I23" s="605"/>
      <c r="J23" s="605"/>
      <c r="K23" s="605"/>
      <c r="L23" s="605"/>
      <c r="M23" s="605"/>
      <c r="N23" s="605"/>
      <c r="O23" s="605"/>
      <c r="P23" s="605"/>
      <c r="Q23" s="605"/>
      <c r="R23" s="605"/>
    </row>
    <row r="24" spans="1:35" ht="14.45" customHeight="1" x14ac:dyDescent="0.2">
      <c r="A24" s="3"/>
      <c r="B24" s="3"/>
      <c r="C24" s="4"/>
      <c r="D24" s="305"/>
      <c r="E24" s="216"/>
      <c r="F24" s="4"/>
      <c r="G24" s="4"/>
      <c r="J24" s="7"/>
      <c r="K24" s="7"/>
      <c r="L24" s="8"/>
      <c r="N24" s="7"/>
      <c r="O24" s="7"/>
      <c r="P24" s="7"/>
    </row>
    <row r="25" spans="1:35" ht="14.45" customHeight="1" x14ac:dyDescent="0.2">
      <c r="A25" s="3">
        <v>5</v>
      </c>
      <c r="B25" s="3"/>
      <c r="C25" s="3" t="s">
        <v>20</v>
      </c>
      <c r="D25" s="3"/>
      <c r="E25" s="3"/>
      <c r="F25" s="3"/>
      <c r="G25" s="3"/>
      <c r="T25" s="254"/>
    </row>
    <row r="26" spans="1:35" ht="14.45" customHeight="1" x14ac:dyDescent="0.2">
      <c r="A26" s="3"/>
      <c r="B26" s="3"/>
      <c r="C26" s="3"/>
      <c r="D26" s="3"/>
      <c r="E26" s="3"/>
      <c r="F26" s="3"/>
      <c r="G26" s="3"/>
    </row>
    <row r="27" spans="1:35" ht="22.5" customHeight="1" x14ac:dyDescent="0.2">
      <c r="A27" s="3"/>
      <c r="B27" s="3"/>
      <c r="C27" s="605" t="s">
        <v>300</v>
      </c>
      <c r="D27" s="605"/>
      <c r="E27" s="605"/>
      <c r="F27" s="605"/>
      <c r="G27" s="605"/>
      <c r="H27" s="605"/>
      <c r="I27" s="605"/>
      <c r="J27" s="605"/>
      <c r="K27" s="605"/>
      <c r="L27" s="605"/>
      <c r="M27" s="605"/>
      <c r="N27" s="605"/>
      <c r="O27" s="605"/>
      <c r="P27" s="605"/>
      <c r="Q27" s="605"/>
      <c r="R27" s="605"/>
    </row>
    <row r="28" spans="1:35" ht="14.45" customHeight="1" x14ac:dyDescent="0.2">
      <c r="A28" s="3"/>
      <c r="B28" s="3"/>
      <c r="C28" s="9"/>
      <c r="D28" s="307"/>
      <c r="E28" s="218"/>
      <c r="F28" s="9"/>
      <c r="G28" s="9"/>
      <c r="H28" s="9"/>
      <c r="I28" s="9"/>
      <c r="J28" s="9"/>
      <c r="K28" s="9"/>
      <c r="L28" s="9"/>
      <c r="M28" s="9"/>
      <c r="N28" s="9"/>
      <c r="O28" s="9"/>
      <c r="P28" s="9"/>
      <c r="Q28" s="9"/>
      <c r="R28" s="9"/>
    </row>
    <row r="29" spans="1:35" ht="14.45" customHeight="1" x14ac:dyDescent="0.2">
      <c r="A29" s="3">
        <v>6</v>
      </c>
      <c r="C29" s="627" t="s">
        <v>162</v>
      </c>
      <c r="D29" s="627"/>
      <c r="E29" s="627"/>
      <c r="F29" s="627"/>
      <c r="G29" s="627"/>
      <c r="H29" s="627"/>
      <c r="I29" s="627"/>
      <c r="J29" s="627"/>
      <c r="K29" s="627"/>
      <c r="L29" s="627"/>
      <c r="M29" s="627"/>
      <c r="N29" s="627"/>
      <c r="O29" s="627"/>
      <c r="P29" s="627"/>
      <c r="Q29" s="627"/>
      <c r="R29" s="627"/>
    </row>
    <row r="30" spans="1:35" ht="9" customHeight="1" x14ac:dyDescent="0.2">
      <c r="C30" s="4"/>
      <c r="D30" s="305"/>
      <c r="E30" s="216"/>
      <c r="F30" s="4"/>
      <c r="G30" s="4"/>
      <c r="H30" s="4"/>
      <c r="I30" s="4"/>
      <c r="J30" s="4"/>
      <c r="K30" s="4"/>
      <c r="L30" s="4"/>
      <c r="M30" s="4"/>
      <c r="N30" s="4"/>
      <c r="O30" s="4"/>
      <c r="P30" s="4"/>
    </row>
    <row r="31" spans="1:35" ht="20.25" customHeight="1" x14ac:dyDescent="0.2">
      <c r="C31" s="605" t="s">
        <v>143</v>
      </c>
      <c r="D31" s="605"/>
      <c r="E31" s="605"/>
      <c r="F31" s="605"/>
      <c r="G31" s="605"/>
      <c r="H31" s="605"/>
      <c r="I31" s="605"/>
      <c r="J31" s="605"/>
      <c r="K31" s="605"/>
      <c r="L31" s="605"/>
      <c r="M31" s="605"/>
      <c r="N31" s="605"/>
      <c r="O31" s="605"/>
      <c r="P31" s="605"/>
      <c r="Q31" s="605"/>
      <c r="R31" s="605"/>
      <c r="T31" s="605"/>
      <c r="U31" s="642"/>
      <c r="V31" s="642"/>
      <c r="W31" s="642"/>
      <c r="X31" s="642"/>
      <c r="Y31" s="642"/>
      <c r="Z31" s="642"/>
      <c r="AA31" s="642"/>
      <c r="AB31" s="642"/>
      <c r="AC31" s="642"/>
      <c r="AD31" s="642"/>
      <c r="AE31" s="642"/>
      <c r="AF31" s="642"/>
      <c r="AG31" s="642"/>
      <c r="AH31" s="642"/>
      <c r="AI31" s="642"/>
    </row>
    <row r="32" spans="1:35" ht="9.75" customHeight="1" x14ac:dyDescent="0.2">
      <c r="C32" s="10"/>
      <c r="D32" s="10"/>
      <c r="E32" s="10"/>
      <c r="F32" s="57"/>
      <c r="G32" s="57"/>
      <c r="H32" s="57"/>
      <c r="I32" s="57"/>
      <c r="J32" s="57"/>
      <c r="K32" s="57"/>
      <c r="L32" s="57"/>
      <c r="M32" s="57"/>
      <c r="N32" s="57"/>
      <c r="O32" s="57"/>
      <c r="P32" s="57"/>
      <c r="Q32" s="57"/>
      <c r="R32" s="57"/>
      <c r="S32" s="57"/>
      <c r="T32" s="255"/>
    </row>
    <row r="33" spans="1:35" ht="22.5" customHeight="1" x14ac:dyDescent="0.2">
      <c r="A33" s="58">
        <v>7</v>
      </c>
      <c r="C33" s="602" t="s">
        <v>30</v>
      </c>
      <c r="D33" s="602"/>
      <c r="E33" s="602"/>
      <c r="F33" s="602"/>
      <c r="G33" s="602"/>
      <c r="H33" s="602"/>
      <c r="I33" s="602"/>
      <c r="J33" s="602"/>
      <c r="K33" s="602"/>
      <c r="L33" s="602"/>
      <c r="M33" s="602"/>
      <c r="N33" s="602"/>
      <c r="O33" s="602"/>
      <c r="P33" s="602"/>
      <c r="Q33" s="602"/>
      <c r="R33" s="602"/>
      <c r="S33" s="57"/>
      <c r="T33" s="255"/>
    </row>
    <row r="34" spans="1:35" ht="5.25" customHeight="1" x14ac:dyDescent="0.2">
      <c r="A34" s="3"/>
      <c r="C34" s="11"/>
      <c r="D34" s="306"/>
      <c r="E34" s="217"/>
      <c r="F34" s="89"/>
      <c r="G34" s="89"/>
      <c r="H34" s="89"/>
      <c r="I34" s="89"/>
      <c r="J34" s="89"/>
      <c r="K34" s="89"/>
      <c r="L34" s="89"/>
      <c r="M34" s="89"/>
      <c r="N34" s="89"/>
      <c r="O34" s="89"/>
      <c r="P34" s="89"/>
      <c r="Q34" s="57"/>
      <c r="R34" s="57"/>
      <c r="S34" s="57"/>
      <c r="T34" s="255"/>
    </row>
    <row r="35" spans="1:35" ht="14.45" customHeight="1" x14ac:dyDescent="0.2">
      <c r="C35" s="605" t="s">
        <v>117</v>
      </c>
      <c r="D35" s="605"/>
      <c r="E35" s="605"/>
      <c r="F35" s="605"/>
      <c r="G35" s="605"/>
      <c r="H35" s="605"/>
      <c r="I35" s="605"/>
      <c r="J35" s="605"/>
      <c r="K35" s="605"/>
      <c r="L35" s="605"/>
      <c r="M35" s="605"/>
      <c r="N35" s="605"/>
      <c r="O35" s="605"/>
      <c r="P35" s="605"/>
      <c r="Q35" s="605"/>
      <c r="R35" s="605"/>
      <c r="S35" s="57"/>
      <c r="T35" s="255"/>
    </row>
    <row r="36" spans="1:35" ht="14.45" customHeight="1" x14ac:dyDescent="0.2">
      <c r="C36" s="4"/>
      <c r="D36" s="305"/>
      <c r="E36" s="216"/>
      <c r="F36" s="4"/>
      <c r="G36" s="4"/>
      <c r="H36" s="4"/>
      <c r="I36" s="4"/>
      <c r="J36" s="4"/>
      <c r="K36" s="4"/>
      <c r="L36" s="4"/>
      <c r="M36" s="4"/>
      <c r="N36" s="4"/>
      <c r="O36" s="4"/>
      <c r="P36" s="4"/>
      <c r="Q36" s="4"/>
      <c r="R36" s="4"/>
      <c r="S36" s="57"/>
      <c r="T36" s="255"/>
    </row>
    <row r="37" spans="1:35" ht="14.45" customHeight="1" x14ac:dyDescent="0.2">
      <c r="A37" s="3">
        <v>8</v>
      </c>
      <c r="B37" s="3"/>
      <c r="C37" s="3" t="s">
        <v>29</v>
      </c>
      <c r="D37" s="3"/>
      <c r="E37" s="3"/>
      <c r="F37" s="3"/>
      <c r="G37" s="3"/>
      <c r="T37" s="605"/>
      <c r="U37" s="637"/>
      <c r="V37" s="637"/>
      <c r="W37" s="637"/>
      <c r="X37" s="637"/>
      <c r="Y37" s="637"/>
      <c r="Z37" s="637"/>
      <c r="AA37" s="637"/>
      <c r="AB37" s="637"/>
      <c r="AC37" s="637"/>
      <c r="AD37" s="637"/>
      <c r="AE37" s="637"/>
      <c r="AF37" s="637"/>
      <c r="AG37" s="637"/>
      <c r="AH37" s="637"/>
      <c r="AI37" s="637"/>
    </row>
    <row r="38" spans="1:35" ht="14.45" customHeight="1" x14ac:dyDescent="0.2">
      <c r="A38" s="3"/>
      <c r="B38" s="3"/>
      <c r="C38" s="3"/>
      <c r="D38" s="3"/>
      <c r="E38" s="3"/>
      <c r="F38" s="3"/>
      <c r="G38" s="3"/>
    </row>
    <row r="39" spans="1:35" ht="30" customHeight="1" x14ac:dyDescent="0.2">
      <c r="A39" s="3"/>
      <c r="B39" s="3"/>
      <c r="C39" s="642" t="s">
        <v>356</v>
      </c>
      <c r="D39" s="650"/>
      <c r="E39" s="650"/>
      <c r="F39" s="650"/>
      <c r="G39" s="650"/>
      <c r="H39" s="650"/>
      <c r="I39" s="650"/>
      <c r="J39" s="650"/>
      <c r="K39" s="650"/>
      <c r="L39" s="650"/>
      <c r="M39" s="650"/>
      <c r="N39" s="650"/>
      <c r="O39" s="650"/>
      <c r="P39" s="650"/>
      <c r="Q39" s="650"/>
      <c r="R39" s="650"/>
    </row>
    <row r="40" spans="1:35" ht="6" customHeight="1" x14ac:dyDescent="0.2">
      <c r="A40" s="3"/>
      <c r="B40" s="3"/>
      <c r="D40" s="3"/>
      <c r="E40" s="3"/>
      <c r="F40" s="3"/>
      <c r="G40" s="3"/>
    </row>
    <row r="41" spans="1:35" ht="7.5" customHeight="1" x14ac:dyDescent="0.2">
      <c r="A41" s="3"/>
      <c r="B41" s="3"/>
      <c r="C41" s="488"/>
      <c r="D41" s="491"/>
      <c r="E41" s="490"/>
      <c r="F41" s="490"/>
      <c r="G41" s="490"/>
      <c r="H41" s="490"/>
      <c r="I41" s="490"/>
      <c r="J41" s="490"/>
      <c r="K41" s="490"/>
      <c r="L41" s="490"/>
      <c r="M41" s="490"/>
      <c r="N41" s="490"/>
      <c r="O41" s="490"/>
      <c r="P41" s="490"/>
      <c r="Q41" s="490"/>
      <c r="R41" s="490"/>
    </row>
    <row r="42" spans="1:35" ht="6.75" customHeight="1" x14ac:dyDescent="0.2">
      <c r="A42" s="3"/>
      <c r="B42" s="3"/>
      <c r="C42" s="3"/>
      <c r="D42" s="3"/>
      <c r="E42" s="3"/>
      <c r="F42" s="3"/>
      <c r="G42" s="3"/>
    </row>
    <row r="43" spans="1:35" ht="4.5" customHeight="1" x14ac:dyDescent="0.2">
      <c r="A43" s="3"/>
      <c r="B43" s="3"/>
      <c r="C43" s="489"/>
      <c r="D43" s="538"/>
      <c r="E43" s="538"/>
      <c r="F43" s="541"/>
      <c r="G43" s="541"/>
      <c r="H43" s="541"/>
      <c r="I43" s="541"/>
      <c r="J43" s="541"/>
      <c r="K43" s="541"/>
      <c r="L43" s="541"/>
      <c r="M43" s="541"/>
      <c r="N43" s="541"/>
      <c r="O43" s="541"/>
      <c r="P43" s="541"/>
      <c r="Q43" s="541"/>
      <c r="R43" s="541"/>
      <c r="S43" s="492"/>
    </row>
    <row r="44" spans="1:35" ht="18.75" customHeight="1" thickBot="1" x14ac:dyDescent="0.25">
      <c r="A44" s="3"/>
      <c r="B44" s="3"/>
      <c r="F44" s="555" t="s">
        <v>150</v>
      </c>
      <c r="G44" s="555"/>
      <c r="H44" s="555"/>
      <c r="I44" s="555"/>
      <c r="J44" s="258"/>
      <c r="K44" s="556">
        <v>1.52</v>
      </c>
      <c r="L44" s="557">
        <v>1.52</v>
      </c>
      <c r="M44" s="558"/>
      <c r="N44" s="557">
        <v>1.74</v>
      </c>
      <c r="O44" s="559"/>
      <c r="P44" s="560">
        <v>2.09</v>
      </c>
      <c r="Q44" s="541"/>
      <c r="R44" s="541"/>
      <c r="S44" s="492"/>
    </row>
    <row r="45" spans="1:35" ht="29.25" customHeight="1" thickBot="1" x14ac:dyDescent="0.25">
      <c r="A45" s="3"/>
      <c r="B45" s="3"/>
      <c r="F45" s="651" t="s">
        <v>295</v>
      </c>
      <c r="G45" s="652"/>
      <c r="H45" s="652"/>
      <c r="I45" s="652"/>
      <c r="J45" s="652"/>
      <c r="K45" s="561"/>
      <c r="L45" s="562">
        <v>1.27</v>
      </c>
      <c r="M45" s="563"/>
      <c r="N45" s="562">
        <v>1.45</v>
      </c>
      <c r="O45" s="564"/>
      <c r="P45" s="565">
        <v>1.74</v>
      </c>
      <c r="Q45" s="541"/>
      <c r="R45" s="541"/>
      <c r="S45" s="492"/>
    </row>
    <row r="46" spans="1:35" ht="11.25" customHeight="1" x14ac:dyDescent="0.2">
      <c r="A46" s="3"/>
      <c r="B46" s="3"/>
      <c r="F46" s="493"/>
      <c r="G46" s="566"/>
      <c r="H46" s="566"/>
      <c r="I46" s="566"/>
      <c r="J46" s="566"/>
      <c r="K46" s="494"/>
      <c r="L46" s="567"/>
      <c r="M46" s="568"/>
      <c r="N46" s="567"/>
      <c r="O46" s="130"/>
      <c r="P46" s="494"/>
      <c r="Q46" s="541"/>
      <c r="R46" s="541"/>
      <c r="S46" s="492"/>
    </row>
    <row r="47" spans="1:35" ht="14.45" customHeight="1" x14ac:dyDescent="0.2">
      <c r="A47" s="3"/>
      <c r="B47" s="3"/>
      <c r="F47" s="493" t="s">
        <v>151</v>
      </c>
      <c r="G47" s="495"/>
      <c r="H47" s="495"/>
      <c r="I47" s="495"/>
      <c r="K47" s="494"/>
      <c r="L47" s="496">
        <v>2135</v>
      </c>
      <c r="M47" s="109"/>
      <c r="N47" s="109">
        <v>256</v>
      </c>
      <c r="O47" s="541"/>
      <c r="P47" s="569">
        <v>6</v>
      </c>
      <c r="Q47" s="541"/>
      <c r="R47" s="541"/>
      <c r="S47" s="492"/>
    </row>
    <row r="48" spans="1:35" ht="14.45" customHeight="1" x14ac:dyDescent="0.2">
      <c r="A48" s="3"/>
      <c r="B48" s="3"/>
      <c r="F48" s="493"/>
      <c r="G48" s="495"/>
      <c r="H48" s="495"/>
      <c r="I48" s="495"/>
      <c r="K48" s="494"/>
      <c r="L48" s="496"/>
      <c r="M48" s="109"/>
      <c r="N48" s="109"/>
      <c r="O48" s="492"/>
      <c r="P48" s="497"/>
      <c r="Q48" s="492"/>
      <c r="R48" s="492"/>
      <c r="S48" s="492"/>
    </row>
    <row r="49" spans="1:37" ht="29.25" customHeight="1" x14ac:dyDescent="0.2">
      <c r="C49" s="605" t="s">
        <v>260</v>
      </c>
      <c r="D49" s="605"/>
      <c r="E49" s="605"/>
      <c r="F49" s="637"/>
      <c r="G49" s="637"/>
      <c r="H49" s="637"/>
      <c r="I49" s="637"/>
      <c r="J49" s="637"/>
      <c r="K49" s="637"/>
      <c r="L49" s="637"/>
      <c r="M49" s="637"/>
      <c r="N49" s="637"/>
      <c r="O49" s="637"/>
      <c r="P49" s="637"/>
      <c r="Q49" s="637"/>
      <c r="R49" s="637"/>
      <c r="T49" s="207"/>
      <c r="U49" s="207"/>
      <c r="V49" s="488"/>
      <c r="W49" s="488"/>
      <c r="X49" s="13"/>
      <c r="Y49" s="13"/>
      <c r="AB49" s="611"/>
      <c r="AC49" s="611"/>
      <c r="AD49" s="611"/>
      <c r="AF49" s="654"/>
      <c r="AG49" s="654"/>
      <c r="AH49" s="654"/>
      <c r="AI49" s="642"/>
    </row>
    <row r="50" spans="1:37" ht="18" customHeight="1" x14ac:dyDescent="0.2">
      <c r="C50" s="188"/>
      <c r="D50" s="310"/>
      <c r="E50" s="220"/>
      <c r="F50" s="190"/>
      <c r="G50" s="190"/>
      <c r="H50" s="190"/>
      <c r="I50" s="190"/>
      <c r="J50" s="190"/>
      <c r="K50" s="190"/>
      <c r="L50" s="190"/>
      <c r="M50" s="190"/>
      <c r="N50" s="190"/>
      <c r="O50" s="190"/>
      <c r="P50" s="190"/>
      <c r="Q50" s="190"/>
      <c r="R50" s="190"/>
      <c r="T50" s="207"/>
      <c r="U50" s="207"/>
      <c r="V50" s="185"/>
      <c r="W50" s="185"/>
      <c r="X50" s="13"/>
      <c r="Y50" s="13"/>
      <c r="AB50" s="186"/>
      <c r="AC50" s="186"/>
      <c r="AD50" s="186"/>
      <c r="AF50" s="189"/>
      <c r="AG50" s="189"/>
      <c r="AH50" s="189"/>
      <c r="AI50" s="187"/>
    </row>
    <row r="51" spans="1:37" ht="14.45" customHeight="1" x14ac:dyDescent="0.2">
      <c r="A51" s="3">
        <v>9</v>
      </c>
      <c r="C51" s="602" t="s">
        <v>170</v>
      </c>
      <c r="D51" s="602"/>
      <c r="E51" s="602"/>
      <c r="F51" s="637"/>
      <c r="G51" s="637"/>
      <c r="H51" s="637"/>
      <c r="I51" s="14"/>
      <c r="J51" s="14"/>
      <c r="K51" s="14"/>
      <c r="L51" s="14"/>
      <c r="M51" s="14"/>
      <c r="N51" s="14"/>
      <c r="O51" s="14"/>
      <c r="P51" s="14"/>
      <c r="Q51" s="14"/>
      <c r="R51" s="14"/>
      <c r="T51" s="605"/>
      <c r="U51" s="605"/>
      <c r="V51" s="605"/>
      <c r="W51" s="605"/>
      <c r="X51" s="605"/>
      <c r="Y51" s="605"/>
      <c r="Z51" s="605"/>
      <c r="AA51" s="605"/>
      <c r="AB51" s="605"/>
      <c r="AC51" s="605"/>
      <c r="AD51" s="605"/>
      <c r="AE51" s="605"/>
      <c r="AF51" s="605"/>
      <c r="AG51" s="605"/>
      <c r="AH51" s="605"/>
      <c r="AI51" s="605"/>
      <c r="AJ51" s="605"/>
      <c r="AK51" s="605"/>
    </row>
    <row r="52" spans="1:37" ht="14.45" customHeight="1" x14ac:dyDescent="0.2">
      <c r="A52" s="3"/>
      <c r="C52" s="11"/>
      <c r="D52" s="306"/>
      <c r="E52" s="217"/>
      <c r="F52" s="14"/>
      <c r="G52" s="14"/>
      <c r="H52" s="14"/>
      <c r="I52" s="14"/>
      <c r="J52" s="14"/>
      <c r="K52" s="14"/>
      <c r="L52" s="14"/>
      <c r="M52" s="14"/>
      <c r="N52" s="14"/>
      <c r="O52" s="14"/>
      <c r="P52" s="14"/>
      <c r="Q52" s="14"/>
      <c r="R52" s="14"/>
      <c r="T52" s="207"/>
      <c r="U52" s="207"/>
      <c r="V52" s="12"/>
      <c r="W52" s="12"/>
      <c r="X52" s="13"/>
      <c r="Y52" s="13"/>
      <c r="AB52" s="6"/>
      <c r="AC52" s="6"/>
      <c r="AD52" s="6"/>
      <c r="AF52" s="27"/>
      <c r="AG52" s="27"/>
      <c r="AH52" s="27"/>
      <c r="AI52" s="57"/>
    </row>
    <row r="53" spans="1:37" ht="22.5" customHeight="1" x14ac:dyDescent="0.2">
      <c r="A53" s="3"/>
      <c r="C53" s="639" t="s">
        <v>359</v>
      </c>
      <c r="D53" s="639"/>
      <c r="E53" s="639"/>
      <c r="F53" s="639"/>
      <c r="G53" s="639"/>
      <c r="H53" s="639"/>
      <c r="I53" s="639"/>
      <c r="J53" s="639"/>
      <c r="K53" s="639"/>
      <c r="L53" s="639"/>
      <c r="M53" s="639"/>
      <c r="N53" s="639"/>
      <c r="O53" s="639"/>
      <c r="P53" s="639"/>
      <c r="Q53" s="639"/>
      <c r="R53" s="639"/>
      <c r="T53" s="207"/>
      <c r="U53" s="281"/>
      <c r="V53"/>
      <c r="W53"/>
      <c r="X53"/>
      <c r="Y53"/>
      <c r="Z53"/>
      <c r="AA53"/>
      <c r="AB53"/>
      <c r="AC53"/>
      <c r="AD53"/>
      <c r="AE53"/>
      <c r="AF53"/>
      <c r="AG53" s="265" t="s">
        <v>82</v>
      </c>
      <c r="AI53" s="265" t="s">
        <v>82</v>
      </c>
    </row>
    <row r="54" spans="1:37" ht="13.5" customHeight="1" x14ac:dyDescent="0.2">
      <c r="A54" s="3"/>
      <c r="C54" s="267"/>
      <c r="D54" s="305"/>
      <c r="E54" s="267"/>
      <c r="F54" s="267"/>
      <c r="G54" s="267"/>
      <c r="H54" s="267"/>
      <c r="I54" s="267"/>
      <c r="J54" s="267"/>
      <c r="K54" s="267"/>
      <c r="L54" s="267"/>
      <c r="M54" s="267"/>
      <c r="N54" s="267"/>
      <c r="O54" s="267"/>
      <c r="P54" s="267"/>
      <c r="Q54" s="267"/>
      <c r="R54" s="267"/>
      <c r="T54" s="207"/>
      <c r="U54" s="281"/>
      <c r="V54"/>
      <c r="W54"/>
      <c r="X54"/>
      <c r="Y54"/>
      <c r="Z54"/>
      <c r="AA54"/>
      <c r="AB54"/>
      <c r="AC54"/>
      <c r="AD54"/>
      <c r="AE54"/>
      <c r="AF54"/>
      <c r="AG54" s="265"/>
      <c r="AI54" s="265"/>
    </row>
    <row r="55" spans="1:37" ht="21" customHeight="1" x14ac:dyDescent="0.2">
      <c r="A55" s="3">
        <v>10</v>
      </c>
      <c r="C55" s="335" t="s">
        <v>246</v>
      </c>
      <c r="D55" s="335"/>
      <c r="E55" s="336"/>
      <c r="F55" s="336"/>
      <c r="G55" s="267"/>
      <c r="H55" s="267"/>
      <c r="I55" s="267"/>
      <c r="J55" s="267"/>
      <c r="K55" s="267"/>
      <c r="L55" s="267"/>
      <c r="M55" s="267"/>
      <c r="N55" s="267"/>
      <c r="O55" s="267"/>
      <c r="P55" s="267"/>
      <c r="Q55" s="267"/>
      <c r="R55" s="267"/>
      <c r="T55" s="207"/>
      <c r="U55" s="281"/>
      <c r="V55"/>
      <c r="W55"/>
      <c r="X55"/>
      <c r="Y55"/>
      <c r="Z55"/>
      <c r="AA55"/>
      <c r="AB55"/>
      <c r="AC55"/>
      <c r="AD55"/>
      <c r="AE55"/>
      <c r="AF55"/>
      <c r="AG55" s="265"/>
      <c r="AI55" s="265"/>
    </row>
    <row r="56" spans="1:37" ht="21" customHeight="1" x14ac:dyDescent="0.2">
      <c r="A56" s="3"/>
      <c r="C56" s="267"/>
      <c r="D56" s="305"/>
      <c r="E56" s="267"/>
      <c r="F56" s="267"/>
      <c r="G56" s="267"/>
      <c r="H56" s="267"/>
      <c r="I56" s="267"/>
      <c r="J56" s="267"/>
      <c r="K56" s="267"/>
      <c r="L56" s="267"/>
      <c r="M56" s="267"/>
      <c r="N56" s="267"/>
      <c r="O56" s="267"/>
      <c r="P56" s="265" t="s">
        <v>82</v>
      </c>
      <c r="R56" s="265" t="s">
        <v>82</v>
      </c>
      <c r="T56" s="207"/>
      <c r="U56" s="281"/>
      <c r="V56"/>
      <c r="W56"/>
      <c r="X56"/>
      <c r="Y56"/>
      <c r="Z56"/>
      <c r="AA56"/>
      <c r="AB56"/>
      <c r="AC56"/>
      <c r="AD56"/>
      <c r="AE56"/>
      <c r="AF56"/>
      <c r="AG56" s="265"/>
      <c r="AI56" s="265"/>
    </row>
    <row r="57" spans="1:37" ht="21" customHeight="1" x14ac:dyDescent="0.2">
      <c r="G57"/>
      <c r="H57"/>
      <c r="I57" s="267"/>
      <c r="J57" s="267"/>
      <c r="K57" s="267"/>
      <c r="L57" s="267"/>
      <c r="M57" s="267"/>
      <c r="N57" s="267" t="s">
        <v>238</v>
      </c>
      <c r="O57" s="267"/>
      <c r="P57" s="265" t="s">
        <v>349</v>
      </c>
      <c r="R57" s="338" t="s">
        <v>302</v>
      </c>
      <c r="T57" s="207"/>
      <c r="U57" s="281"/>
      <c r="V57"/>
      <c r="W57"/>
      <c r="X57"/>
      <c r="Y57"/>
      <c r="Z57"/>
      <c r="AA57"/>
      <c r="AB57"/>
      <c r="AC57"/>
      <c r="AD57"/>
      <c r="AE57"/>
      <c r="AF57"/>
      <c r="AG57" s="265" t="s">
        <v>198</v>
      </c>
      <c r="AI57" s="265" t="s">
        <v>172</v>
      </c>
    </row>
    <row r="58" spans="1:37" ht="21" customHeight="1" x14ac:dyDescent="0.2">
      <c r="A58" s="3"/>
      <c r="C58" s="280" t="s">
        <v>212</v>
      </c>
      <c r="D58" s="280"/>
      <c r="E58"/>
      <c r="F58"/>
      <c r="G58"/>
      <c r="H58"/>
      <c r="I58" s="267"/>
      <c r="J58" s="267"/>
      <c r="K58" s="267"/>
      <c r="L58" s="267"/>
      <c r="M58" s="267"/>
      <c r="N58" s="267"/>
      <c r="O58" s="267"/>
      <c r="P58" s="265" t="s">
        <v>3</v>
      </c>
      <c r="Q58" s="267"/>
      <c r="R58" s="265" t="s">
        <v>3</v>
      </c>
      <c r="T58" s="207"/>
      <c r="U58" s="281"/>
      <c r="V58"/>
      <c r="W58"/>
      <c r="X58"/>
      <c r="Y58"/>
      <c r="Z58"/>
      <c r="AA58"/>
      <c r="AB58"/>
      <c r="AC58"/>
      <c r="AD58"/>
      <c r="AE58"/>
      <c r="AF58"/>
      <c r="AG58" s="265"/>
      <c r="AI58" s="265"/>
    </row>
    <row r="59" spans="1:37" ht="21" customHeight="1" x14ac:dyDescent="0.2">
      <c r="A59" s="3"/>
      <c r="C59" s="281" t="s">
        <v>334</v>
      </c>
      <c r="D59" s="281"/>
      <c r="E59"/>
      <c r="F59"/>
      <c r="G59"/>
      <c r="H59"/>
      <c r="I59" s="267"/>
      <c r="J59" s="267"/>
      <c r="K59" s="267"/>
      <c r="L59" s="267"/>
      <c r="M59" s="267"/>
      <c r="N59" s="267"/>
      <c r="O59" s="267"/>
      <c r="P59" s="287">
        <f>R63+151</f>
        <v>73416</v>
      </c>
      <c r="Q59" s="267"/>
      <c r="R59" s="287">
        <v>14006</v>
      </c>
      <c r="T59" s="207"/>
      <c r="U59" s="281"/>
      <c r="V59"/>
      <c r="W59"/>
      <c r="X59"/>
      <c r="Y59"/>
      <c r="Z59"/>
      <c r="AA59"/>
      <c r="AB59"/>
      <c r="AC59"/>
      <c r="AD59"/>
      <c r="AE59"/>
      <c r="AF59"/>
      <c r="AG59" s="265"/>
      <c r="AI59" s="265"/>
    </row>
    <row r="60" spans="1:37" ht="21" customHeight="1" x14ac:dyDescent="0.2">
      <c r="A60" s="3"/>
      <c r="C60" s="316" t="s">
        <v>360</v>
      </c>
      <c r="D60" s="316"/>
      <c r="E60" s="336"/>
      <c r="F60" s="336"/>
      <c r="G60" s="336"/>
      <c r="H60" s="336"/>
      <c r="I60" s="547"/>
      <c r="J60" s="547"/>
      <c r="K60" s="547"/>
      <c r="L60" s="547"/>
      <c r="M60" s="267"/>
      <c r="N60" s="267"/>
      <c r="O60" s="267"/>
      <c r="P60" s="573">
        <v>185</v>
      </c>
      <c r="Q60" s="267"/>
      <c r="R60" s="573">
        <f>R63-R59+151</f>
        <v>59410</v>
      </c>
      <c r="T60" s="207"/>
      <c r="U60" s="281"/>
      <c r="V60"/>
      <c r="W60"/>
      <c r="X60"/>
      <c r="Y60"/>
      <c r="Z60"/>
      <c r="AA60"/>
      <c r="AB60"/>
      <c r="AC60"/>
      <c r="AD60"/>
      <c r="AE60"/>
      <c r="AF60"/>
      <c r="AG60" s="265"/>
      <c r="AI60" s="265"/>
    </row>
    <row r="61" spans="1:37" ht="21" customHeight="1" x14ac:dyDescent="0.2">
      <c r="A61" s="3"/>
      <c r="C61" s="316"/>
      <c r="D61" s="316"/>
      <c r="E61" s="336"/>
      <c r="F61" s="336"/>
      <c r="G61" s="336"/>
      <c r="H61" s="336"/>
      <c r="I61" s="572"/>
      <c r="J61" s="572"/>
      <c r="K61" s="572"/>
      <c r="L61" s="572"/>
      <c r="M61" s="572"/>
      <c r="N61" s="572"/>
      <c r="O61" s="572"/>
      <c r="P61" s="290">
        <f>SUM(P59:P60)</f>
        <v>73601</v>
      </c>
      <c r="Q61" s="572"/>
      <c r="R61" s="290">
        <f>SUM(R59:R60)</f>
        <v>73416</v>
      </c>
      <c r="T61" s="207"/>
      <c r="U61" s="281"/>
      <c r="V61"/>
      <c r="W61"/>
      <c r="X61"/>
      <c r="Y61"/>
      <c r="Z61"/>
      <c r="AA61"/>
      <c r="AB61"/>
      <c r="AC61"/>
      <c r="AD61"/>
      <c r="AE61"/>
      <c r="AF61"/>
      <c r="AG61" s="571"/>
      <c r="AI61" s="571"/>
    </row>
    <row r="62" spans="1:37" ht="21" customHeight="1" x14ac:dyDescent="0.2">
      <c r="A62" s="3"/>
      <c r="C62" s="281" t="s">
        <v>324</v>
      </c>
      <c r="D62" s="281"/>
      <c r="E62"/>
      <c r="F62"/>
      <c r="G62"/>
      <c r="H62"/>
      <c r="I62" s="509"/>
      <c r="J62" s="509"/>
      <c r="K62" s="509"/>
      <c r="L62" s="509"/>
      <c r="M62" s="509"/>
      <c r="N62" s="509">
        <v>11</v>
      </c>
      <c r="O62" s="509"/>
      <c r="P62" s="290">
        <v>-151</v>
      </c>
      <c r="Q62" s="509"/>
      <c r="R62" s="290">
        <v>-151</v>
      </c>
      <c r="T62" s="207"/>
      <c r="U62" s="281"/>
      <c r="V62"/>
      <c r="W62"/>
      <c r="X62"/>
      <c r="Y62"/>
      <c r="Z62"/>
      <c r="AA62"/>
      <c r="AB62"/>
      <c r="AC62"/>
      <c r="AD62"/>
      <c r="AE62"/>
      <c r="AF62"/>
      <c r="AG62" s="510"/>
      <c r="AI62" s="510"/>
    </row>
    <row r="63" spans="1:37" ht="21" customHeight="1" thickBot="1" x14ac:dyDescent="0.25">
      <c r="A63" s="3"/>
      <c r="C63" s="280" t="s">
        <v>312</v>
      </c>
      <c r="D63" s="280"/>
      <c r="E63"/>
      <c r="F63"/>
      <c r="G63"/>
      <c r="H63"/>
      <c r="I63" s="267"/>
      <c r="J63" s="267"/>
      <c r="K63" s="267"/>
      <c r="L63" s="267"/>
      <c r="M63" s="267"/>
      <c r="N63" s="267"/>
      <c r="O63" s="267"/>
      <c r="P63" s="292">
        <f>BS!D12</f>
        <v>73450</v>
      </c>
      <c r="Q63" s="267"/>
      <c r="R63" s="292">
        <f>BS!F12</f>
        <v>73265</v>
      </c>
      <c r="T63" s="296">
        <f>P63-BS!D12</f>
        <v>0</v>
      </c>
      <c r="U63" s="281"/>
      <c r="V63"/>
      <c r="W63"/>
      <c r="X63"/>
      <c r="Y63"/>
      <c r="Z63"/>
      <c r="AA63"/>
      <c r="AB63"/>
      <c r="AC63"/>
      <c r="AD63"/>
      <c r="AE63"/>
      <c r="AF63"/>
      <c r="AG63" s="265"/>
      <c r="AI63" s="265"/>
    </row>
    <row r="64" spans="1:37" ht="21" customHeight="1" x14ac:dyDescent="0.2">
      <c r="A64" s="3"/>
      <c r="C64" s="281"/>
      <c r="D64" s="281"/>
      <c r="E64"/>
      <c r="F64"/>
      <c r="G64"/>
      <c r="H64"/>
      <c r="I64" s="267"/>
      <c r="J64" s="267"/>
      <c r="K64" s="267"/>
      <c r="L64" s="267"/>
      <c r="M64" s="267"/>
      <c r="N64" s="267"/>
      <c r="O64" s="267"/>
      <c r="P64" s="294"/>
      <c r="Q64" s="267"/>
      <c r="R64" s="294"/>
      <c r="T64" s="207"/>
      <c r="U64" s="281"/>
      <c r="V64"/>
      <c r="W64"/>
      <c r="X64"/>
      <c r="Y64"/>
      <c r="Z64"/>
      <c r="AA64"/>
      <c r="AB64"/>
      <c r="AC64"/>
      <c r="AD64"/>
      <c r="AE64"/>
      <c r="AF64"/>
      <c r="AG64" s="265"/>
      <c r="AI64" s="265"/>
    </row>
    <row r="65" spans="1:35" ht="21" customHeight="1" x14ac:dyDescent="0.2">
      <c r="A65" s="3"/>
      <c r="C65" s="280" t="s">
        <v>213</v>
      </c>
      <c r="D65" s="280"/>
      <c r="E65"/>
      <c r="F65"/>
      <c r="G65"/>
      <c r="H65"/>
      <c r="I65" s="267"/>
      <c r="J65" s="267"/>
      <c r="K65" s="267"/>
      <c r="L65" s="267"/>
      <c r="M65" s="267"/>
      <c r="N65" s="267"/>
      <c r="O65" s="267"/>
      <c r="P65" s="294"/>
      <c r="Q65" s="267"/>
      <c r="R65" s="294"/>
      <c r="T65" s="207"/>
      <c r="U65" s="281"/>
      <c r="V65"/>
      <c r="W65"/>
      <c r="X65"/>
      <c r="Y65"/>
      <c r="Z65"/>
      <c r="AA65"/>
      <c r="AB65"/>
      <c r="AC65"/>
      <c r="AD65"/>
      <c r="AE65"/>
      <c r="AF65"/>
      <c r="AG65" s="265"/>
      <c r="AI65" s="265"/>
    </row>
    <row r="66" spans="1:35" ht="21" customHeight="1" thickBot="1" x14ac:dyDescent="0.25">
      <c r="A66" s="3"/>
      <c r="C66" s="280" t="s">
        <v>334</v>
      </c>
      <c r="D66" s="280"/>
      <c r="E66" s="381"/>
      <c r="F66" s="381"/>
      <c r="G66"/>
      <c r="H66"/>
      <c r="I66" s="267"/>
      <c r="J66" s="267"/>
      <c r="K66" s="267"/>
      <c r="L66" s="267"/>
      <c r="M66" s="267"/>
      <c r="N66" s="267"/>
      <c r="O66" s="267"/>
      <c r="P66" s="297">
        <f>P59</f>
        <v>73416</v>
      </c>
      <c r="Q66" s="31"/>
      <c r="R66" s="297">
        <v>14006</v>
      </c>
      <c r="T66" s="207"/>
      <c r="U66" s="281"/>
      <c r="V66"/>
      <c r="W66"/>
      <c r="X66"/>
      <c r="Y66"/>
      <c r="Z66"/>
      <c r="AA66"/>
      <c r="AB66"/>
      <c r="AC66"/>
      <c r="AD66"/>
      <c r="AE66"/>
      <c r="AF66"/>
      <c r="AG66" s="265"/>
      <c r="AI66" s="265"/>
    </row>
    <row r="67" spans="1:35" ht="21" customHeight="1" x14ac:dyDescent="0.2">
      <c r="A67" s="3"/>
      <c r="C67" s="280"/>
      <c r="D67" s="280"/>
      <c r="E67" s="381"/>
      <c r="F67" s="381"/>
      <c r="G67"/>
      <c r="H67"/>
      <c r="I67" s="365"/>
      <c r="J67" s="365"/>
      <c r="K67" s="365"/>
      <c r="L67" s="365"/>
      <c r="M67" s="365"/>
      <c r="N67" s="365"/>
      <c r="O67" s="365"/>
      <c r="P67" s="295"/>
      <c r="Q67" s="31"/>
      <c r="R67" s="295"/>
      <c r="T67" s="207"/>
      <c r="U67" s="281"/>
      <c r="V67"/>
      <c r="W67"/>
      <c r="X67"/>
      <c r="Y67"/>
      <c r="Z67"/>
      <c r="AA67"/>
      <c r="AB67"/>
      <c r="AC67"/>
      <c r="AD67"/>
      <c r="AE67"/>
      <c r="AF67"/>
      <c r="AG67" s="364"/>
      <c r="AI67" s="364"/>
    </row>
    <row r="68" spans="1:35" ht="21" customHeight="1" thickBot="1" x14ac:dyDescent="0.25">
      <c r="A68" s="3"/>
      <c r="C68" s="280" t="s">
        <v>312</v>
      </c>
      <c r="D68" s="280"/>
      <c r="E68"/>
      <c r="F68"/>
      <c r="G68"/>
      <c r="H68"/>
      <c r="I68" s="267"/>
      <c r="J68" s="267"/>
      <c r="K68" s="267"/>
      <c r="L68" s="267"/>
      <c r="M68" s="267"/>
      <c r="N68" s="267"/>
      <c r="O68" s="267"/>
      <c r="P68" s="297">
        <f>P63</f>
        <v>73450</v>
      </c>
      <c r="Q68" s="267"/>
      <c r="R68" s="297">
        <f>R63</f>
        <v>73265</v>
      </c>
      <c r="T68" s="296">
        <f>P68-BS!D12</f>
        <v>0</v>
      </c>
      <c r="U68" s="280"/>
      <c r="V68"/>
      <c r="W68"/>
      <c r="X68"/>
      <c r="Y68"/>
      <c r="Z68"/>
      <c r="AA68"/>
      <c r="AB68"/>
      <c r="AC68"/>
      <c r="AD68"/>
      <c r="AE68"/>
      <c r="AF68"/>
      <c r="AG68" s="265"/>
      <c r="AI68" s="265"/>
    </row>
    <row r="69" spans="1:35" ht="21" customHeight="1" thickBot="1" x14ac:dyDescent="0.25">
      <c r="A69" s="3"/>
      <c r="C69" s="280"/>
      <c r="D69" s="280"/>
      <c r="E69" s="267"/>
      <c r="F69" s="267"/>
      <c r="G69" s="267"/>
      <c r="H69" s="267"/>
      <c r="I69" s="267"/>
      <c r="J69" s="267"/>
      <c r="K69" s="267"/>
      <c r="L69" s="267"/>
      <c r="M69" s="267"/>
      <c r="N69" s="267"/>
      <c r="O69" s="267"/>
      <c r="P69" s="267"/>
      <c r="Q69" s="267"/>
      <c r="R69" s="267"/>
      <c r="T69" s="207"/>
      <c r="U69" s="280"/>
      <c r="V69"/>
      <c r="W69"/>
      <c r="X69"/>
      <c r="Y69"/>
      <c r="Z69"/>
      <c r="AA69"/>
      <c r="AB69"/>
      <c r="AC69"/>
      <c r="AD69"/>
      <c r="AE69"/>
      <c r="AF69"/>
      <c r="AG69" s="283"/>
      <c r="AH69" s="282"/>
      <c r="AI69" s="283"/>
    </row>
    <row r="70" spans="1:35" ht="25.5" customHeight="1" x14ac:dyDescent="0.2">
      <c r="A70" s="3"/>
      <c r="C70" s="605" t="s">
        <v>223</v>
      </c>
      <c r="D70" s="605"/>
      <c r="E70" s="604"/>
      <c r="F70" s="604"/>
      <c r="G70" s="604"/>
      <c r="H70" s="604"/>
      <c r="I70" s="604"/>
      <c r="J70" s="604"/>
      <c r="K70" s="604"/>
      <c r="L70" s="604"/>
      <c r="M70" s="604"/>
      <c r="N70" s="604"/>
      <c r="O70" s="604"/>
      <c r="P70" s="604"/>
      <c r="Q70" s="604"/>
      <c r="R70" s="604"/>
      <c r="T70" s="207"/>
      <c r="U70" s="281"/>
      <c r="V70"/>
      <c r="W70"/>
      <c r="X70"/>
      <c r="Y70"/>
      <c r="Z70"/>
      <c r="AA70"/>
      <c r="AB70"/>
      <c r="AC70"/>
      <c r="AD70"/>
      <c r="AE70"/>
      <c r="AF70"/>
      <c r="AG70"/>
      <c r="AH70"/>
      <c r="AI70"/>
    </row>
    <row r="71" spans="1:35" ht="47.25" customHeight="1" x14ac:dyDescent="0.2">
      <c r="A71" s="3"/>
      <c r="C71" s="605" t="s">
        <v>350</v>
      </c>
      <c r="D71" s="605"/>
      <c r="E71" s="604"/>
      <c r="F71" s="604"/>
      <c r="G71" s="604"/>
      <c r="H71" s="604"/>
      <c r="I71" s="604"/>
      <c r="J71" s="604"/>
      <c r="K71" s="604"/>
      <c r="L71" s="604"/>
      <c r="M71" s="604"/>
      <c r="N71" s="604"/>
      <c r="O71" s="604"/>
      <c r="P71" s="604"/>
      <c r="Q71" s="604"/>
      <c r="R71" s="604"/>
      <c r="T71" s="207"/>
      <c r="U71" s="281"/>
      <c r="V71"/>
      <c r="W71"/>
      <c r="X71"/>
      <c r="Y71"/>
      <c r="Z71"/>
      <c r="AA71"/>
      <c r="AB71"/>
      <c r="AC71"/>
      <c r="AD71"/>
      <c r="AE71"/>
      <c r="AF71"/>
      <c r="AG71"/>
      <c r="AH71"/>
      <c r="AI71"/>
    </row>
    <row r="72" spans="1:35" ht="49.5" customHeight="1" x14ac:dyDescent="0.2">
      <c r="A72" s="3"/>
      <c r="C72" s="286" t="s">
        <v>214</v>
      </c>
      <c r="D72" s="286"/>
      <c r="E72" s="605" t="s">
        <v>330</v>
      </c>
      <c r="F72" s="605"/>
      <c r="G72" s="605"/>
      <c r="H72" s="605"/>
      <c r="I72" s="605"/>
      <c r="J72" s="605"/>
      <c r="K72" s="605"/>
      <c r="L72" s="605"/>
      <c r="M72" s="605"/>
      <c r="N72" s="605"/>
      <c r="O72" s="605"/>
      <c r="P72" s="605"/>
      <c r="Q72" s="605"/>
      <c r="R72" s="605"/>
      <c r="T72" s="207"/>
      <c r="U72" s="281"/>
      <c r="V72"/>
      <c r="W72"/>
      <c r="X72"/>
      <c r="Y72"/>
      <c r="Z72"/>
      <c r="AA72"/>
      <c r="AB72"/>
      <c r="AC72"/>
      <c r="AD72"/>
      <c r="AE72"/>
      <c r="AF72"/>
      <c r="AG72"/>
      <c r="AH72"/>
      <c r="AI72"/>
    </row>
    <row r="73" spans="1:35" ht="39.75" customHeight="1" x14ac:dyDescent="0.2">
      <c r="A73" s="3"/>
      <c r="C73" s="286" t="s">
        <v>214</v>
      </c>
      <c r="D73" s="286"/>
      <c r="E73" s="655" t="s">
        <v>224</v>
      </c>
      <c r="F73" s="604"/>
      <c r="G73" s="604"/>
      <c r="H73" s="604"/>
      <c r="I73" s="604"/>
      <c r="J73" s="604"/>
      <c r="K73" s="604"/>
      <c r="L73" s="604"/>
      <c r="M73" s="604"/>
      <c r="N73" s="604"/>
      <c r="O73" s="604"/>
      <c r="P73" s="604"/>
      <c r="Q73" s="604"/>
      <c r="R73" s="604"/>
      <c r="T73" s="207"/>
      <c r="U73" s="281"/>
      <c r="V73"/>
      <c r="W73"/>
      <c r="X73"/>
      <c r="Y73"/>
      <c r="Z73"/>
      <c r="AA73"/>
      <c r="AB73"/>
      <c r="AC73"/>
      <c r="AD73"/>
      <c r="AE73"/>
      <c r="AF73"/>
      <c r="AG73"/>
      <c r="AH73"/>
      <c r="AI73"/>
    </row>
    <row r="74" spans="1:35" ht="36" customHeight="1" x14ac:dyDescent="0.2">
      <c r="A74" s="3"/>
      <c r="C74" s="605" t="s">
        <v>247</v>
      </c>
      <c r="D74" s="605"/>
      <c r="E74" s="609"/>
      <c r="F74" s="609"/>
      <c r="G74" s="609"/>
      <c r="H74" s="609"/>
      <c r="I74" s="609"/>
      <c r="J74" s="609"/>
      <c r="K74" s="609"/>
      <c r="L74" s="609"/>
      <c r="M74" s="609"/>
      <c r="N74" s="609"/>
      <c r="O74" s="609"/>
      <c r="P74" s="609"/>
      <c r="Q74" s="609"/>
      <c r="R74" s="609"/>
      <c r="T74" s="207"/>
      <c r="U74" s="281"/>
      <c r="V74"/>
      <c r="W74"/>
      <c r="X74"/>
      <c r="Y74"/>
      <c r="Z74"/>
      <c r="AA74"/>
      <c r="AB74"/>
      <c r="AC74"/>
      <c r="AD74"/>
      <c r="AE74"/>
      <c r="AF74"/>
      <c r="AG74"/>
      <c r="AH74"/>
      <c r="AI74"/>
    </row>
    <row r="75" spans="1:35" ht="14.45" customHeight="1" x14ac:dyDescent="0.2">
      <c r="C75" s="4"/>
      <c r="D75" s="305"/>
      <c r="E75" s="216"/>
      <c r="F75" s="4"/>
      <c r="G75" s="4"/>
      <c r="H75" s="4"/>
      <c r="I75" s="4"/>
      <c r="J75" s="4"/>
      <c r="K75" s="4"/>
      <c r="L75" s="4"/>
      <c r="M75" s="4"/>
      <c r="N75" s="4"/>
      <c r="O75" s="4"/>
      <c r="P75" s="4"/>
      <c r="Q75" s="4"/>
      <c r="R75" s="4"/>
      <c r="U75" s="280"/>
      <c r="V75"/>
      <c r="W75"/>
      <c r="X75"/>
      <c r="Y75"/>
      <c r="Z75"/>
      <c r="AA75"/>
      <c r="AB75"/>
      <c r="AC75"/>
      <c r="AD75"/>
      <c r="AE75"/>
      <c r="AF75"/>
      <c r="AG75"/>
      <c r="AH75"/>
      <c r="AI75"/>
    </row>
    <row r="76" spans="1:35" ht="14.45" customHeight="1" x14ac:dyDescent="0.2">
      <c r="A76" s="3">
        <v>11</v>
      </c>
      <c r="C76" s="602" t="s">
        <v>317</v>
      </c>
      <c r="D76" s="602"/>
      <c r="E76" s="602"/>
      <c r="F76" s="637"/>
      <c r="G76" s="637"/>
      <c r="H76" s="637"/>
      <c r="I76" s="509"/>
      <c r="J76" s="509"/>
      <c r="K76" s="509"/>
      <c r="L76" s="509"/>
      <c r="M76" s="509"/>
      <c r="N76" s="509"/>
      <c r="O76" s="509"/>
      <c r="P76" s="509"/>
      <c r="Q76" s="509"/>
      <c r="R76" s="509"/>
      <c r="U76" s="280"/>
      <c r="V76"/>
      <c r="W76"/>
      <c r="X76"/>
      <c r="Y76"/>
      <c r="Z76"/>
      <c r="AA76"/>
      <c r="AB76"/>
      <c r="AC76"/>
      <c r="AD76"/>
      <c r="AE76"/>
      <c r="AF76"/>
      <c r="AG76"/>
      <c r="AH76"/>
      <c r="AI76"/>
    </row>
    <row r="77" spans="1:35" ht="14.45" customHeight="1" x14ac:dyDescent="0.2">
      <c r="A77" s="3"/>
      <c r="C77" s="509"/>
      <c r="D77" s="509"/>
      <c r="E77" s="509"/>
      <c r="F77" s="509"/>
      <c r="G77" s="509"/>
      <c r="H77" s="509"/>
      <c r="I77" s="509"/>
      <c r="J77" s="509"/>
      <c r="K77" s="509"/>
      <c r="L77" s="509"/>
      <c r="M77" s="509"/>
      <c r="N77" s="509"/>
      <c r="O77" s="509"/>
      <c r="P77" s="509"/>
      <c r="Q77" s="509"/>
      <c r="R77" s="509"/>
      <c r="U77" s="280"/>
      <c r="V77"/>
      <c r="W77"/>
      <c r="X77"/>
      <c r="Y77"/>
      <c r="Z77"/>
      <c r="AA77"/>
      <c r="AB77"/>
      <c r="AC77"/>
      <c r="AD77"/>
      <c r="AE77"/>
      <c r="AF77"/>
      <c r="AG77"/>
      <c r="AH77"/>
      <c r="AI77"/>
    </row>
    <row r="78" spans="1:35" ht="42.75" customHeight="1" x14ac:dyDescent="0.2">
      <c r="A78" s="3"/>
      <c r="C78" s="605" t="s">
        <v>329</v>
      </c>
      <c r="D78" s="609"/>
      <c r="E78" s="609"/>
      <c r="F78" s="609"/>
      <c r="G78" s="609"/>
      <c r="H78" s="609"/>
      <c r="I78" s="609"/>
      <c r="J78" s="609"/>
      <c r="K78" s="609"/>
      <c r="L78" s="609"/>
      <c r="M78" s="609"/>
      <c r="N78" s="609"/>
      <c r="O78" s="609"/>
      <c r="P78" s="609"/>
      <c r="Q78" s="609"/>
      <c r="R78" s="609"/>
      <c r="U78" s="280"/>
      <c r="V78"/>
      <c r="W78"/>
      <c r="X78"/>
      <c r="Y78"/>
      <c r="Z78"/>
      <c r="AA78"/>
      <c r="AB78"/>
      <c r="AC78"/>
      <c r="AD78"/>
      <c r="AE78"/>
      <c r="AF78"/>
      <c r="AG78"/>
      <c r="AH78"/>
      <c r="AI78"/>
    </row>
    <row r="79" spans="1:35" ht="14.45" customHeight="1" x14ac:dyDescent="0.2">
      <c r="A79" s="3"/>
      <c r="C79" s="509"/>
      <c r="D79" s="509"/>
      <c r="E79" s="509"/>
      <c r="F79" s="509"/>
      <c r="G79" s="509"/>
      <c r="H79" s="509"/>
      <c r="I79" s="509"/>
      <c r="J79" s="509"/>
      <c r="K79" s="509"/>
      <c r="L79" s="509"/>
      <c r="M79" s="509"/>
      <c r="N79" s="509"/>
      <c r="O79" s="509"/>
      <c r="P79" s="509"/>
      <c r="Q79" s="509"/>
      <c r="R79" s="509"/>
      <c r="U79" s="280"/>
      <c r="V79"/>
      <c r="W79"/>
      <c r="X79"/>
      <c r="Y79"/>
      <c r="Z79"/>
      <c r="AA79"/>
      <c r="AB79"/>
      <c r="AC79"/>
      <c r="AD79"/>
      <c r="AE79"/>
      <c r="AF79"/>
      <c r="AG79"/>
      <c r="AH79"/>
      <c r="AI79"/>
    </row>
    <row r="80" spans="1:35" ht="14.45" customHeight="1" x14ac:dyDescent="0.2">
      <c r="A80" s="3"/>
      <c r="C80" s="602" t="s">
        <v>315</v>
      </c>
      <c r="D80" s="602"/>
      <c r="E80" s="602"/>
      <c r="F80" s="637"/>
      <c r="G80" s="637"/>
      <c r="H80" s="637"/>
      <c r="I80" s="509"/>
      <c r="J80" s="509"/>
      <c r="K80" s="509"/>
      <c r="L80" s="509"/>
      <c r="M80" s="509"/>
      <c r="N80" s="509"/>
      <c r="O80" s="509"/>
      <c r="P80" s="54" t="s">
        <v>238</v>
      </c>
      <c r="Q80" s="509"/>
      <c r="R80" s="510" t="s">
        <v>3</v>
      </c>
      <c r="U80" s="280"/>
      <c r="V80"/>
      <c r="W80"/>
      <c r="X80"/>
      <c r="Y80"/>
      <c r="Z80"/>
      <c r="AA80"/>
      <c r="AB80"/>
      <c r="AC80"/>
      <c r="AD80"/>
      <c r="AE80"/>
      <c r="AF80"/>
      <c r="AG80"/>
      <c r="AH80"/>
      <c r="AI80"/>
    </row>
    <row r="81" spans="1:35" ht="14.45" customHeight="1" x14ac:dyDescent="0.2">
      <c r="A81" s="3"/>
      <c r="C81" s="509"/>
      <c r="D81" s="509"/>
      <c r="E81" s="509"/>
      <c r="F81" s="509"/>
      <c r="G81" s="509"/>
      <c r="H81" s="509"/>
      <c r="I81" s="509"/>
      <c r="J81" s="509"/>
      <c r="K81" s="509"/>
      <c r="L81" s="509"/>
      <c r="M81" s="509"/>
      <c r="N81" s="509"/>
      <c r="O81" s="509"/>
      <c r="P81" s="512"/>
      <c r="Q81" s="509"/>
      <c r="R81" s="509"/>
      <c r="U81" s="280"/>
      <c r="V81"/>
      <c r="W81"/>
      <c r="X81"/>
      <c r="Y81"/>
      <c r="Z81"/>
      <c r="AA81"/>
      <c r="AB81"/>
      <c r="AC81"/>
      <c r="AD81"/>
      <c r="AE81"/>
      <c r="AF81"/>
      <c r="AG81"/>
      <c r="AH81"/>
      <c r="AI81"/>
    </row>
    <row r="82" spans="1:35" ht="14.45" customHeight="1" x14ac:dyDescent="0.2">
      <c r="A82" s="3"/>
      <c r="C82" s="2" t="s">
        <v>230</v>
      </c>
      <c r="D82" s="509"/>
      <c r="E82" s="509"/>
      <c r="F82" s="509"/>
      <c r="G82" s="509"/>
      <c r="H82" s="509"/>
      <c r="I82" s="509"/>
      <c r="J82" s="509"/>
      <c r="K82" s="509"/>
      <c r="L82" s="509"/>
      <c r="M82" s="509"/>
      <c r="N82" s="509"/>
      <c r="O82" s="509"/>
      <c r="P82" s="512" t="s">
        <v>318</v>
      </c>
      <c r="Q82" s="509"/>
      <c r="R82" s="515">
        <v>34548</v>
      </c>
      <c r="U82" s="280"/>
      <c r="V82"/>
      <c r="W82"/>
      <c r="X82"/>
      <c r="Y82"/>
      <c r="Z82"/>
      <c r="AA82"/>
      <c r="AB82"/>
      <c r="AC82"/>
      <c r="AD82"/>
      <c r="AE82"/>
      <c r="AF82"/>
      <c r="AG82"/>
      <c r="AH82"/>
      <c r="AI82"/>
    </row>
    <row r="83" spans="1:35" ht="14.45" customHeight="1" x14ac:dyDescent="0.2">
      <c r="A83" s="3"/>
      <c r="C83" s="2" t="s">
        <v>325</v>
      </c>
      <c r="D83" s="509"/>
      <c r="E83" s="509"/>
      <c r="F83" s="509"/>
      <c r="G83" s="509"/>
      <c r="H83" s="509"/>
      <c r="I83" s="509"/>
      <c r="J83" s="509"/>
      <c r="K83" s="509"/>
      <c r="L83" s="509"/>
      <c r="M83" s="509"/>
      <c r="N83" s="509"/>
      <c r="O83" s="509"/>
      <c r="P83" s="512"/>
      <c r="Q83" s="509"/>
      <c r="R83" s="515">
        <v>151</v>
      </c>
      <c r="U83" s="280"/>
      <c r="V83"/>
      <c r="W83"/>
      <c r="X83"/>
      <c r="Y83"/>
      <c r="Z83"/>
      <c r="AA83"/>
      <c r="AB83"/>
      <c r="AC83"/>
      <c r="AD83"/>
      <c r="AE83"/>
      <c r="AF83"/>
      <c r="AG83"/>
      <c r="AH83"/>
      <c r="AI83"/>
    </row>
    <row r="84" spans="1:35" ht="14.45" customHeight="1" x14ac:dyDescent="0.2">
      <c r="A84" s="3"/>
      <c r="C84" s="2" t="s">
        <v>10</v>
      </c>
      <c r="D84" s="509"/>
      <c r="E84" s="509"/>
      <c r="F84" s="509"/>
      <c r="G84" s="509"/>
      <c r="H84" s="509"/>
      <c r="I84" s="509"/>
      <c r="J84" s="509"/>
      <c r="K84" s="509"/>
      <c r="L84" s="509"/>
      <c r="M84" s="509"/>
      <c r="N84" s="509"/>
      <c r="O84" s="509"/>
      <c r="P84" s="512"/>
      <c r="Q84" s="509"/>
      <c r="R84" s="515">
        <v>33</v>
      </c>
      <c r="U84" s="280"/>
      <c r="V84"/>
      <c r="W84"/>
      <c r="X84"/>
      <c r="Y84"/>
      <c r="Z84"/>
      <c r="AA84"/>
      <c r="AB84"/>
      <c r="AC84"/>
      <c r="AD84"/>
      <c r="AE84"/>
      <c r="AF84"/>
      <c r="AG84"/>
      <c r="AH84"/>
      <c r="AI84"/>
    </row>
    <row r="85" spans="1:35" ht="14.45" customHeight="1" x14ac:dyDescent="0.2">
      <c r="A85" s="3"/>
      <c r="C85" s="2" t="s">
        <v>253</v>
      </c>
      <c r="D85" s="509"/>
      <c r="E85" s="509"/>
      <c r="F85" s="509"/>
      <c r="G85" s="509"/>
      <c r="H85" s="509"/>
      <c r="I85" s="509"/>
      <c r="J85" s="509"/>
      <c r="K85" s="509"/>
      <c r="L85" s="509"/>
      <c r="M85" s="509"/>
      <c r="N85" s="509"/>
      <c r="O85" s="509"/>
      <c r="P85" s="512"/>
      <c r="Q85" s="509"/>
      <c r="R85" s="515">
        <f>171+1</f>
        <v>172</v>
      </c>
      <c r="U85" s="280"/>
      <c r="V85"/>
      <c r="W85"/>
      <c r="X85"/>
      <c r="Y85"/>
      <c r="Z85"/>
      <c r="AA85"/>
      <c r="AB85"/>
      <c r="AC85"/>
      <c r="AD85"/>
      <c r="AE85"/>
      <c r="AF85"/>
      <c r="AG85"/>
      <c r="AH85"/>
      <c r="AI85"/>
    </row>
    <row r="86" spans="1:35" ht="14.45" customHeight="1" x14ac:dyDescent="0.2">
      <c r="A86" s="3"/>
      <c r="C86" s="2" t="s">
        <v>328</v>
      </c>
      <c r="D86" s="509"/>
      <c r="E86" s="509"/>
      <c r="F86" s="509"/>
      <c r="G86" s="509"/>
      <c r="H86" s="509"/>
      <c r="I86" s="509"/>
      <c r="J86" s="509"/>
      <c r="K86" s="509"/>
      <c r="L86" s="509"/>
      <c r="M86" s="509"/>
      <c r="N86" s="509"/>
      <c r="O86" s="509"/>
      <c r="P86" s="512"/>
      <c r="Q86" s="509"/>
      <c r="R86" s="515">
        <v>4</v>
      </c>
      <c r="U86" s="280"/>
      <c r="V86"/>
      <c r="W86"/>
      <c r="X86"/>
      <c r="Y86"/>
      <c r="Z86"/>
      <c r="AA86"/>
      <c r="AB86"/>
      <c r="AC86"/>
      <c r="AD86"/>
      <c r="AE86"/>
      <c r="AF86"/>
      <c r="AG86"/>
      <c r="AH86"/>
      <c r="AI86"/>
    </row>
    <row r="87" spans="1:35" ht="14.45" customHeight="1" x14ac:dyDescent="0.2">
      <c r="A87" s="3"/>
      <c r="C87" s="2" t="s">
        <v>241</v>
      </c>
      <c r="D87" s="509"/>
      <c r="E87" s="509"/>
      <c r="F87" s="509"/>
      <c r="G87" s="509"/>
      <c r="H87" s="509"/>
      <c r="I87" s="509"/>
      <c r="J87" s="509"/>
      <c r="K87" s="509"/>
      <c r="L87" s="509"/>
      <c r="M87" s="509"/>
      <c r="N87" s="509"/>
      <c r="O87" s="509"/>
      <c r="P87" s="512"/>
      <c r="Q87" s="509"/>
      <c r="R87" s="515">
        <v>44</v>
      </c>
      <c r="U87" s="280"/>
      <c r="V87"/>
      <c r="W87"/>
      <c r="X87"/>
      <c r="Y87"/>
      <c r="Z87"/>
      <c r="AA87"/>
      <c r="AB87"/>
      <c r="AC87"/>
      <c r="AD87"/>
      <c r="AE87"/>
      <c r="AF87"/>
      <c r="AG87"/>
      <c r="AH87"/>
      <c r="AI87"/>
    </row>
    <row r="88" spans="1:35" ht="14.45" customHeight="1" thickBot="1" x14ac:dyDescent="0.25">
      <c r="A88" s="3"/>
      <c r="C88" s="509"/>
      <c r="D88" s="509"/>
      <c r="E88" s="509"/>
      <c r="F88" s="509"/>
      <c r="G88" s="509"/>
      <c r="H88" s="509"/>
      <c r="I88" s="509"/>
      <c r="J88" s="509"/>
      <c r="K88" s="509"/>
      <c r="L88" s="509"/>
      <c r="M88" s="509"/>
      <c r="N88" s="509"/>
      <c r="O88" s="509"/>
      <c r="P88" s="509"/>
      <c r="Q88" s="509"/>
      <c r="R88" s="517">
        <f>SUM(R82:R87)</f>
        <v>34952</v>
      </c>
      <c r="T88" s="256">
        <f>BS!D22-R88</f>
        <v>0</v>
      </c>
      <c r="U88" s="280"/>
      <c r="V88"/>
      <c r="W88"/>
      <c r="X88"/>
      <c r="Y88"/>
      <c r="Z88"/>
      <c r="AA88"/>
      <c r="AB88"/>
      <c r="AC88"/>
      <c r="AD88"/>
      <c r="AE88"/>
      <c r="AF88"/>
      <c r="AG88"/>
      <c r="AH88"/>
      <c r="AI88"/>
    </row>
    <row r="89" spans="1:35" ht="14.45" customHeight="1" thickTop="1" x14ac:dyDescent="0.2">
      <c r="A89" s="3"/>
      <c r="C89" s="602" t="s">
        <v>316</v>
      </c>
      <c r="D89" s="602"/>
      <c r="E89" s="602"/>
      <c r="F89" s="637"/>
      <c r="G89" s="637"/>
      <c r="H89" s="637"/>
      <c r="I89" s="509"/>
      <c r="J89" s="509"/>
      <c r="K89" s="509"/>
      <c r="L89" s="509"/>
      <c r="M89" s="509"/>
      <c r="N89" s="509"/>
      <c r="O89" s="509"/>
      <c r="P89" s="509"/>
      <c r="Q89" s="509"/>
      <c r="R89" s="509"/>
      <c r="U89" s="280"/>
      <c r="V89"/>
      <c r="W89"/>
      <c r="X89"/>
      <c r="Y89"/>
      <c r="Z89"/>
      <c r="AA89"/>
      <c r="AB89"/>
      <c r="AC89"/>
      <c r="AD89"/>
      <c r="AE89"/>
      <c r="AF89"/>
      <c r="AG89"/>
      <c r="AH89"/>
      <c r="AI89"/>
    </row>
    <row r="90" spans="1:35" ht="14.45" customHeight="1" x14ac:dyDescent="0.2">
      <c r="A90" s="3"/>
      <c r="C90" s="509"/>
      <c r="D90" s="509"/>
      <c r="E90" s="509"/>
      <c r="F90" s="509"/>
      <c r="G90" s="509"/>
      <c r="H90" s="509"/>
      <c r="I90" s="509"/>
      <c r="J90" s="509"/>
      <c r="K90" s="509"/>
      <c r="L90" s="509"/>
      <c r="M90" s="509"/>
      <c r="N90" s="509"/>
      <c r="O90" s="509"/>
      <c r="P90" s="509"/>
      <c r="Q90" s="509"/>
      <c r="R90" s="509"/>
      <c r="U90" s="280"/>
      <c r="V90"/>
      <c r="W90"/>
      <c r="X90"/>
      <c r="Y90"/>
      <c r="Z90"/>
      <c r="AA90"/>
      <c r="AB90"/>
      <c r="AC90"/>
      <c r="AD90"/>
      <c r="AE90"/>
      <c r="AF90"/>
      <c r="AG90"/>
      <c r="AH90"/>
      <c r="AI90"/>
    </row>
    <row r="91" spans="1:35" ht="14.45" customHeight="1" x14ac:dyDescent="0.2">
      <c r="A91" s="3"/>
      <c r="C91" s="2" t="s">
        <v>38</v>
      </c>
      <c r="D91" s="509"/>
      <c r="E91" s="509"/>
      <c r="F91" s="509"/>
      <c r="G91" s="509"/>
      <c r="H91" s="509"/>
      <c r="I91" s="509"/>
      <c r="J91" s="509"/>
      <c r="K91" s="509"/>
      <c r="L91" s="509"/>
      <c r="M91" s="509"/>
      <c r="N91" s="509"/>
      <c r="O91" s="509"/>
      <c r="P91" s="509"/>
      <c r="Q91" s="509"/>
      <c r="R91" s="518">
        <v>2846</v>
      </c>
      <c r="U91" s="280"/>
      <c r="V91"/>
      <c r="W91"/>
      <c r="X91"/>
      <c r="Y91"/>
      <c r="Z91"/>
      <c r="AA91"/>
      <c r="AB91"/>
      <c r="AC91"/>
      <c r="AD91"/>
      <c r="AE91"/>
      <c r="AF91"/>
      <c r="AG91"/>
      <c r="AH91"/>
      <c r="AI91"/>
    </row>
    <row r="92" spans="1:35" ht="14.45" customHeight="1" x14ac:dyDescent="0.2">
      <c r="A92" s="3"/>
      <c r="C92" s="605" t="s">
        <v>326</v>
      </c>
      <c r="D92" s="604"/>
      <c r="E92" s="604"/>
      <c r="F92" s="604"/>
      <c r="G92" s="509"/>
      <c r="H92" s="509"/>
      <c r="I92" s="509"/>
      <c r="J92" s="509"/>
      <c r="K92" s="509"/>
      <c r="L92" s="509"/>
      <c r="M92" s="509"/>
      <c r="N92" s="509"/>
      <c r="O92" s="509"/>
      <c r="P92" s="509"/>
      <c r="Q92" s="509"/>
      <c r="R92" s="519">
        <v>218</v>
      </c>
      <c r="U92" s="280"/>
      <c r="V92"/>
      <c r="W92"/>
      <c r="X92"/>
      <c r="Y92"/>
      <c r="Z92"/>
      <c r="AA92"/>
      <c r="AB92"/>
      <c r="AC92"/>
      <c r="AD92"/>
      <c r="AE92"/>
      <c r="AF92"/>
      <c r="AG92"/>
      <c r="AH92"/>
      <c r="AI92"/>
    </row>
    <row r="93" spans="1:35" ht="14.45" customHeight="1" x14ac:dyDescent="0.2">
      <c r="A93" s="3"/>
      <c r="C93" s="605" t="s">
        <v>90</v>
      </c>
      <c r="D93" s="604"/>
      <c r="E93" s="604"/>
      <c r="F93" s="604"/>
      <c r="G93" s="509"/>
      <c r="H93" s="509"/>
      <c r="I93" s="509"/>
      <c r="J93" s="509"/>
      <c r="K93" s="509"/>
      <c r="L93" s="509"/>
      <c r="M93" s="509"/>
      <c r="N93" s="509"/>
      <c r="O93" s="509"/>
      <c r="P93" s="509"/>
      <c r="Q93" s="509"/>
      <c r="R93" s="519">
        <v>1</v>
      </c>
      <c r="U93" s="280"/>
      <c r="V93"/>
      <c r="W93"/>
      <c r="X93"/>
      <c r="Y93"/>
      <c r="Z93"/>
      <c r="AA93"/>
      <c r="AB93"/>
      <c r="AC93"/>
      <c r="AD93"/>
      <c r="AE93"/>
      <c r="AF93"/>
      <c r="AG93"/>
      <c r="AH93"/>
      <c r="AI93"/>
    </row>
    <row r="94" spans="1:35" ht="14.45" customHeight="1" thickBot="1" x14ac:dyDescent="0.25">
      <c r="A94" s="3"/>
      <c r="C94" s="509"/>
      <c r="D94" s="509"/>
      <c r="E94" s="509"/>
      <c r="F94" s="509"/>
      <c r="G94" s="509"/>
      <c r="H94" s="509"/>
      <c r="I94" s="509"/>
      <c r="J94" s="509"/>
      <c r="K94" s="509"/>
      <c r="L94" s="509"/>
      <c r="M94" s="509"/>
      <c r="N94" s="509"/>
      <c r="O94" s="509"/>
      <c r="P94" s="509"/>
      <c r="Q94" s="509"/>
      <c r="R94" s="520">
        <f>SUM(R91:R93)</f>
        <v>3065</v>
      </c>
      <c r="T94" s="256">
        <f>R94-BS!D44</f>
        <v>0</v>
      </c>
      <c r="U94" s="280"/>
      <c r="V94"/>
      <c r="W94"/>
      <c r="X94"/>
      <c r="Y94"/>
      <c r="Z94"/>
      <c r="AA94"/>
      <c r="AB94"/>
      <c r="AC94"/>
      <c r="AD94"/>
      <c r="AE94"/>
      <c r="AF94"/>
      <c r="AG94"/>
      <c r="AH94"/>
      <c r="AI94"/>
    </row>
    <row r="95" spans="1:35" ht="14.45" customHeight="1" thickTop="1" x14ac:dyDescent="0.2">
      <c r="A95" s="3"/>
      <c r="C95" s="509"/>
      <c r="D95" s="509"/>
      <c r="E95" s="509"/>
      <c r="F95" s="509"/>
      <c r="G95" s="509"/>
      <c r="H95" s="509"/>
      <c r="I95" s="509"/>
      <c r="J95" s="509"/>
      <c r="K95" s="509"/>
      <c r="L95" s="509"/>
      <c r="M95" s="509"/>
      <c r="N95" s="509"/>
      <c r="O95" s="509"/>
      <c r="P95" s="509"/>
      <c r="Q95" s="509"/>
      <c r="R95" s="516"/>
      <c r="U95" s="280"/>
      <c r="V95"/>
      <c r="W95"/>
      <c r="X95"/>
      <c r="Y95"/>
      <c r="Z95"/>
      <c r="AA95"/>
      <c r="AB95"/>
      <c r="AC95"/>
      <c r="AD95"/>
      <c r="AE95"/>
      <c r="AF95"/>
      <c r="AG95"/>
      <c r="AH95"/>
      <c r="AI95"/>
    </row>
    <row r="96" spans="1:35" ht="14.45" customHeight="1" x14ac:dyDescent="0.2">
      <c r="A96" s="3"/>
      <c r="C96" s="653" t="s">
        <v>319</v>
      </c>
      <c r="D96" s="653"/>
      <c r="E96" s="509"/>
      <c r="F96" s="509"/>
      <c r="G96" s="509"/>
      <c r="H96" s="509"/>
      <c r="I96" s="509"/>
      <c r="J96" s="509"/>
      <c r="K96" s="509"/>
      <c r="L96" s="509"/>
      <c r="M96" s="509"/>
      <c r="N96" s="509"/>
      <c r="O96" s="509"/>
      <c r="P96" s="509"/>
      <c r="Q96" s="509"/>
      <c r="R96" s="509"/>
      <c r="U96" s="280"/>
      <c r="V96"/>
      <c r="W96"/>
      <c r="X96"/>
      <c r="Y96"/>
      <c r="Z96"/>
      <c r="AA96"/>
      <c r="AB96"/>
      <c r="AC96"/>
      <c r="AD96"/>
      <c r="AE96"/>
      <c r="AF96"/>
      <c r="AG96"/>
      <c r="AH96"/>
      <c r="AI96"/>
    </row>
    <row r="97" spans="1:35" ht="14.45" customHeight="1" x14ac:dyDescent="0.2">
      <c r="A97" s="3"/>
      <c r="C97" s="605" t="s">
        <v>332</v>
      </c>
      <c r="D97" s="604"/>
      <c r="E97" s="604"/>
      <c r="F97" s="604"/>
      <c r="G97" s="604"/>
      <c r="H97" s="604"/>
      <c r="I97" s="604"/>
      <c r="J97" s="604"/>
      <c r="K97" s="604"/>
      <c r="L97" s="604"/>
      <c r="M97" s="604"/>
      <c r="N97" s="604"/>
      <c r="O97" s="604"/>
      <c r="P97" s="604"/>
      <c r="Q97" s="604"/>
      <c r="R97" s="604"/>
      <c r="U97" s="280"/>
      <c r="V97"/>
      <c r="W97"/>
      <c r="X97"/>
      <c r="Y97"/>
      <c r="Z97"/>
      <c r="AA97"/>
      <c r="AB97"/>
      <c r="AC97"/>
      <c r="AD97"/>
      <c r="AE97"/>
      <c r="AF97"/>
      <c r="AG97"/>
      <c r="AH97"/>
      <c r="AI97"/>
    </row>
    <row r="98" spans="1:35" ht="14.45" customHeight="1" x14ac:dyDescent="0.2">
      <c r="A98" s="3"/>
      <c r="L98" s="509"/>
      <c r="M98" s="509"/>
      <c r="N98" s="509"/>
      <c r="O98" s="509"/>
      <c r="P98" s="509"/>
      <c r="Q98" s="509"/>
      <c r="R98" s="510" t="s">
        <v>3</v>
      </c>
      <c r="U98" s="280"/>
      <c r="V98"/>
      <c r="W98"/>
      <c r="X98"/>
      <c r="Y98"/>
      <c r="Z98"/>
      <c r="AA98"/>
      <c r="AB98"/>
      <c r="AC98"/>
      <c r="AD98"/>
      <c r="AE98"/>
      <c r="AF98"/>
      <c r="AG98"/>
      <c r="AH98"/>
      <c r="AI98"/>
    </row>
    <row r="99" spans="1:35" ht="14.45" customHeight="1" x14ac:dyDescent="0.2">
      <c r="A99" s="3"/>
      <c r="C99" s="605" t="s">
        <v>212</v>
      </c>
      <c r="D99" s="604"/>
      <c r="E99" s="604"/>
      <c r="F99" s="604"/>
      <c r="G99" s="604"/>
      <c r="H99" s="604"/>
      <c r="I99" s="509"/>
      <c r="J99" s="509"/>
      <c r="K99" s="509"/>
      <c r="L99" s="509"/>
      <c r="M99" s="509"/>
      <c r="N99" s="509"/>
      <c r="O99" s="509"/>
      <c r="P99" s="509"/>
      <c r="Q99" s="509"/>
      <c r="R99" s="513">
        <v>36194</v>
      </c>
      <c r="U99" s="280"/>
      <c r="V99"/>
      <c r="W99"/>
      <c r="X99"/>
      <c r="Y99"/>
      <c r="Z99"/>
      <c r="AA99"/>
      <c r="AB99"/>
      <c r="AC99"/>
      <c r="AD99"/>
      <c r="AE99"/>
      <c r="AF99"/>
      <c r="AG99"/>
      <c r="AH99"/>
      <c r="AI99"/>
    </row>
    <row r="100" spans="1:35" ht="14.45" customHeight="1" x14ac:dyDescent="0.2">
      <c r="A100" s="3"/>
      <c r="C100" s="605" t="s">
        <v>320</v>
      </c>
      <c r="D100" s="604"/>
      <c r="E100" s="604"/>
      <c r="F100" s="604"/>
      <c r="G100" s="604"/>
      <c r="H100" s="604"/>
      <c r="I100" s="604"/>
      <c r="J100" s="604"/>
      <c r="K100" s="508"/>
      <c r="L100" s="509"/>
      <c r="M100" s="509"/>
      <c r="N100" s="509"/>
      <c r="O100" s="509"/>
      <c r="P100" s="509"/>
      <c r="Q100" s="509"/>
      <c r="R100" s="513">
        <v>-1646</v>
      </c>
      <c r="U100" s="280"/>
      <c r="V100"/>
      <c r="W100"/>
      <c r="X100"/>
      <c r="Y100"/>
      <c r="Z100"/>
      <c r="AA100"/>
      <c r="AB100"/>
      <c r="AC100"/>
      <c r="AD100"/>
      <c r="AE100"/>
      <c r="AF100"/>
      <c r="AG100"/>
      <c r="AH100"/>
      <c r="AI100"/>
    </row>
    <row r="101" spans="1:35" ht="14.45" customHeight="1" thickBot="1" x14ac:dyDescent="0.25">
      <c r="A101" s="3"/>
      <c r="C101" s="509"/>
      <c r="D101" s="509"/>
      <c r="E101" s="509"/>
      <c r="F101" s="509"/>
      <c r="G101" s="509"/>
      <c r="H101" s="509"/>
      <c r="I101" s="509"/>
      <c r="J101" s="509"/>
      <c r="K101" s="509"/>
      <c r="L101" s="509"/>
      <c r="M101" s="509"/>
      <c r="N101" s="509"/>
      <c r="O101" s="509"/>
      <c r="P101" s="509"/>
      <c r="Q101" s="509"/>
      <c r="R101" s="514">
        <f>SUM(R99:R100)</f>
        <v>34548</v>
      </c>
      <c r="U101" s="280"/>
      <c r="V101"/>
      <c r="W101"/>
      <c r="X101"/>
      <c r="Y101"/>
      <c r="Z101"/>
      <c r="AA101"/>
      <c r="AB101"/>
      <c r="AC101"/>
      <c r="AD101"/>
      <c r="AE101"/>
      <c r="AF101"/>
      <c r="AG101"/>
      <c r="AH101"/>
      <c r="AI101"/>
    </row>
    <row r="102" spans="1:35" ht="14.45" customHeight="1" thickTop="1" x14ac:dyDescent="0.2">
      <c r="C102" s="509"/>
      <c r="D102" s="509"/>
      <c r="E102" s="509"/>
      <c r="F102" s="509"/>
      <c r="G102" s="509"/>
      <c r="H102" s="509"/>
      <c r="I102" s="509"/>
      <c r="J102" s="509"/>
      <c r="K102" s="509"/>
      <c r="L102" s="509"/>
      <c r="M102" s="509"/>
      <c r="N102" s="509"/>
      <c r="O102" s="509"/>
      <c r="P102" s="509"/>
      <c r="Q102" s="509"/>
      <c r="R102" s="509"/>
      <c r="U102" s="280"/>
      <c r="V102"/>
      <c r="W102"/>
      <c r="X102"/>
      <c r="Y102"/>
      <c r="Z102"/>
      <c r="AA102"/>
      <c r="AB102"/>
      <c r="AC102"/>
      <c r="AD102"/>
      <c r="AE102"/>
      <c r="AF102"/>
      <c r="AG102"/>
      <c r="AH102"/>
      <c r="AI102"/>
    </row>
    <row r="103" spans="1:35" ht="14.45" customHeight="1" thickBot="1" x14ac:dyDescent="0.25">
      <c r="A103" s="3">
        <v>12</v>
      </c>
      <c r="B103" s="3"/>
      <c r="C103" s="262" t="s">
        <v>207</v>
      </c>
      <c r="D103" s="311"/>
      <c r="E103" s="221"/>
      <c r="F103" s="15"/>
      <c r="G103" s="15"/>
      <c r="H103" s="16"/>
      <c r="I103" s="16"/>
      <c r="J103" s="16"/>
      <c r="K103" s="16"/>
      <c r="L103" s="16"/>
      <c r="M103" s="16"/>
      <c r="N103" s="16"/>
      <c r="O103" s="16"/>
      <c r="P103" s="16"/>
      <c r="U103" s="281"/>
      <c r="V103"/>
      <c r="W103"/>
      <c r="X103"/>
      <c r="Y103"/>
      <c r="Z103"/>
      <c r="AA103"/>
      <c r="AB103"/>
      <c r="AC103"/>
      <c r="AD103"/>
      <c r="AE103"/>
      <c r="AF103"/>
      <c r="AG103" s="284"/>
      <c r="AH103"/>
      <c r="AI103" s="284"/>
    </row>
    <row r="104" spans="1:35" ht="14.45" customHeight="1" thickBot="1" x14ac:dyDescent="0.25">
      <c r="A104" s="3"/>
      <c r="B104" s="3"/>
      <c r="C104" s="15"/>
      <c r="D104" s="311"/>
      <c r="E104" s="221"/>
      <c r="F104" s="15"/>
      <c r="G104" s="15"/>
      <c r="H104" s="16"/>
      <c r="I104" s="16"/>
      <c r="J104" s="16"/>
      <c r="K104" s="16"/>
      <c r="L104" s="16"/>
      <c r="M104" s="16"/>
      <c r="N104" s="16"/>
      <c r="O104" s="16"/>
      <c r="P104" s="16"/>
      <c r="U104" s="280"/>
      <c r="V104"/>
      <c r="W104"/>
      <c r="X104"/>
      <c r="Y104"/>
      <c r="Z104"/>
      <c r="AA104"/>
      <c r="AB104"/>
      <c r="AC104"/>
      <c r="AD104"/>
      <c r="AE104"/>
      <c r="AF104"/>
      <c r="AG104" s="285"/>
      <c r="AH104"/>
      <c r="AI104" s="284"/>
    </row>
    <row r="105" spans="1:35" ht="27" customHeight="1" x14ac:dyDescent="0.2">
      <c r="A105" s="3"/>
      <c r="B105" s="3"/>
      <c r="C105" s="646" t="s">
        <v>226</v>
      </c>
      <c r="D105" s="646"/>
      <c r="E105" s="646"/>
      <c r="F105" s="646"/>
      <c r="G105" s="646"/>
      <c r="H105" s="646"/>
      <c r="I105" s="646"/>
      <c r="J105" s="646"/>
      <c r="K105" s="646"/>
      <c r="L105" s="646"/>
      <c r="M105" s="646"/>
      <c r="N105" s="646"/>
      <c r="O105" s="646"/>
      <c r="P105" s="646"/>
      <c r="Q105" s="646"/>
      <c r="R105" s="646"/>
      <c r="U105"/>
      <c r="V105"/>
      <c r="W105"/>
      <c r="X105"/>
      <c r="Y105"/>
      <c r="Z105"/>
      <c r="AA105"/>
      <c r="AB105"/>
      <c r="AC105"/>
      <c r="AD105"/>
      <c r="AE105"/>
      <c r="AF105"/>
      <c r="AG105"/>
      <c r="AH105"/>
      <c r="AI105"/>
    </row>
    <row r="106" spans="1:35" ht="14.45" customHeight="1" x14ac:dyDescent="0.2">
      <c r="A106" s="3"/>
      <c r="B106" s="3"/>
      <c r="C106" s="15"/>
      <c r="D106" s="311"/>
      <c r="E106" s="221"/>
      <c r="F106" s="15"/>
      <c r="G106" s="15"/>
      <c r="H106" s="16"/>
      <c r="I106" s="16"/>
      <c r="J106" s="16"/>
      <c r="K106" s="16"/>
      <c r="L106" s="16"/>
      <c r="M106" s="16"/>
      <c r="N106" s="16"/>
      <c r="O106" s="16"/>
      <c r="P106" s="16"/>
      <c r="U106"/>
      <c r="V106"/>
      <c r="W106"/>
      <c r="X106"/>
      <c r="Y106"/>
      <c r="Z106"/>
      <c r="AA106"/>
      <c r="AB106"/>
      <c r="AC106"/>
      <c r="AD106"/>
      <c r="AE106"/>
      <c r="AF106"/>
      <c r="AG106"/>
      <c r="AH106"/>
      <c r="AI106"/>
    </row>
    <row r="107" spans="1:35" ht="29.25" customHeight="1" thickBot="1" x14ac:dyDescent="0.25">
      <c r="A107" s="3"/>
      <c r="B107" s="3"/>
      <c r="C107" s="502"/>
      <c r="D107" s="502"/>
      <c r="E107" s="502"/>
      <c r="F107" s="502"/>
      <c r="G107" s="232"/>
      <c r="J107" s="21"/>
      <c r="K107" s="258"/>
      <c r="L107" s="503" t="s">
        <v>126</v>
      </c>
      <c r="M107" s="16"/>
      <c r="N107" s="504" t="s">
        <v>136</v>
      </c>
      <c r="O107" s="16"/>
      <c r="P107" s="503" t="s">
        <v>127</v>
      </c>
      <c r="Q107" s="16"/>
      <c r="R107" s="503" t="s">
        <v>128</v>
      </c>
      <c r="U107"/>
      <c r="V107"/>
      <c r="W107"/>
      <c r="X107"/>
      <c r="Y107"/>
      <c r="Z107"/>
      <c r="AA107"/>
      <c r="AB107"/>
      <c r="AC107"/>
      <c r="AD107"/>
      <c r="AE107"/>
      <c r="AF107"/>
      <c r="AG107"/>
      <c r="AH107"/>
      <c r="AI107"/>
    </row>
    <row r="108" spans="1:35" ht="14.45" customHeight="1" x14ac:dyDescent="0.2">
      <c r="A108" s="3"/>
      <c r="B108" s="3"/>
      <c r="C108" s="500" t="s">
        <v>285</v>
      </c>
      <c r="D108" s="500"/>
      <c r="E108" s="500"/>
      <c r="F108" s="500"/>
      <c r="G108" s="500"/>
      <c r="J108" s="16"/>
      <c r="K108" s="16"/>
      <c r="L108" s="16" t="s">
        <v>3</v>
      </c>
      <c r="M108" s="16"/>
      <c r="N108" s="16" t="s">
        <v>3</v>
      </c>
      <c r="O108" s="16"/>
      <c r="P108" s="16" t="s">
        <v>3</v>
      </c>
      <c r="Q108" s="16"/>
      <c r="R108" s="16" t="s">
        <v>3</v>
      </c>
    </row>
    <row r="109" spans="1:35" ht="14.45" customHeight="1" x14ac:dyDescent="0.2">
      <c r="A109" s="3"/>
      <c r="B109" s="3"/>
      <c r="C109" s="500" t="s">
        <v>361</v>
      </c>
      <c r="D109" s="500"/>
      <c r="E109" s="500"/>
      <c r="F109" s="500"/>
      <c r="G109" s="500"/>
      <c r="J109" s="16"/>
      <c r="K109" s="16"/>
      <c r="L109" s="16"/>
      <c r="M109" s="16"/>
      <c r="N109" s="16"/>
      <c r="O109" s="16"/>
      <c r="P109" s="16"/>
      <c r="Q109" s="16"/>
      <c r="R109" s="16"/>
    </row>
    <row r="110" spans="1:35" ht="14.45" customHeight="1" x14ac:dyDescent="0.2">
      <c r="A110" s="3"/>
      <c r="B110" s="3"/>
      <c r="C110" s="500"/>
      <c r="D110" s="500"/>
      <c r="E110" s="500"/>
      <c r="F110" s="500"/>
      <c r="G110" s="500"/>
      <c r="J110" s="16"/>
      <c r="K110" s="16"/>
      <c r="L110" s="16"/>
      <c r="M110" s="16"/>
      <c r="N110" s="16"/>
      <c r="O110" s="16"/>
      <c r="P110" s="16"/>
      <c r="Q110" s="16"/>
      <c r="R110" s="16"/>
    </row>
    <row r="111" spans="1:35" ht="14.45" customHeight="1" x14ac:dyDescent="0.2">
      <c r="A111" s="3"/>
      <c r="B111" s="3"/>
      <c r="C111" s="501" t="s">
        <v>129</v>
      </c>
      <c r="D111" s="501"/>
      <c r="E111" s="501"/>
      <c r="F111" s="500"/>
      <c r="G111" s="500"/>
      <c r="J111" s="16"/>
      <c r="K111" s="16"/>
      <c r="L111" s="229">
        <f>142943-L112</f>
        <v>123528</v>
      </c>
      <c r="M111" s="229"/>
      <c r="N111" s="229">
        <f>5674-N112</f>
        <v>718</v>
      </c>
      <c r="O111" s="229" t="e">
        <f>#REF!</f>
        <v>#REF!</v>
      </c>
      <c r="P111" s="229">
        <v>0</v>
      </c>
      <c r="Q111" s="229"/>
      <c r="R111" s="229">
        <f>L111+N111+P111</f>
        <v>124246</v>
      </c>
      <c r="T111" s="256"/>
    </row>
    <row r="112" spans="1:35" ht="14.45" customHeight="1" x14ac:dyDescent="0.2">
      <c r="A112" s="3"/>
      <c r="B112" s="3"/>
      <c r="C112" s="230" t="s">
        <v>130</v>
      </c>
      <c r="D112" s="230"/>
      <c r="E112" s="230"/>
      <c r="F112" s="231"/>
      <c r="G112" s="232"/>
      <c r="J112" s="16"/>
      <c r="K112" s="230"/>
      <c r="L112" s="233">
        <v>19415</v>
      </c>
      <c r="M112" s="229"/>
      <c r="N112" s="233">
        <v>4956</v>
      </c>
      <c r="O112" s="229" t="e">
        <f>#REF!</f>
        <v>#REF!</v>
      </c>
      <c r="P112" s="233">
        <v>-24371</v>
      </c>
      <c r="Q112" s="229"/>
      <c r="R112" s="233">
        <f>L112+N112+P112</f>
        <v>0</v>
      </c>
    </row>
    <row r="113" spans="1:20" ht="14.45" customHeight="1" x14ac:dyDescent="0.2">
      <c r="A113" s="3"/>
      <c r="B113" s="3"/>
      <c r="C113" s="501" t="s">
        <v>131</v>
      </c>
      <c r="D113" s="501"/>
      <c r="E113" s="501"/>
      <c r="F113" s="500"/>
      <c r="G113" s="500"/>
      <c r="J113" s="16"/>
      <c r="K113" s="16"/>
      <c r="L113" s="229">
        <f>SUM(L111:L112)</f>
        <v>142943</v>
      </c>
      <c r="M113" s="229"/>
      <c r="N113" s="229">
        <f t="shared" ref="N113:R113" si="0">SUM(N111:N112)</f>
        <v>5674</v>
      </c>
      <c r="O113" s="229" t="e">
        <f t="shared" si="0"/>
        <v>#REF!</v>
      </c>
      <c r="P113" s="229">
        <f t="shared" si="0"/>
        <v>-24371</v>
      </c>
      <c r="Q113" s="229">
        <f t="shared" si="0"/>
        <v>0</v>
      </c>
      <c r="R113" s="229">
        <f t="shared" si="0"/>
        <v>124246</v>
      </c>
      <c r="T113" s="256">
        <f>R113-PL!L19</f>
        <v>0</v>
      </c>
    </row>
    <row r="114" spans="1:20" ht="14.45" customHeight="1" x14ac:dyDescent="0.2">
      <c r="A114" s="3"/>
      <c r="B114" s="3"/>
      <c r="C114" s="230" t="s">
        <v>92</v>
      </c>
      <c r="D114" s="230"/>
      <c r="E114" s="230"/>
      <c r="F114" s="230"/>
      <c r="G114" s="16"/>
      <c r="J114" s="16"/>
      <c r="K114" s="230"/>
      <c r="L114" s="233">
        <f>1745+22384-132</f>
        <v>23997</v>
      </c>
      <c r="M114" s="229"/>
      <c r="N114" s="233">
        <v>0</v>
      </c>
      <c r="O114" s="229"/>
      <c r="P114" s="233">
        <f>-21673-1443</f>
        <v>-23116</v>
      </c>
      <c r="Q114" s="229"/>
      <c r="R114" s="233">
        <f>SUM(L114:P114)</f>
        <v>881</v>
      </c>
      <c r="T114" s="256">
        <f>R114-PL!L25</f>
        <v>0</v>
      </c>
    </row>
    <row r="115" spans="1:20" ht="14.45" customHeight="1" x14ac:dyDescent="0.2">
      <c r="A115" s="3"/>
      <c r="B115" s="3"/>
      <c r="C115" s="501"/>
      <c r="D115" s="501"/>
      <c r="E115" s="501"/>
      <c r="F115" s="501"/>
      <c r="G115" s="501"/>
      <c r="J115" s="16"/>
      <c r="K115" s="16"/>
      <c r="L115" s="229">
        <f>SUM(L113:L114)</f>
        <v>166940</v>
      </c>
      <c r="M115" s="229"/>
      <c r="N115" s="229">
        <f t="shared" ref="N115:R115" si="1">SUM(N113:N114)</f>
        <v>5674</v>
      </c>
      <c r="O115" s="229" t="e">
        <f t="shared" si="1"/>
        <v>#REF!</v>
      </c>
      <c r="P115" s="229">
        <f t="shared" si="1"/>
        <v>-47487</v>
      </c>
      <c r="Q115" s="229">
        <f t="shared" si="1"/>
        <v>0</v>
      </c>
      <c r="R115" s="229">
        <f t="shared" si="1"/>
        <v>125127</v>
      </c>
    </row>
    <row r="116" spans="1:20" ht="14.45" customHeight="1" x14ac:dyDescent="0.2">
      <c r="A116" s="3"/>
      <c r="B116" s="3"/>
      <c r="C116" s="230" t="s">
        <v>137</v>
      </c>
      <c r="D116" s="230"/>
      <c r="E116" s="230"/>
      <c r="F116" s="230"/>
      <c r="G116" s="16"/>
      <c r="J116" s="16"/>
      <c r="K116" s="230"/>
      <c r="L116" s="233">
        <v>-106719</v>
      </c>
      <c r="M116" s="229"/>
      <c r="N116" s="233">
        <v>-6641</v>
      </c>
      <c r="O116" s="229"/>
      <c r="P116" s="233">
        <v>11469</v>
      </c>
      <c r="Q116" s="229"/>
      <c r="R116" s="233">
        <f>SUM(L116:Q116)</f>
        <v>-101891</v>
      </c>
      <c r="T116" s="256">
        <f>R116-PL!L20-PL!L21</f>
        <v>0</v>
      </c>
    </row>
    <row r="117" spans="1:20" ht="14.45" customHeight="1" x14ac:dyDescent="0.2">
      <c r="A117" s="3"/>
      <c r="B117" s="3"/>
      <c r="C117" s="501" t="s">
        <v>132</v>
      </c>
      <c r="D117" s="501"/>
      <c r="E117" s="501"/>
      <c r="F117" s="501"/>
      <c r="G117" s="501"/>
      <c r="J117" s="16"/>
      <c r="K117" s="16"/>
      <c r="L117" s="229">
        <f>SUM(L115:L116)</f>
        <v>60221</v>
      </c>
      <c r="M117" s="229"/>
      <c r="N117" s="229">
        <f t="shared" ref="N117:R117" si="2">SUM(N115:N116)</f>
        <v>-967</v>
      </c>
      <c r="O117" s="229" t="e">
        <f t="shared" si="2"/>
        <v>#REF!</v>
      </c>
      <c r="P117" s="229">
        <f t="shared" si="2"/>
        <v>-36018</v>
      </c>
      <c r="Q117" s="229">
        <f t="shared" si="2"/>
        <v>0</v>
      </c>
      <c r="R117" s="229">
        <f t="shared" si="2"/>
        <v>23236</v>
      </c>
    </row>
    <row r="118" spans="1:20" ht="14.45" customHeight="1" x14ac:dyDescent="0.2">
      <c r="A118" s="3"/>
      <c r="B118" s="3"/>
      <c r="C118" s="501" t="s">
        <v>138</v>
      </c>
      <c r="D118" s="501"/>
      <c r="E118" s="501"/>
      <c r="F118" s="501"/>
      <c r="G118" s="501"/>
      <c r="J118" s="16"/>
      <c r="K118" s="16"/>
      <c r="L118" s="229">
        <f>-6686-573-12</f>
        <v>-7271</v>
      </c>
      <c r="M118" s="229"/>
      <c r="N118" s="229">
        <f>-860-224-176</f>
        <v>-1260</v>
      </c>
      <c r="O118" s="229"/>
      <c r="P118" s="229">
        <f>3770-65</f>
        <v>3705</v>
      </c>
      <c r="Q118" s="229"/>
      <c r="R118" s="229">
        <f>SUM(L118:Q118)</f>
        <v>-4826</v>
      </c>
    </row>
    <row r="119" spans="1:20" ht="14.45" customHeight="1" x14ac:dyDescent="0.2">
      <c r="A119" s="3"/>
      <c r="B119" s="3"/>
      <c r="C119" s="501" t="s">
        <v>104</v>
      </c>
      <c r="D119" s="501"/>
      <c r="E119" s="501"/>
      <c r="F119" s="501"/>
      <c r="G119" s="501"/>
      <c r="J119" s="16"/>
      <c r="K119" s="16"/>
      <c r="L119" s="229">
        <v>-22135</v>
      </c>
      <c r="M119" s="229"/>
      <c r="N119" s="229">
        <v>0</v>
      </c>
      <c r="O119" s="229"/>
      <c r="P119" s="229">
        <v>15600</v>
      </c>
      <c r="Q119" s="229"/>
      <c r="R119" s="229">
        <f>SUM(L119:Q119)</f>
        <v>-6535</v>
      </c>
      <c r="T119" s="256">
        <f>R119-PL!L33</f>
        <v>0</v>
      </c>
    </row>
    <row r="120" spans="1:20" ht="14.45" customHeight="1" thickBot="1" x14ac:dyDescent="0.25">
      <c r="A120" s="3"/>
      <c r="B120" s="3"/>
      <c r="C120" s="234" t="s">
        <v>103</v>
      </c>
      <c r="D120" s="234"/>
      <c r="E120" s="234"/>
      <c r="F120" s="235"/>
      <c r="G120" s="16"/>
      <c r="J120" s="16"/>
      <c r="K120" s="235"/>
      <c r="L120" s="236">
        <f>SUM(L117:L119)</f>
        <v>30815</v>
      </c>
      <c r="M120" s="229"/>
      <c r="N120" s="236">
        <f t="shared" ref="N120:R120" si="3">SUM(N117:N119)</f>
        <v>-2227</v>
      </c>
      <c r="O120" s="229" t="e">
        <f t="shared" si="3"/>
        <v>#REF!</v>
      </c>
      <c r="P120" s="236">
        <f t="shared" si="3"/>
        <v>-16713</v>
      </c>
      <c r="Q120" s="229">
        <f t="shared" si="3"/>
        <v>0</v>
      </c>
      <c r="R120" s="236">
        <f t="shared" si="3"/>
        <v>11875</v>
      </c>
      <c r="T120" s="256">
        <f>R120-PL!L35</f>
        <v>0</v>
      </c>
    </row>
    <row r="121" spans="1:20" ht="14.45" customHeight="1" x14ac:dyDescent="0.2">
      <c r="A121" s="3"/>
      <c r="B121" s="3"/>
      <c r="C121" s="250"/>
      <c r="D121" s="311"/>
      <c r="E121" s="250"/>
      <c r="F121" s="250"/>
      <c r="G121" s="250"/>
      <c r="J121" s="16"/>
      <c r="K121" s="16"/>
      <c r="L121" s="16"/>
      <c r="M121" s="16"/>
      <c r="N121" s="16"/>
      <c r="O121" s="16"/>
      <c r="P121" s="16"/>
      <c r="Q121" s="16"/>
      <c r="R121" s="16"/>
    </row>
    <row r="122" spans="1:20" ht="14.45" customHeight="1" x14ac:dyDescent="0.2">
      <c r="A122" s="3"/>
      <c r="B122" s="3"/>
      <c r="C122" s="363" t="s">
        <v>285</v>
      </c>
      <c r="D122" s="363"/>
      <c r="E122" s="363"/>
      <c r="F122" s="363"/>
      <c r="G122" s="227"/>
      <c r="H122" s="16"/>
      <c r="I122" s="16"/>
      <c r="J122" s="16"/>
      <c r="K122" s="16"/>
      <c r="L122" s="16"/>
      <c r="M122" s="16"/>
      <c r="N122" s="16"/>
      <c r="O122" s="16"/>
      <c r="P122" s="16"/>
    </row>
    <row r="123" spans="1:20" ht="14.45" customHeight="1" x14ac:dyDescent="0.2">
      <c r="A123" s="3"/>
      <c r="B123" s="3"/>
      <c r="C123" s="542" t="s">
        <v>378</v>
      </c>
      <c r="D123" s="340"/>
      <c r="E123" s="340"/>
      <c r="F123" s="340"/>
      <c r="G123" s="227"/>
      <c r="H123" s="16"/>
      <c r="I123" s="16"/>
      <c r="J123" s="16"/>
      <c r="K123" s="16"/>
      <c r="L123" s="16"/>
      <c r="M123" s="16"/>
      <c r="N123" s="16"/>
      <c r="O123" s="16"/>
      <c r="P123" s="16"/>
    </row>
    <row r="124" spans="1:20" ht="14.45" customHeight="1" x14ac:dyDescent="0.2">
      <c r="A124" s="3"/>
      <c r="B124" s="3"/>
      <c r="C124" s="227"/>
      <c r="D124" s="311"/>
      <c r="E124" s="227"/>
      <c r="F124" s="227"/>
      <c r="G124" s="227"/>
      <c r="H124" s="16"/>
      <c r="I124" s="16"/>
      <c r="J124" s="16"/>
      <c r="K124" s="16"/>
      <c r="L124" s="16"/>
      <c r="M124" s="16"/>
      <c r="N124" s="16"/>
      <c r="O124" s="16"/>
      <c r="P124" s="16"/>
    </row>
    <row r="125" spans="1:20" ht="14.45" customHeight="1" x14ac:dyDescent="0.2">
      <c r="A125" s="3"/>
      <c r="B125" s="3"/>
      <c r="C125" s="228" t="s">
        <v>129</v>
      </c>
      <c r="D125" s="315"/>
      <c r="E125" s="228"/>
      <c r="F125" s="227"/>
      <c r="G125" s="227"/>
      <c r="H125" s="16"/>
      <c r="K125" s="16"/>
      <c r="L125" s="229">
        <v>88366</v>
      </c>
      <c r="M125" s="229"/>
      <c r="N125" s="229">
        <v>3710</v>
      </c>
      <c r="O125" s="229"/>
      <c r="P125" s="229">
        <v>-2623</v>
      </c>
      <c r="Q125" s="229"/>
      <c r="R125" s="229">
        <f>SUM(L125:P125)</f>
        <v>89453</v>
      </c>
    </row>
    <row r="126" spans="1:20" ht="14.45" customHeight="1" x14ac:dyDescent="0.2">
      <c r="A126" s="3"/>
      <c r="B126" s="3"/>
      <c r="C126" s="230" t="s">
        <v>130</v>
      </c>
      <c r="D126" s="230"/>
      <c r="E126" s="230"/>
      <c r="F126" s="231"/>
      <c r="G126" s="232"/>
      <c r="H126" s="16"/>
      <c r="K126" s="230"/>
      <c r="L126" s="233">
        <v>12863</v>
      </c>
      <c r="M126" s="229"/>
      <c r="N126" s="233">
        <v>4338</v>
      </c>
      <c r="O126" s="229"/>
      <c r="P126" s="233">
        <v>-17201</v>
      </c>
      <c r="Q126" s="229"/>
      <c r="R126" s="233">
        <f>SUM(L126:P126)</f>
        <v>0</v>
      </c>
    </row>
    <row r="127" spans="1:20" ht="14.45" customHeight="1" x14ac:dyDescent="0.2">
      <c r="A127" s="3"/>
      <c r="B127" s="3"/>
      <c r="C127" s="228" t="s">
        <v>131</v>
      </c>
      <c r="D127" s="315"/>
      <c r="E127" s="228"/>
      <c r="F127" s="227"/>
      <c r="G127" s="227"/>
      <c r="H127" s="16"/>
      <c r="K127" s="16"/>
      <c r="L127" s="229">
        <f>SUM(L125:L126)</f>
        <v>101229</v>
      </c>
      <c r="M127" s="229"/>
      <c r="N127" s="229">
        <f t="shared" ref="N127:R127" si="4">SUM(N125:N126)</f>
        <v>8048</v>
      </c>
      <c r="O127" s="229">
        <f t="shared" si="4"/>
        <v>0</v>
      </c>
      <c r="P127" s="229">
        <f t="shared" si="4"/>
        <v>-19824</v>
      </c>
      <c r="Q127" s="229">
        <f t="shared" si="4"/>
        <v>0</v>
      </c>
      <c r="R127" s="229">
        <f t="shared" si="4"/>
        <v>89453</v>
      </c>
      <c r="T127" s="256">
        <f>R127-PL!N19</f>
        <v>0</v>
      </c>
    </row>
    <row r="128" spans="1:20" ht="14.45" customHeight="1" x14ac:dyDescent="0.2">
      <c r="A128" s="3"/>
      <c r="B128" s="3"/>
      <c r="C128" s="230" t="s">
        <v>92</v>
      </c>
      <c r="D128" s="230"/>
      <c r="E128" s="230"/>
      <c r="F128" s="230"/>
      <c r="G128" s="16"/>
      <c r="H128" s="16"/>
      <c r="K128" s="230"/>
      <c r="L128" s="233">
        <v>17929</v>
      </c>
      <c r="M128" s="229"/>
      <c r="N128" s="233">
        <v>1</v>
      </c>
      <c r="O128" s="229"/>
      <c r="P128" s="233">
        <v>-17138</v>
      </c>
      <c r="Q128" s="229"/>
      <c r="R128" s="233">
        <f>SUM(L128:P128)</f>
        <v>792</v>
      </c>
      <c r="T128" s="256">
        <f>R128-PL!N25</f>
        <v>0</v>
      </c>
    </row>
    <row r="129" spans="1:20" ht="14.45" customHeight="1" x14ac:dyDescent="0.2">
      <c r="A129" s="3"/>
      <c r="B129" s="3"/>
      <c r="C129" s="228"/>
      <c r="D129" s="315"/>
      <c r="E129" s="228"/>
      <c r="F129" s="228"/>
      <c r="G129" s="228"/>
      <c r="H129" s="16"/>
      <c r="K129" s="16"/>
      <c r="L129" s="229">
        <f>SUM(L127:L128)</f>
        <v>119158</v>
      </c>
      <c r="M129" s="229"/>
      <c r="N129" s="229">
        <f t="shared" ref="N129:R129" si="5">SUM(N127:N128)</f>
        <v>8049</v>
      </c>
      <c r="O129" s="229">
        <f t="shared" si="5"/>
        <v>0</v>
      </c>
      <c r="P129" s="229">
        <f t="shared" si="5"/>
        <v>-36962</v>
      </c>
      <c r="Q129" s="229">
        <f t="shared" si="5"/>
        <v>0</v>
      </c>
      <c r="R129" s="229">
        <f t="shared" si="5"/>
        <v>90245</v>
      </c>
    </row>
    <row r="130" spans="1:20" ht="14.45" customHeight="1" x14ac:dyDescent="0.2">
      <c r="A130" s="3"/>
      <c r="B130" s="3"/>
      <c r="C130" s="230" t="s">
        <v>137</v>
      </c>
      <c r="D130" s="230"/>
      <c r="E130" s="230"/>
      <c r="F130" s="230"/>
      <c r="G130" s="16"/>
      <c r="H130" s="16"/>
      <c r="K130" s="230"/>
      <c r="L130" s="233">
        <v>-81269</v>
      </c>
      <c r="M130" s="229"/>
      <c r="N130" s="233">
        <v>-5349</v>
      </c>
      <c r="O130" s="229"/>
      <c r="P130" s="233">
        <v>12174</v>
      </c>
      <c r="Q130" s="229"/>
      <c r="R130" s="233">
        <f>SUM(L130:Q130)</f>
        <v>-74444</v>
      </c>
      <c r="T130" s="256">
        <f>R130-PL!N20-PL!N21</f>
        <v>0</v>
      </c>
    </row>
    <row r="131" spans="1:20" ht="14.45" customHeight="1" x14ac:dyDescent="0.2">
      <c r="A131" s="3"/>
      <c r="B131" s="3"/>
      <c r="C131" s="228" t="s">
        <v>132</v>
      </c>
      <c r="D131" s="315"/>
      <c r="E131" s="228"/>
      <c r="F131" s="228"/>
      <c r="G131" s="228"/>
      <c r="H131" s="16"/>
      <c r="K131" s="16"/>
      <c r="L131" s="229">
        <f>SUM(L129:L130)</f>
        <v>37889</v>
      </c>
      <c r="M131" s="229"/>
      <c r="N131" s="229">
        <f t="shared" ref="N131:R131" si="6">SUM(N129:N130)</f>
        <v>2700</v>
      </c>
      <c r="O131" s="229">
        <f t="shared" si="6"/>
        <v>0</v>
      </c>
      <c r="P131" s="229">
        <f t="shared" si="6"/>
        <v>-24788</v>
      </c>
      <c r="Q131" s="229">
        <f t="shared" si="6"/>
        <v>0</v>
      </c>
      <c r="R131" s="229">
        <f t="shared" si="6"/>
        <v>15801</v>
      </c>
    </row>
    <row r="132" spans="1:20" ht="14.45" customHeight="1" x14ac:dyDescent="0.2">
      <c r="A132" s="3"/>
      <c r="B132" s="3"/>
      <c r="C132" s="228" t="s">
        <v>138</v>
      </c>
      <c r="D132" s="315"/>
      <c r="E132" s="228"/>
      <c r="F132" s="228"/>
      <c r="G132" s="228"/>
      <c r="H132" s="16"/>
      <c r="K132" s="16"/>
      <c r="L132" s="229">
        <v>-12372</v>
      </c>
      <c r="M132" s="229"/>
      <c r="N132" s="229">
        <v>-1396</v>
      </c>
      <c r="O132" s="229"/>
      <c r="P132" s="229">
        <v>7646</v>
      </c>
      <c r="Q132" s="229"/>
      <c r="R132" s="229">
        <f>SUM(L132:Q132)</f>
        <v>-6122</v>
      </c>
    </row>
    <row r="133" spans="1:20" ht="14.45" customHeight="1" x14ac:dyDescent="0.2">
      <c r="A133" s="3"/>
      <c r="B133" s="3"/>
      <c r="C133" s="228" t="s">
        <v>104</v>
      </c>
      <c r="D133" s="315"/>
      <c r="E133" s="228"/>
      <c r="F133" s="228"/>
      <c r="G133" s="228"/>
      <c r="H133" s="16"/>
      <c r="K133" s="16"/>
      <c r="L133" s="229">
        <v>-12371</v>
      </c>
      <c r="M133" s="229"/>
      <c r="N133" s="229">
        <v>0</v>
      </c>
      <c r="O133" s="229"/>
      <c r="P133" s="229">
        <v>7741</v>
      </c>
      <c r="Q133" s="229"/>
      <c r="R133" s="229">
        <f>SUM(L133:Q133)</f>
        <v>-4630</v>
      </c>
      <c r="T133" s="256">
        <f>R133-PL!N33</f>
        <v>0</v>
      </c>
    </row>
    <row r="134" spans="1:20" ht="14.45" customHeight="1" thickBot="1" x14ac:dyDescent="0.25">
      <c r="A134" s="3"/>
      <c r="B134" s="3"/>
      <c r="C134" s="234" t="s">
        <v>103</v>
      </c>
      <c r="D134" s="234"/>
      <c r="E134" s="234"/>
      <c r="F134" s="235"/>
      <c r="G134" s="16"/>
      <c r="H134" s="16"/>
      <c r="K134" s="235"/>
      <c r="L134" s="236">
        <f>SUM(L131:L133)</f>
        <v>13146</v>
      </c>
      <c r="M134" s="229"/>
      <c r="N134" s="236">
        <f t="shared" ref="N134:R134" si="7">SUM(N131:N133)</f>
        <v>1304</v>
      </c>
      <c r="O134" s="229">
        <f t="shared" si="7"/>
        <v>0</v>
      </c>
      <c r="P134" s="236">
        <f t="shared" si="7"/>
        <v>-9401</v>
      </c>
      <c r="Q134" s="229">
        <f t="shared" si="7"/>
        <v>0</v>
      </c>
      <c r="R134" s="236">
        <f t="shared" si="7"/>
        <v>5049</v>
      </c>
      <c r="T134" s="256">
        <f>R134-PL!N35</f>
        <v>0</v>
      </c>
    </row>
    <row r="135" spans="1:20" ht="14.45" customHeight="1" x14ac:dyDescent="0.2">
      <c r="A135" s="3"/>
      <c r="B135" s="3"/>
      <c r="C135" s="227"/>
      <c r="D135" s="311"/>
      <c r="E135" s="227"/>
      <c r="F135" s="227"/>
      <c r="G135" s="227"/>
      <c r="H135" s="16"/>
      <c r="K135" s="16"/>
      <c r="L135" s="16"/>
      <c r="M135" s="16"/>
      <c r="N135" s="16"/>
      <c r="O135" s="16"/>
      <c r="P135" s="16"/>
      <c r="Q135" s="16"/>
      <c r="R135" s="16"/>
    </row>
    <row r="136" spans="1:20" ht="14.45" customHeight="1" x14ac:dyDescent="0.2">
      <c r="A136" s="3"/>
      <c r="B136" s="3"/>
      <c r="C136" s="232"/>
      <c r="D136" s="232"/>
      <c r="E136" s="232"/>
      <c r="F136" s="16"/>
      <c r="G136" s="16"/>
      <c r="H136" s="16"/>
      <c r="K136" s="16"/>
      <c r="L136" s="229"/>
      <c r="M136" s="229"/>
      <c r="N136" s="229"/>
      <c r="O136" s="229"/>
      <c r="P136" s="229"/>
      <c r="Q136" s="229"/>
      <c r="R136" s="229"/>
      <c r="T136" s="256"/>
    </row>
    <row r="137" spans="1:20" ht="29.25" customHeight="1" thickBot="1" x14ac:dyDescent="0.25">
      <c r="A137" s="3"/>
      <c r="B137" s="3"/>
      <c r="C137" s="502"/>
      <c r="D137" s="502"/>
      <c r="E137" s="502"/>
      <c r="F137" s="502"/>
      <c r="G137" s="232"/>
      <c r="H137" s="21"/>
      <c r="K137" s="258"/>
      <c r="L137" s="503" t="s">
        <v>126</v>
      </c>
      <c r="M137" s="16"/>
      <c r="N137" s="504" t="s">
        <v>136</v>
      </c>
      <c r="O137" s="16"/>
      <c r="P137" s="503" t="s">
        <v>127</v>
      </c>
      <c r="Q137" s="16"/>
      <c r="R137" s="503" t="s">
        <v>128</v>
      </c>
    </row>
    <row r="138" spans="1:20" ht="14.45" customHeight="1" x14ac:dyDescent="0.2">
      <c r="A138" s="3"/>
      <c r="B138" s="3"/>
      <c r="C138" s="500" t="s">
        <v>133</v>
      </c>
      <c r="D138" s="500"/>
      <c r="E138" s="500"/>
      <c r="F138" s="500"/>
      <c r="G138" s="500"/>
      <c r="H138" s="16"/>
      <c r="K138" s="16"/>
      <c r="L138" s="16" t="s">
        <v>3</v>
      </c>
      <c r="M138" s="16"/>
      <c r="N138" s="16" t="s">
        <v>3</v>
      </c>
      <c r="O138" s="16"/>
      <c r="P138" s="16" t="s">
        <v>3</v>
      </c>
      <c r="Q138" s="16"/>
      <c r="R138" s="16" t="s">
        <v>3</v>
      </c>
    </row>
    <row r="139" spans="1:20" ht="14.45" customHeight="1" x14ac:dyDescent="0.2">
      <c r="A139" s="3"/>
      <c r="B139" s="3"/>
      <c r="C139" s="500" t="s">
        <v>362</v>
      </c>
      <c r="D139" s="500"/>
      <c r="E139" s="500"/>
      <c r="F139" s="500"/>
      <c r="G139" s="500"/>
      <c r="H139" s="16"/>
      <c r="K139" s="16"/>
      <c r="L139" s="16"/>
      <c r="M139" s="16"/>
      <c r="N139" s="16"/>
      <c r="O139" s="16"/>
      <c r="P139" s="16"/>
      <c r="Q139" s="16"/>
      <c r="R139" s="16"/>
    </row>
    <row r="140" spans="1:20" ht="14.45" customHeight="1" x14ac:dyDescent="0.2">
      <c r="A140" s="3"/>
      <c r="B140" s="3"/>
      <c r="C140" s="500"/>
      <c r="D140" s="500"/>
      <c r="E140" s="500"/>
      <c r="F140" s="500"/>
      <c r="G140" s="500"/>
      <c r="H140" s="16"/>
      <c r="K140" s="16"/>
      <c r="L140" s="16"/>
      <c r="M140" s="16"/>
      <c r="N140" s="16"/>
      <c r="O140" s="16"/>
      <c r="P140" s="16"/>
      <c r="Q140" s="16"/>
      <c r="R140" s="16"/>
    </row>
    <row r="141" spans="1:20" ht="14.45" customHeight="1" x14ac:dyDescent="0.2">
      <c r="A141" s="3"/>
      <c r="B141" s="3"/>
      <c r="C141" s="501" t="s">
        <v>134</v>
      </c>
      <c r="D141" s="501"/>
      <c r="E141" s="501"/>
      <c r="F141" s="500"/>
      <c r="G141" s="500"/>
      <c r="H141" s="16"/>
      <c r="K141" s="16"/>
      <c r="L141" s="229">
        <v>4624616</v>
      </c>
      <c r="M141" s="16"/>
      <c r="N141" s="229">
        <v>14476</v>
      </c>
      <c r="O141" s="16"/>
      <c r="P141" s="229">
        <f>-1480334-197</f>
        <v>-1480531</v>
      </c>
      <c r="Q141" s="16"/>
      <c r="R141" s="229">
        <f>SUM(L141:P141)</f>
        <v>3158561</v>
      </c>
    </row>
    <row r="142" spans="1:20" ht="14.45" customHeight="1" thickBot="1" x14ac:dyDescent="0.25">
      <c r="A142" s="3"/>
      <c r="B142" s="3"/>
      <c r="C142" s="234" t="s">
        <v>72</v>
      </c>
      <c r="D142" s="234"/>
      <c r="E142" s="234"/>
      <c r="F142" s="234"/>
      <c r="G142" s="232"/>
      <c r="H142" s="16"/>
      <c r="K142" s="235"/>
      <c r="L142" s="237">
        <f>SUM(L141)</f>
        <v>4624616</v>
      </c>
      <c r="M142" s="151"/>
      <c r="N142" s="237">
        <f>SUM(N141)</f>
        <v>14476</v>
      </c>
      <c r="O142" s="151" t="e">
        <f>SUM(#REF!)</f>
        <v>#REF!</v>
      </c>
      <c r="P142" s="237">
        <f>SUM(P141)</f>
        <v>-1480531</v>
      </c>
      <c r="Q142" s="151" t="e">
        <f>SUM(#REF!)</f>
        <v>#REF!</v>
      </c>
      <c r="R142" s="237">
        <f>SUM(R141)</f>
        <v>3158561</v>
      </c>
      <c r="T142" s="256">
        <f>BS!D24-R142</f>
        <v>0</v>
      </c>
    </row>
    <row r="143" spans="1:20" ht="14.45" customHeight="1" x14ac:dyDescent="0.2">
      <c r="A143" s="3"/>
      <c r="B143" s="3"/>
      <c r="C143" s="501"/>
      <c r="D143" s="501"/>
      <c r="E143" s="501"/>
      <c r="F143" s="501"/>
      <c r="G143" s="501"/>
      <c r="H143" s="16"/>
      <c r="K143" s="16"/>
      <c r="L143" s="16"/>
      <c r="M143" s="16"/>
      <c r="N143" s="16"/>
      <c r="O143" s="16"/>
      <c r="P143" s="16"/>
      <c r="Q143" s="16"/>
      <c r="R143" s="16"/>
    </row>
    <row r="144" spans="1:20" ht="14.45" customHeight="1" x14ac:dyDescent="0.2">
      <c r="A144" s="3"/>
      <c r="B144" s="3"/>
      <c r="C144" s="501" t="s">
        <v>135</v>
      </c>
      <c r="D144" s="501"/>
      <c r="E144" s="501"/>
      <c r="F144" s="500"/>
      <c r="G144" s="500"/>
      <c r="H144" s="16"/>
      <c r="K144" s="16"/>
      <c r="L144" s="229">
        <v>2295216</v>
      </c>
      <c r="M144" s="229"/>
      <c r="N144" s="229">
        <v>10183</v>
      </c>
      <c r="O144" s="229"/>
      <c r="P144" s="229">
        <f>-745032-119</f>
        <v>-745151</v>
      </c>
      <c r="Q144" s="229"/>
      <c r="R144" s="229">
        <f>SUM(L144:P144)</f>
        <v>1560248</v>
      </c>
    </row>
    <row r="145" spans="1:32" ht="14.45" customHeight="1" thickBot="1" x14ac:dyDescent="0.25">
      <c r="A145" s="3"/>
      <c r="B145" s="3"/>
      <c r="C145" s="234" t="s">
        <v>78</v>
      </c>
      <c r="D145" s="234"/>
      <c r="E145" s="234"/>
      <c r="F145" s="234"/>
      <c r="G145" s="232"/>
      <c r="H145" s="16"/>
      <c r="K145" s="235"/>
      <c r="L145" s="237">
        <f>SUM(L144)</f>
        <v>2295216</v>
      </c>
      <c r="M145" s="151"/>
      <c r="N145" s="237">
        <f>SUM(N144)</f>
        <v>10183</v>
      </c>
      <c r="O145" s="151" t="e">
        <f>SUM(#REF!)</f>
        <v>#REF!</v>
      </c>
      <c r="P145" s="237">
        <f>SUM(P144)</f>
        <v>-745151</v>
      </c>
      <c r="Q145" s="151" t="e">
        <f>SUM(#REF!)</f>
        <v>#REF!</v>
      </c>
      <c r="R145" s="237">
        <f>SUM(R144)</f>
        <v>1560248</v>
      </c>
      <c r="T145" s="256">
        <f>BS!D46-R145</f>
        <v>0</v>
      </c>
    </row>
    <row r="146" spans="1:32" ht="14.45" customHeight="1" x14ac:dyDescent="0.2">
      <c r="A146" s="3"/>
      <c r="B146" s="3"/>
      <c r="C146" s="250"/>
      <c r="D146" s="311"/>
      <c r="E146" s="250"/>
      <c r="F146" s="250"/>
      <c r="G146" s="250"/>
      <c r="H146" s="16"/>
      <c r="K146" s="16"/>
      <c r="L146" s="16"/>
      <c r="M146" s="16"/>
      <c r="N146" s="16"/>
      <c r="O146" s="16"/>
      <c r="P146" s="16"/>
      <c r="Q146" s="16"/>
      <c r="R146" s="16"/>
    </row>
    <row r="147" spans="1:32" ht="14.45" customHeight="1" x14ac:dyDescent="0.2">
      <c r="A147" s="3"/>
      <c r="B147" s="3"/>
      <c r="C147" s="227" t="s">
        <v>133</v>
      </c>
      <c r="D147" s="311"/>
      <c r="E147" s="227"/>
      <c r="F147" s="227"/>
      <c r="G147" s="227"/>
      <c r="H147" s="16"/>
      <c r="K147" s="16"/>
      <c r="L147" s="16"/>
      <c r="M147" s="16"/>
      <c r="N147" s="16"/>
      <c r="O147" s="16"/>
      <c r="P147" s="16"/>
      <c r="Q147" s="16"/>
      <c r="R147" s="16"/>
    </row>
    <row r="148" spans="1:32" ht="14.45" customHeight="1" x14ac:dyDescent="0.2">
      <c r="A148" s="3"/>
      <c r="B148" s="3"/>
      <c r="C148" s="227" t="s">
        <v>305</v>
      </c>
      <c r="D148" s="311"/>
      <c r="E148" s="227"/>
      <c r="F148" s="227"/>
      <c r="G148" s="227"/>
      <c r="H148" s="16"/>
      <c r="K148" s="16"/>
      <c r="L148" s="16"/>
      <c r="M148" s="16"/>
      <c r="N148" s="16"/>
      <c r="O148" s="16"/>
      <c r="P148" s="16"/>
      <c r="Q148" s="16"/>
      <c r="R148" s="16"/>
    </row>
    <row r="149" spans="1:32" ht="14.45" customHeight="1" x14ac:dyDescent="0.2">
      <c r="A149" s="3"/>
      <c r="B149" s="3"/>
      <c r="C149" s="227"/>
      <c r="D149" s="311"/>
      <c r="E149" s="227"/>
      <c r="F149" s="227"/>
      <c r="G149" s="227"/>
      <c r="H149" s="16"/>
      <c r="K149" s="16"/>
      <c r="L149" s="16"/>
      <c r="M149" s="16"/>
      <c r="N149" s="16"/>
      <c r="O149" s="16"/>
      <c r="P149" s="16"/>
      <c r="Q149" s="16"/>
      <c r="R149" s="16"/>
    </row>
    <row r="150" spans="1:32" ht="14.45" customHeight="1" x14ac:dyDescent="0.2">
      <c r="A150" s="3"/>
      <c r="B150" s="3"/>
      <c r="C150" s="228" t="s">
        <v>134</v>
      </c>
      <c r="D150" s="315"/>
      <c r="E150" s="228"/>
      <c r="F150" s="227"/>
      <c r="G150" s="227"/>
      <c r="H150" s="16"/>
      <c r="K150" s="16"/>
      <c r="L150" s="229">
        <v>4598422</v>
      </c>
      <c r="M150" s="16"/>
      <c r="N150" s="229">
        <v>16187</v>
      </c>
      <c r="O150" s="16"/>
      <c r="P150" s="229">
        <v>-1437311</v>
      </c>
      <c r="Q150" s="16"/>
      <c r="R150" s="229">
        <f>SUM(L150:P150)</f>
        <v>3177298</v>
      </c>
    </row>
    <row r="151" spans="1:32" ht="14.45" customHeight="1" thickBot="1" x14ac:dyDescent="0.25">
      <c r="A151" s="3"/>
      <c r="B151" s="3"/>
      <c r="C151" s="234" t="s">
        <v>72</v>
      </c>
      <c r="D151" s="234"/>
      <c r="E151" s="234"/>
      <c r="F151" s="234"/>
      <c r="G151" s="232"/>
      <c r="H151" s="16"/>
      <c r="K151" s="235"/>
      <c r="L151" s="237">
        <f>SUM(L150)</f>
        <v>4598422</v>
      </c>
      <c r="M151" s="151"/>
      <c r="N151" s="237">
        <f>SUM(N150)</f>
        <v>16187</v>
      </c>
      <c r="O151" s="151" t="e">
        <f>SUM(#REF!)</f>
        <v>#REF!</v>
      </c>
      <c r="P151" s="237">
        <f>SUM(P150)</f>
        <v>-1437311</v>
      </c>
      <c r="Q151" s="151" t="e">
        <f>SUM(#REF!)</f>
        <v>#REF!</v>
      </c>
      <c r="R151" s="237">
        <f>SUM(R150)</f>
        <v>3177298</v>
      </c>
      <c r="T151" s="256">
        <f>R151-BS!F24</f>
        <v>0</v>
      </c>
    </row>
    <row r="152" spans="1:32" ht="14.45" customHeight="1" x14ac:dyDescent="0.2">
      <c r="A152" s="3"/>
      <c r="B152" s="3"/>
      <c r="C152" s="228"/>
      <c r="D152" s="315"/>
      <c r="E152" s="228"/>
      <c r="F152" s="228"/>
      <c r="G152" s="228"/>
      <c r="H152" s="16"/>
      <c r="K152" s="16"/>
      <c r="L152" s="16"/>
      <c r="M152" s="16"/>
      <c r="N152" s="16"/>
      <c r="O152" s="16"/>
      <c r="P152" s="16"/>
      <c r="Q152" s="16"/>
      <c r="R152" s="16"/>
    </row>
    <row r="153" spans="1:32" ht="14.45" customHeight="1" x14ac:dyDescent="0.2">
      <c r="A153" s="3"/>
      <c r="B153" s="3"/>
      <c r="C153" s="228" t="s">
        <v>135</v>
      </c>
      <c r="D153" s="315"/>
      <c r="E153" s="228"/>
      <c r="F153" s="227"/>
      <c r="G153" s="227"/>
      <c r="H153" s="16"/>
      <c r="K153" s="16"/>
      <c r="L153" s="229">
        <v>2291786</v>
      </c>
      <c r="M153" s="229"/>
      <c r="N153" s="229">
        <v>9535</v>
      </c>
      <c r="O153" s="229"/>
      <c r="P153" s="229">
        <v>-710004</v>
      </c>
      <c r="Q153" s="229"/>
      <c r="R153" s="229">
        <f>SUM(L153:P153)</f>
        <v>1591317</v>
      </c>
    </row>
    <row r="154" spans="1:32" ht="14.45" customHeight="1" thickBot="1" x14ac:dyDescent="0.25">
      <c r="A154" s="3"/>
      <c r="B154" s="3"/>
      <c r="C154" s="234" t="s">
        <v>78</v>
      </c>
      <c r="D154" s="234"/>
      <c r="E154" s="234"/>
      <c r="F154" s="234"/>
      <c r="G154" s="232"/>
      <c r="H154" s="16"/>
      <c r="K154" s="235"/>
      <c r="L154" s="237">
        <f>SUM(L153)</f>
        <v>2291786</v>
      </c>
      <c r="M154" s="151"/>
      <c r="N154" s="237">
        <f>SUM(N153)</f>
        <v>9535</v>
      </c>
      <c r="O154" s="151" t="e">
        <f>SUM(#REF!)</f>
        <v>#REF!</v>
      </c>
      <c r="P154" s="237">
        <f>SUM(P153)</f>
        <v>-710004</v>
      </c>
      <c r="Q154" s="151" t="e">
        <f>SUM(#REF!)</f>
        <v>#REF!</v>
      </c>
      <c r="R154" s="237">
        <f>SUM(R153)</f>
        <v>1591317</v>
      </c>
      <c r="T154" s="256">
        <f>R154-BS!F46</f>
        <v>0</v>
      </c>
    </row>
    <row r="155" spans="1:32" ht="14.25" customHeight="1" x14ac:dyDescent="0.2">
      <c r="A155" s="3"/>
      <c r="B155" s="3"/>
      <c r="C155" s="15"/>
      <c r="D155" s="311"/>
      <c r="E155" s="221"/>
      <c r="F155" s="15"/>
      <c r="G155" s="15"/>
      <c r="H155" s="16"/>
      <c r="I155" s="16"/>
      <c r="J155" s="16"/>
      <c r="K155" s="16"/>
      <c r="L155" s="16"/>
      <c r="M155" s="16"/>
      <c r="N155" s="16"/>
      <c r="O155" s="16"/>
      <c r="P155" s="16"/>
    </row>
    <row r="156" spans="1:32" ht="12.75" customHeight="1" x14ac:dyDescent="0.2">
      <c r="A156" s="3"/>
      <c r="B156" s="3"/>
      <c r="C156" s="123"/>
      <c r="D156" s="123"/>
      <c r="E156" s="123"/>
      <c r="F156" s="123"/>
      <c r="G156" s="123"/>
      <c r="H156" s="123"/>
      <c r="I156" s="123"/>
      <c r="J156" s="123"/>
      <c r="K156" s="123"/>
      <c r="L156" s="123"/>
      <c r="M156" s="123"/>
      <c r="N156" s="123"/>
      <c r="O156" s="123"/>
      <c r="P156" s="123"/>
      <c r="Q156" s="123"/>
      <c r="R156" s="123"/>
    </row>
    <row r="157" spans="1:32" ht="14.45" customHeight="1" x14ac:dyDescent="0.2">
      <c r="A157" s="3">
        <v>13</v>
      </c>
      <c r="B157" s="3"/>
      <c r="C157" s="602" t="s">
        <v>184</v>
      </c>
      <c r="D157" s="602"/>
      <c r="E157" s="602"/>
      <c r="F157" s="627"/>
      <c r="G157" s="627"/>
      <c r="H157" s="627"/>
      <c r="I157" s="627"/>
      <c r="J157" s="627"/>
      <c r="K157" s="627"/>
      <c r="L157" s="627"/>
      <c r="M157" s="627"/>
      <c r="N157" s="627"/>
      <c r="O157" s="627"/>
      <c r="P157" s="627"/>
      <c r="R157" s="28"/>
    </row>
    <row r="158" spans="1:32" ht="14.45" customHeight="1" x14ac:dyDescent="0.2">
      <c r="A158" s="3"/>
      <c r="B158" s="3"/>
      <c r="C158" s="602"/>
      <c r="D158" s="602"/>
      <c r="E158" s="602"/>
      <c r="F158" s="627"/>
      <c r="G158" s="627"/>
      <c r="H158" s="627"/>
      <c r="I158" s="627"/>
      <c r="J158" s="627"/>
      <c r="K158" s="627"/>
      <c r="L158" s="627"/>
      <c r="M158" s="627"/>
      <c r="N158" s="627"/>
      <c r="O158" s="627"/>
      <c r="P158" s="627"/>
      <c r="T158" s="602"/>
      <c r="U158" s="627"/>
      <c r="V158" s="627"/>
      <c r="W158" s="627"/>
      <c r="X158" s="627"/>
      <c r="Y158" s="627"/>
      <c r="Z158" s="627"/>
      <c r="AA158" s="627"/>
      <c r="AB158" s="627"/>
      <c r="AC158" s="627"/>
      <c r="AD158" s="627"/>
      <c r="AE158" s="627"/>
      <c r="AF158" s="627"/>
    </row>
    <row r="159" spans="1:32" ht="30.75" customHeight="1" x14ac:dyDescent="0.2">
      <c r="A159" s="3"/>
      <c r="B159" s="3"/>
      <c r="C159" s="605" t="s">
        <v>331</v>
      </c>
      <c r="D159" s="605"/>
      <c r="E159" s="605"/>
      <c r="F159" s="605"/>
      <c r="G159" s="605"/>
      <c r="H159" s="605"/>
      <c r="I159" s="605"/>
      <c r="J159" s="605"/>
      <c r="K159" s="605"/>
      <c r="L159" s="605"/>
      <c r="M159" s="605"/>
      <c r="N159" s="605"/>
      <c r="O159" s="605"/>
      <c r="P159" s="605"/>
      <c r="Q159" s="605"/>
      <c r="R159" s="605"/>
      <c r="S159" s="57"/>
      <c r="T159" s="257"/>
      <c r="U159" s="251"/>
      <c r="V159" s="89"/>
      <c r="W159" s="89"/>
      <c r="X159" s="89"/>
      <c r="Y159" s="89"/>
      <c r="Z159" s="89"/>
      <c r="AA159" s="89"/>
      <c r="AB159" s="89"/>
      <c r="AC159" s="89"/>
      <c r="AD159" s="89"/>
      <c r="AE159" s="89"/>
      <c r="AF159" s="89"/>
    </row>
    <row r="160" spans="1:32" ht="14.45" customHeight="1" x14ac:dyDescent="0.2">
      <c r="A160" s="3"/>
      <c r="B160" s="3"/>
      <c r="C160" s="11"/>
      <c r="D160" s="306"/>
      <c r="E160" s="217"/>
      <c r="F160" s="89"/>
      <c r="G160" s="89"/>
      <c r="H160" s="89"/>
      <c r="I160" s="89"/>
      <c r="J160" s="89"/>
      <c r="K160" s="89"/>
      <c r="L160" s="89"/>
      <c r="M160" s="89"/>
      <c r="N160" s="89"/>
      <c r="O160" s="89"/>
      <c r="P160" s="89"/>
      <c r="T160" s="257"/>
      <c r="U160" s="251"/>
      <c r="V160" s="89"/>
      <c r="W160" s="89"/>
      <c r="X160" s="89"/>
      <c r="Y160" s="89"/>
      <c r="Z160" s="89"/>
      <c r="AA160" s="89"/>
      <c r="AB160" s="89"/>
      <c r="AC160" s="89"/>
      <c r="AD160" s="89"/>
      <c r="AE160" s="89"/>
      <c r="AF160" s="89"/>
    </row>
    <row r="161" spans="1:38" ht="14.45" customHeight="1" x14ac:dyDescent="0.2">
      <c r="A161" s="20">
        <v>14</v>
      </c>
      <c r="B161" s="3"/>
      <c r="C161" s="3" t="s">
        <v>115</v>
      </c>
      <c r="D161" s="3"/>
      <c r="E161" s="3"/>
      <c r="F161" s="3"/>
      <c r="G161" s="3"/>
      <c r="T161" s="254"/>
    </row>
    <row r="162" spans="1:38" ht="14.45" customHeight="1" x14ac:dyDescent="0.2">
      <c r="A162" s="3"/>
      <c r="B162" s="3"/>
      <c r="C162" s="3"/>
      <c r="D162" s="3"/>
      <c r="E162" s="3"/>
      <c r="F162" s="3"/>
      <c r="G162" s="3"/>
    </row>
    <row r="163" spans="1:38" ht="18.75" customHeight="1" x14ac:dyDescent="0.2">
      <c r="A163" s="3"/>
      <c r="B163" s="3"/>
      <c r="C163" s="605" t="s">
        <v>369</v>
      </c>
      <c r="D163" s="605"/>
      <c r="E163" s="609"/>
      <c r="F163" s="609"/>
      <c r="G163" s="609"/>
      <c r="H163" s="609"/>
      <c r="I163" s="609"/>
      <c r="J163" s="609"/>
      <c r="K163" s="609"/>
      <c r="L163" s="609"/>
      <c r="M163" s="609"/>
      <c r="N163" s="609"/>
      <c r="O163" s="609"/>
      <c r="P163" s="609"/>
      <c r="Q163" s="609"/>
      <c r="R163" s="609"/>
    </row>
    <row r="164" spans="1:38" ht="10.5" customHeight="1" x14ac:dyDescent="0.2">
      <c r="A164" s="3"/>
      <c r="B164" s="3"/>
      <c r="C164" s="3"/>
      <c r="D164" s="3"/>
      <c r="E164" s="3"/>
      <c r="F164" s="41"/>
      <c r="G164" s="41"/>
    </row>
    <row r="165" spans="1:38" ht="14.45" customHeight="1" x14ac:dyDescent="0.2">
      <c r="A165" s="3">
        <v>15</v>
      </c>
      <c r="C165" s="602" t="s">
        <v>28</v>
      </c>
      <c r="D165" s="602"/>
      <c r="E165" s="602"/>
      <c r="F165" s="605"/>
      <c r="G165" s="605"/>
      <c r="H165" s="605"/>
      <c r="I165" s="605"/>
      <c r="J165" s="605"/>
      <c r="K165" s="605"/>
      <c r="L165" s="605"/>
      <c r="M165" s="605"/>
      <c r="N165" s="605"/>
      <c r="O165" s="605"/>
      <c r="P165" s="605"/>
      <c r="Q165" s="605"/>
      <c r="R165" s="605"/>
      <c r="U165" s="605"/>
      <c r="V165" s="638"/>
      <c r="W165" s="638"/>
      <c r="X165" s="638"/>
      <c r="Y165" s="638"/>
      <c r="Z165" s="638"/>
      <c r="AA165" s="638"/>
      <c r="AB165" s="638"/>
      <c r="AC165" s="638"/>
      <c r="AD165" s="638"/>
      <c r="AE165" s="638"/>
      <c r="AF165" s="638"/>
      <c r="AG165" s="638"/>
      <c r="AH165" s="638"/>
      <c r="AI165" s="638"/>
      <c r="AJ165" s="638"/>
      <c r="AK165" s="4"/>
      <c r="AL165" s="4"/>
    </row>
    <row r="166" spans="1:38" ht="14.45" customHeight="1" x14ac:dyDescent="0.2">
      <c r="A166" s="3"/>
      <c r="C166" s="11"/>
      <c r="D166" s="306"/>
      <c r="E166" s="217"/>
      <c r="F166" s="4"/>
      <c r="G166" s="4"/>
      <c r="H166" s="4"/>
      <c r="I166" s="4"/>
      <c r="J166" s="4"/>
      <c r="K166" s="4"/>
      <c r="L166" s="4"/>
      <c r="M166" s="4"/>
      <c r="N166" s="4"/>
      <c r="O166" s="4"/>
      <c r="P166" s="4"/>
      <c r="Q166" s="4"/>
      <c r="R166" s="4"/>
      <c r="U166" s="252"/>
      <c r="V166" s="69"/>
      <c r="W166" s="69"/>
      <c r="X166" s="69"/>
      <c r="Y166" s="69"/>
      <c r="Z166" s="69"/>
      <c r="AA166" s="69"/>
      <c r="AB166" s="69"/>
      <c r="AC166" s="69"/>
      <c r="AD166" s="69"/>
      <c r="AE166" s="69"/>
      <c r="AF166" s="69"/>
      <c r="AG166" s="69"/>
      <c r="AH166" s="69"/>
      <c r="AI166" s="69"/>
      <c r="AJ166" s="69"/>
      <c r="AK166" s="4"/>
      <c r="AL166" s="4"/>
    </row>
    <row r="167" spans="1:38" ht="30" customHeight="1" x14ac:dyDescent="0.2">
      <c r="B167" s="12"/>
      <c r="C167" s="309" t="s">
        <v>192</v>
      </c>
      <c r="D167" s="605" t="s">
        <v>391</v>
      </c>
      <c r="E167" s="643"/>
      <c r="F167" s="643"/>
      <c r="G167" s="643"/>
      <c r="H167" s="643"/>
      <c r="I167" s="643"/>
      <c r="J167" s="643"/>
      <c r="K167" s="643"/>
      <c r="L167" s="643"/>
      <c r="M167" s="643"/>
      <c r="N167" s="643"/>
      <c r="O167" s="643"/>
      <c r="P167" s="643"/>
      <c r="Q167" s="643"/>
      <c r="R167" s="643"/>
      <c r="U167" s="629"/>
      <c r="V167" s="638"/>
      <c r="W167" s="638"/>
      <c r="X167" s="638"/>
      <c r="Y167" s="638"/>
      <c r="Z167" s="638"/>
      <c r="AA167" s="638"/>
      <c r="AB167" s="638"/>
      <c r="AC167" s="638"/>
      <c r="AD167" s="638"/>
      <c r="AE167" s="638"/>
      <c r="AF167" s="638"/>
      <c r="AG167" s="638"/>
      <c r="AH167" s="638"/>
      <c r="AI167" s="638"/>
      <c r="AJ167" s="638"/>
      <c r="AK167" s="638"/>
      <c r="AL167" s="638"/>
    </row>
    <row r="168" spans="1:38" ht="12" customHeight="1" x14ac:dyDescent="0.2">
      <c r="B168" s="243"/>
      <c r="C168" s="239"/>
      <c r="D168" s="305"/>
      <c r="E168" s="239"/>
      <c r="F168" s="238"/>
      <c r="G168" s="238"/>
      <c r="H168" s="238"/>
      <c r="I168" s="238"/>
      <c r="J168" s="238"/>
      <c r="K168" s="238"/>
      <c r="L168" s="238"/>
      <c r="M168" s="238"/>
      <c r="N168" s="238"/>
      <c r="O168" s="238"/>
      <c r="P168" s="238"/>
      <c r="Q168" s="238"/>
      <c r="R168" s="238"/>
      <c r="U168" s="253"/>
      <c r="V168" s="246"/>
      <c r="W168" s="246"/>
      <c r="X168" s="246"/>
      <c r="Y168" s="246"/>
      <c r="Z168" s="246"/>
      <c r="AA168" s="246"/>
      <c r="AB168" s="246"/>
      <c r="AC168" s="246"/>
      <c r="AD168" s="246"/>
      <c r="AE168" s="246"/>
      <c r="AF168" s="246"/>
      <c r="AG168" s="246"/>
      <c r="AH168" s="246"/>
      <c r="AI168" s="246"/>
      <c r="AJ168" s="246"/>
      <c r="AK168" s="246"/>
      <c r="AL168" s="246"/>
    </row>
    <row r="169" spans="1:38" ht="35.25" customHeight="1" x14ac:dyDescent="0.2">
      <c r="B169" s="271"/>
      <c r="D169" s="605" t="s">
        <v>215</v>
      </c>
      <c r="E169" s="625"/>
      <c r="F169" s="625"/>
      <c r="G169" s="625"/>
      <c r="H169" s="625"/>
      <c r="I169" s="625"/>
      <c r="J169" s="625"/>
      <c r="K169" s="625"/>
      <c r="L169" s="625"/>
      <c r="M169" s="625"/>
      <c r="N169" s="625"/>
      <c r="O169" s="625"/>
      <c r="P169" s="625"/>
      <c r="Q169" s="625"/>
      <c r="R169" s="625"/>
      <c r="U169" s="253"/>
      <c r="V169" s="275"/>
      <c r="W169" s="275"/>
      <c r="X169" s="275"/>
      <c r="Y169" s="275"/>
      <c r="Z169" s="275"/>
      <c r="AA169" s="275"/>
      <c r="AB169" s="275"/>
      <c r="AC169" s="275"/>
      <c r="AD169" s="275"/>
      <c r="AE169" s="275"/>
      <c r="AF169" s="275"/>
      <c r="AG169" s="275"/>
      <c r="AH169" s="275"/>
      <c r="AI169" s="275"/>
      <c r="AJ169" s="275"/>
      <c r="AK169" s="275"/>
      <c r="AL169" s="275"/>
    </row>
    <row r="170" spans="1:38" ht="18" customHeight="1" x14ac:dyDescent="0.2">
      <c r="B170" s="271"/>
      <c r="C170" s="267"/>
      <c r="D170" s="305"/>
      <c r="E170" s="267"/>
      <c r="F170" s="266"/>
      <c r="G170" s="266"/>
      <c r="H170" s="266"/>
      <c r="I170" s="266"/>
      <c r="J170" s="266"/>
      <c r="K170" s="266"/>
      <c r="L170" s="266"/>
      <c r="M170" s="266"/>
      <c r="N170" s="266"/>
      <c r="O170" s="266"/>
      <c r="P170" s="266"/>
      <c r="Q170" s="266"/>
      <c r="R170" s="293"/>
      <c r="U170" s="253"/>
      <c r="V170" s="275"/>
      <c r="W170" s="275"/>
      <c r="X170" s="275"/>
      <c r="Y170" s="275"/>
      <c r="Z170" s="275"/>
      <c r="AA170" s="275"/>
      <c r="AB170" s="275"/>
      <c r="AC170" s="275"/>
      <c r="AD170" s="275"/>
      <c r="AE170" s="275"/>
      <c r="AF170" s="275"/>
      <c r="AG170" s="275"/>
      <c r="AH170" s="275"/>
      <c r="AI170" s="275"/>
      <c r="AJ170" s="275"/>
      <c r="AK170" s="275"/>
      <c r="AL170" s="275"/>
    </row>
    <row r="171" spans="1:38" ht="18" customHeight="1" x14ac:dyDescent="0.2">
      <c r="B171" s="271"/>
      <c r="C171" s="267"/>
      <c r="D171" s="305"/>
      <c r="E171" s="267"/>
      <c r="F171" s="266"/>
      <c r="G171" s="266"/>
      <c r="H171" s="266"/>
      <c r="I171" s="266"/>
      <c r="J171" s="266"/>
      <c r="K171" s="266"/>
      <c r="L171" s="266"/>
      <c r="M171" s="266"/>
      <c r="N171" s="266"/>
      <c r="O171" s="266"/>
      <c r="P171" s="266"/>
      <c r="Q171" s="266"/>
      <c r="R171" s="288" t="s">
        <v>82</v>
      </c>
      <c r="U171" s="253"/>
      <c r="V171" s="275"/>
      <c r="W171" s="275"/>
      <c r="X171" s="275"/>
      <c r="Y171" s="275"/>
      <c r="Z171" s="275"/>
      <c r="AA171" s="275"/>
      <c r="AB171" s="275"/>
      <c r="AC171" s="275"/>
      <c r="AD171" s="275"/>
      <c r="AE171" s="275"/>
      <c r="AF171" s="275"/>
      <c r="AG171" s="275"/>
      <c r="AH171" s="275"/>
      <c r="AI171" s="275"/>
      <c r="AJ171" s="275"/>
      <c r="AK171" s="275"/>
      <c r="AL171" s="275"/>
    </row>
    <row r="172" spans="1:38" ht="18" customHeight="1" x14ac:dyDescent="0.2">
      <c r="B172" s="271"/>
      <c r="C172" s="267"/>
      <c r="D172" s="305"/>
      <c r="E172" s="267"/>
      <c r="F172" s="266"/>
      <c r="G172" s="266"/>
      <c r="H172" s="266"/>
      <c r="I172" s="266"/>
      <c r="J172" s="266"/>
      <c r="K172" s="266"/>
      <c r="L172" s="266"/>
      <c r="M172" s="266"/>
      <c r="N172" s="266"/>
      <c r="O172" s="266"/>
      <c r="P172" s="266"/>
      <c r="Q172" s="266"/>
      <c r="R172" s="288" t="s">
        <v>392</v>
      </c>
      <c r="U172" s="253"/>
      <c r="V172" s="275"/>
      <c r="W172" s="275"/>
      <c r="X172" s="275"/>
      <c r="Y172" s="275"/>
      <c r="Z172" s="275"/>
      <c r="AA172" s="275"/>
      <c r="AB172" s="275"/>
      <c r="AC172" s="275"/>
      <c r="AD172" s="275"/>
      <c r="AE172" s="275"/>
      <c r="AF172" s="275"/>
      <c r="AG172" s="275"/>
      <c r="AH172" s="275"/>
      <c r="AI172" s="275"/>
      <c r="AJ172" s="275"/>
      <c r="AK172" s="275"/>
      <c r="AL172" s="275"/>
    </row>
    <row r="173" spans="1:38" ht="18" customHeight="1" x14ac:dyDescent="0.2">
      <c r="B173" s="271"/>
      <c r="D173" s="280" t="s">
        <v>216</v>
      </c>
      <c r="E173" s="267"/>
      <c r="F173" s="266"/>
      <c r="G173" s="266"/>
      <c r="H173" s="266"/>
      <c r="I173" s="266"/>
      <c r="J173" s="266"/>
      <c r="K173" s="266"/>
      <c r="L173" s="266"/>
      <c r="M173" s="266"/>
      <c r="N173" s="266"/>
      <c r="O173" s="266"/>
      <c r="P173" s="266"/>
      <c r="Q173" s="266"/>
      <c r="R173" s="288" t="s">
        <v>3</v>
      </c>
      <c r="U173" s="253"/>
      <c r="V173" s="275"/>
      <c r="W173" s="275"/>
      <c r="X173" s="275"/>
      <c r="Y173" s="275"/>
      <c r="Z173" s="275"/>
      <c r="AA173" s="275"/>
      <c r="AB173" s="275"/>
      <c r="AC173" s="275"/>
      <c r="AD173" s="275"/>
      <c r="AE173" s="275"/>
      <c r="AF173" s="275"/>
      <c r="AG173" s="275"/>
      <c r="AH173" s="275"/>
      <c r="AI173" s="275"/>
      <c r="AJ173" s="275"/>
      <c r="AK173" s="275"/>
      <c r="AL173" s="275"/>
    </row>
    <row r="174" spans="1:38" ht="18" customHeight="1" x14ac:dyDescent="0.2">
      <c r="B174" s="271"/>
      <c r="D174" s="281" t="s">
        <v>199</v>
      </c>
      <c r="E174" s="267"/>
      <c r="F174" s="266"/>
      <c r="G174" s="266"/>
      <c r="H174" s="266"/>
      <c r="I174" s="266"/>
      <c r="J174" s="266"/>
      <c r="K174" s="266"/>
      <c r="L174" s="266"/>
      <c r="M174" s="266"/>
      <c r="N174" s="266"/>
      <c r="O174" s="266"/>
      <c r="P174" s="266"/>
      <c r="Q174" s="266"/>
      <c r="R174" s="290">
        <f>135+21105</f>
        <v>21240</v>
      </c>
      <c r="U174" s="253"/>
      <c r="V174" s="275"/>
      <c r="W174" s="275"/>
      <c r="X174" s="275"/>
      <c r="Y174" s="275"/>
      <c r="Z174" s="275"/>
      <c r="AA174" s="275"/>
      <c r="AB174" s="275"/>
      <c r="AC174" s="275"/>
      <c r="AD174" s="275"/>
      <c r="AE174" s="275"/>
      <c r="AF174" s="275"/>
      <c r="AG174" s="275"/>
      <c r="AH174" s="275"/>
      <c r="AI174" s="275"/>
      <c r="AJ174" s="275"/>
      <c r="AK174" s="275"/>
      <c r="AL174" s="275"/>
    </row>
    <row r="175" spans="1:38" ht="18" customHeight="1" x14ac:dyDescent="0.2">
      <c r="B175" s="356"/>
      <c r="D175" s="281" t="s">
        <v>253</v>
      </c>
      <c r="E175" s="355"/>
      <c r="F175" s="354"/>
      <c r="G175" s="354"/>
      <c r="H175" s="354"/>
      <c r="I175" s="354"/>
      <c r="J175" s="354"/>
      <c r="K175" s="354"/>
      <c r="L175" s="354"/>
      <c r="M175" s="354"/>
      <c r="N175" s="354"/>
      <c r="O175" s="354"/>
      <c r="P175" s="354"/>
      <c r="Q175" s="354"/>
      <c r="R175" s="290">
        <v>218</v>
      </c>
      <c r="U175" s="253"/>
      <c r="V175" s="359"/>
      <c r="W175" s="359"/>
      <c r="X175" s="359"/>
      <c r="Y175" s="359"/>
      <c r="Z175" s="359"/>
      <c r="AA175" s="359"/>
      <c r="AB175" s="359"/>
      <c r="AC175" s="359"/>
      <c r="AD175" s="359"/>
      <c r="AE175" s="359"/>
      <c r="AF175" s="359"/>
      <c r="AG175" s="359"/>
      <c r="AH175" s="359"/>
      <c r="AI175" s="359"/>
      <c r="AJ175" s="359"/>
      <c r="AK175" s="359"/>
      <c r="AL175" s="359"/>
    </row>
    <row r="176" spans="1:38" ht="18" customHeight="1" x14ac:dyDescent="0.2">
      <c r="B176" s="271"/>
      <c r="D176" s="281" t="s">
        <v>205</v>
      </c>
      <c r="E176" s="267"/>
      <c r="F176" s="266"/>
      <c r="G176" s="266"/>
      <c r="H176" s="266"/>
      <c r="I176" s="266"/>
      <c r="J176" s="266"/>
      <c r="K176" s="266"/>
      <c r="L176" s="266"/>
      <c r="M176" s="266"/>
      <c r="N176" s="266"/>
      <c r="O176" s="266"/>
      <c r="P176" s="266"/>
      <c r="Q176" s="266"/>
      <c r="R176" s="291">
        <v>3</v>
      </c>
      <c r="U176" s="253"/>
      <c r="V176" s="275"/>
      <c r="W176" s="275"/>
      <c r="X176" s="275"/>
      <c r="Y176" s="275"/>
      <c r="Z176" s="275"/>
      <c r="AA176" s="275"/>
      <c r="AB176" s="275"/>
      <c r="AC176" s="275"/>
      <c r="AD176" s="275"/>
      <c r="AE176" s="275"/>
      <c r="AF176" s="275"/>
      <c r="AG176" s="275"/>
      <c r="AH176" s="275"/>
      <c r="AI176" s="275"/>
      <c r="AJ176" s="275"/>
      <c r="AK176" s="275"/>
      <c r="AL176" s="275"/>
    </row>
    <row r="177" spans="2:38" ht="18" customHeight="1" x14ac:dyDescent="0.2">
      <c r="B177" s="356"/>
      <c r="D177" s="281" t="s">
        <v>182</v>
      </c>
      <c r="E177" s="355"/>
      <c r="F177" s="354"/>
      <c r="G177" s="354"/>
      <c r="H177" s="354"/>
      <c r="I177" s="354"/>
      <c r="J177" s="354"/>
      <c r="K177" s="354"/>
      <c r="L177" s="354"/>
      <c r="M177" s="354"/>
      <c r="N177" s="354"/>
      <c r="O177" s="354"/>
      <c r="P177" s="354"/>
      <c r="Q177" s="354"/>
      <c r="R177" s="291">
        <v>-3020</v>
      </c>
      <c r="U177" s="253"/>
      <c r="V177" s="359"/>
      <c r="W177" s="359"/>
      <c r="X177" s="359"/>
      <c r="Y177" s="359"/>
      <c r="Z177" s="359"/>
      <c r="AA177" s="359"/>
      <c r="AB177" s="359"/>
      <c r="AC177" s="359"/>
      <c r="AD177" s="359"/>
      <c r="AE177" s="359"/>
      <c r="AF177" s="359"/>
      <c r="AG177" s="359"/>
      <c r="AH177" s="359"/>
      <c r="AI177" s="359"/>
      <c r="AJ177" s="359"/>
      <c r="AK177" s="359"/>
      <c r="AL177" s="359"/>
    </row>
    <row r="178" spans="2:38" ht="18" customHeight="1" x14ac:dyDescent="0.2">
      <c r="B178" s="271"/>
      <c r="D178" s="281" t="s">
        <v>217</v>
      </c>
      <c r="E178" s="267"/>
      <c r="F178" s="266"/>
      <c r="G178" s="266"/>
      <c r="H178" s="266"/>
      <c r="I178" s="266"/>
      <c r="J178" s="266"/>
      <c r="K178" s="266"/>
      <c r="L178" s="266"/>
      <c r="M178" s="266"/>
      <c r="N178" s="266"/>
      <c r="O178" s="266"/>
      <c r="P178" s="266"/>
      <c r="Q178" s="266"/>
      <c r="R178" s="290">
        <v>-5065</v>
      </c>
      <c r="U178" s="253"/>
      <c r="V178" s="275"/>
      <c r="W178" s="275"/>
      <c r="X178" s="275"/>
      <c r="Y178" s="275"/>
      <c r="Z178" s="275"/>
      <c r="AA178" s="275"/>
      <c r="AB178" s="275"/>
      <c r="AC178" s="275"/>
      <c r="AD178" s="275"/>
      <c r="AE178" s="275"/>
      <c r="AF178" s="275"/>
      <c r="AG178" s="275"/>
      <c r="AH178" s="275"/>
      <c r="AI178" s="275"/>
      <c r="AJ178" s="275"/>
      <c r="AK178" s="275"/>
      <c r="AL178" s="275"/>
    </row>
    <row r="179" spans="2:38" ht="18" customHeight="1" thickBot="1" x14ac:dyDescent="0.25">
      <c r="B179" s="271"/>
      <c r="D179" s="281" t="s">
        <v>218</v>
      </c>
      <c r="E179" s="267"/>
      <c r="F179" s="266"/>
      <c r="G179" s="266"/>
      <c r="H179" s="266"/>
      <c r="I179" s="266"/>
      <c r="J179" s="266"/>
      <c r="K179" s="266"/>
      <c r="L179" s="266"/>
      <c r="M179" s="266"/>
      <c r="N179" s="266"/>
      <c r="O179" s="266"/>
      <c r="P179" s="266"/>
      <c r="Q179" s="266"/>
      <c r="R179" s="292">
        <f>SUM(R174:R178)</f>
        <v>13376</v>
      </c>
      <c r="U179" s="253"/>
      <c r="V179" s="275"/>
      <c r="W179" s="275"/>
      <c r="X179" s="275"/>
      <c r="Y179" s="275"/>
      <c r="Z179" s="275"/>
      <c r="AA179" s="275"/>
      <c r="AB179" s="275"/>
      <c r="AC179" s="275"/>
      <c r="AD179" s="275"/>
      <c r="AE179" s="275"/>
      <c r="AF179" s="275"/>
      <c r="AG179" s="275"/>
      <c r="AH179" s="275"/>
      <c r="AI179" s="275"/>
      <c r="AJ179" s="275"/>
      <c r="AK179" s="275"/>
      <c r="AL179" s="275"/>
    </row>
    <row r="180" spans="2:38" ht="18" customHeight="1" x14ac:dyDescent="0.2">
      <c r="B180" s="271"/>
      <c r="C180" s="281"/>
      <c r="D180" s="281"/>
      <c r="E180" s="267"/>
      <c r="F180" s="266"/>
      <c r="G180" s="266"/>
      <c r="H180" s="266"/>
      <c r="I180" s="266"/>
      <c r="J180" s="266"/>
      <c r="K180" s="266"/>
      <c r="L180" s="266"/>
      <c r="M180" s="266"/>
      <c r="N180" s="266"/>
      <c r="O180" s="266"/>
      <c r="P180" s="266"/>
      <c r="Q180" s="266"/>
      <c r="U180" s="253"/>
      <c r="V180" s="275"/>
      <c r="W180" s="275"/>
      <c r="X180" s="275"/>
      <c r="Y180" s="275"/>
      <c r="Z180" s="275"/>
      <c r="AA180" s="275"/>
      <c r="AB180" s="275"/>
      <c r="AC180" s="275"/>
      <c r="AD180" s="275"/>
      <c r="AE180" s="275"/>
      <c r="AF180" s="275"/>
      <c r="AG180" s="275"/>
      <c r="AH180" s="275"/>
      <c r="AI180" s="275"/>
      <c r="AJ180" s="275"/>
      <c r="AK180" s="275"/>
      <c r="AL180" s="275"/>
    </row>
    <row r="181" spans="2:38" ht="18" customHeight="1" x14ac:dyDescent="0.2">
      <c r="B181" s="271"/>
      <c r="C181" s="281"/>
      <c r="D181" s="281"/>
      <c r="E181" s="267"/>
      <c r="F181" s="266"/>
      <c r="G181" s="266"/>
      <c r="H181" s="266"/>
      <c r="I181" s="266"/>
      <c r="J181" s="266"/>
      <c r="K181" s="266"/>
      <c r="L181" s="266"/>
      <c r="M181" s="266"/>
      <c r="N181" s="266"/>
      <c r="O181" s="266"/>
      <c r="P181" s="266"/>
      <c r="Q181" s="266"/>
      <c r="R181" s="288" t="s">
        <v>82</v>
      </c>
      <c r="U181" s="253"/>
      <c r="V181" s="275"/>
      <c r="W181" s="275"/>
      <c r="X181" s="275"/>
      <c r="Y181" s="275"/>
      <c r="Z181" s="275"/>
      <c r="AA181" s="275"/>
      <c r="AB181" s="275"/>
      <c r="AC181" s="275"/>
      <c r="AD181" s="275"/>
      <c r="AE181" s="275"/>
      <c r="AF181" s="275"/>
      <c r="AG181" s="275"/>
      <c r="AH181" s="275"/>
      <c r="AI181" s="275"/>
      <c r="AJ181" s="275"/>
      <c r="AK181" s="275"/>
      <c r="AL181" s="275"/>
    </row>
    <row r="182" spans="2:38" ht="18" customHeight="1" x14ac:dyDescent="0.2">
      <c r="B182" s="271"/>
      <c r="C182" s="281"/>
      <c r="D182" s="281"/>
      <c r="E182" s="267"/>
      <c r="F182" s="266"/>
      <c r="G182" s="266"/>
      <c r="H182" s="266"/>
      <c r="I182" s="266"/>
      <c r="J182" s="266"/>
      <c r="K182" s="266"/>
      <c r="L182" s="266"/>
      <c r="M182" s="266"/>
      <c r="N182" s="266"/>
      <c r="O182" s="266"/>
      <c r="P182" s="266"/>
      <c r="Q182" s="266"/>
      <c r="R182" s="288" t="s">
        <v>392</v>
      </c>
      <c r="U182" s="253"/>
      <c r="V182" s="275"/>
      <c r="W182" s="275"/>
      <c r="X182" s="275"/>
      <c r="Y182" s="275"/>
      <c r="Z182" s="275"/>
      <c r="AA182" s="275"/>
      <c r="AB182" s="275"/>
      <c r="AC182" s="275"/>
      <c r="AD182" s="275"/>
      <c r="AE182" s="275"/>
      <c r="AF182" s="275"/>
      <c r="AG182" s="275"/>
      <c r="AH182" s="275"/>
      <c r="AI182" s="275"/>
      <c r="AJ182" s="275"/>
      <c r="AK182" s="275"/>
      <c r="AL182" s="275"/>
    </row>
    <row r="183" spans="2:38" ht="18" customHeight="1" x14ac:dyDescent="0.2">
      <c r="B183" s="271"/>
      <c r="D183" s="280" t="s">
        <v>219</v>
      </c>
      <c r="E183" s="267"/>
      <c r="F183" s="266"/>
      <c r="G183" s="266"/>
      <c r="H183" s="266"/>
      <c r="I183" s="266"/>
      <c r="J183" s="266"/>
      <c r="K183" s="266"/>
      <c r="L183" s="266"/>
      <c r="M183" s="266"/>
      <c r="N183" s="266"/>
      <c r="O183" s="266"/>
      <c r="P183" s="266"/>
      <c r="Q183" s="266"/>
      <c r="R183" s="288" t="s">
        <v>3</v>
      </c>
      <c r="U183" s="253"/>
      <c r="V183" s="275"/>
      <c r="W183" s="275"/>
      <c r="X183" s="275"/>
      <c r="Y183" s="275"/>
      <c r="Z183" s="275"/>
      <c r="AA183" s="275"/>
      <c r="AB183" s="275"/>
      <c r="AC183" s="275"/>
      <c r="AD183" s="275"/>
      <c r="AE183" s="275"/>
      <c r="AF183" s="275"/>
      <c r="AG183" s="275"/>
      <c r="AH183" s="275"/>
      <c r="AI183" s="275"/>
      <c r="AJ183" s="275"/>
      <c r="AK183" s="275"/>
      <c r="AL183" s="275"/>
    </row>
    <row r="184" spans="2:38" ht="18" customHeight="1" x14ac:dyDescent="0.2">
      <c r="B184" s="271"/>
      <c r="D184" s="316" t="s">
        <v>379</v>
      </c>
      <c r="E184" s="305"/>
      <c r="F184" s="307"/>
      <c r="G184" s="307"/>
      <c r="H184" s="307"/>
      <c r="I184" s="307"/>
      <c r="J184" s="307"/>
      <c r="K184" s="307"/>
      <c r="L184" s="307"/>
      <c r="M184" s="266"/>
      <c r="N184" s="266"/>
      <c r="O184" s="266"/>
      <c r="P184" s="266"/>
      <c r="Q184" s="266"/>
      <c r="R184" s="290">
        <v>12625</v>
      </c>
      <c r="U184" s="253"/>
      <c r="V184" s="275"/>
      <c r="W184" s="275"/>
      <c r="X184" s="275"/>
      <c r="Y184" s="275"/>
      <c r="Z184" s="275"/>
      <c r="AA184" s="275"/>
      <c r="AB184" s="275"/>
      <c r="AC184" s="275"/>
      <c r="AD184" s="275"/>
      <c r="AE184" s="275"/>
      <c r="AF184" s="275"/>
      <c r="AG184" s="275"/>
      <c r="AH184" s="275"/>
      <c r="AI184" s="275"/>
      <c r="AJ184" s="275"/>
      <c r="AK184" s="275"/>
      <c r="AL184" s="275"/>
    </row>
    <row r="185" spans="2:38" ht="18" customHeight="1" x14ac:dyDescent="0.2">
      <c r="B185" s="271"/>
      <c r="D185" s="281" t="s">
        <v>227</v>
      </c>
      <c r="E185" s="267"/>
      <c r="F185" s="266"/>
      <c r="G185" s="266"/>
      <c r="H185" s="266"/>
      <c r="I185" s="266"/>
      <c r="J185" s="266"/>
      <c r="K185" s="266"/>
      <c r="L185" s="266"/>
      <c r="M185" s="266"/>
      <c r="N185" s="266"/>
      <c r="O185" s="266"/>
      <c r="P185" s="266"/>
      <c r="Q185" s="266"/>
      <c r="R185" s="291">
        <f>-R176</f>
        <v>-3</v>
      </c>
      <c r="U185" s="253"/>
      <c r="V185" s="275"/>
      <c r="W185" s="275"/>
      <c r="X185" s="275"/>
      <c r="Y185" s="275"/>
      <c r="Z185" s="275"/>
      <c r="AA185" s="275"/>
      <c r="AB185" s="275"/>
      <c r="AC185" s="275"/>
      <c r="AD185" s="275"/>
      <c r="AE185" s="275"/>
      <c r="AF185" s="275"/>
      <c r="AG185" s="275"/>
      <c r="AH185" s="275"/>
      <c r="AI185" s="275"/>
      <c r="AJ185" s="275"/>
      <c r="AK185" s="275"/>
      <c r="AL185" s="275"/>
    </row>
    <row r="186" spans="2:38" ht="18" customHeight="1" thickBot="1" x14ac:dyDescent="0.25">
      <c r="B186" s="271"/>
      <c r="D186" s="281" t="s">
        <v>200</v>
      </c>
      <c r="E186" s="267"/>
      <c r="F186" s="266"/>
      <c r="G186" s="266"/>
      <c r="H186" s="266"/>
      <c r="I186" s="266"/>
      <c r="J186" s="266"/>
      <c r="K186" s="266"/>
      <c r="L186" s="266"/>
      <c r="M186" s="266"/>
      <c r="N186" s="266"/>
      <c r="O186" s="266"/>
      <c r="P186" s="266"/>
      <c r="Q186" s="266"/>
      <c r="R186" s="292">
        <f>SUM(R184:R185)</f>
        <v>12622</v>
      </c>
      <c r="U186" s="253"/>
      <c r="V186" s="275"/>
      <c r="W186" s="275"/>
      <c r="X186" s="275"/>
      <c r="Y186" s="275"/>
      <c r="Z186" s="275"/>
      <c r="AA186" s="275"/>
      <c r="AB186" s="275"/>
      <c r="AC186" s="275"/>
      <c r="AD186" s="275"/>
      <c r="AE186" s="275"/>
      <c r="AF186" s="275"/>
      <c r="AG186" s="275"/>
      <c r="AH186" s="275"/>
      <c r="AI186" s="275"/>
      <c r="AJ186" s="275"/>
      <c r="AK186" s="275"/>
      <c r="AL186" s="275"/>
    </row>
    <row r="187" spans="2:38" ht="18" customHeight="1" x14ac:dyDescent="0.2">
      <c r="B187" s="271"/>
      <c r="C187" s="281"/>
      <c r="D187" s="281"/>
      <c r="E187" s="267"/>
      <c r="F187" s="266"/>
      <c r="G187" s="266"/>
      <c r="H187" s="266"/>
      <c r="I187" s="266"/>
      <c r="J187" s="266"/>
      <c r="K187" s="266"/>
      <c r="L187" s="266"/>
      <c r="M187" s="266"/>
      <c r="N187" s="266"/>
      <c r="O187" s="266"/>
      <c r="P187" s="266"/>
      <c r="Q187" s="266"/>
      <c r="R187" s="295"/>
      <c r="U187" s="253"/>
      <c r="V187" s="275"/>
      <c r="W187" s="275"/>
      <c r="X187" s="275"/>
      <c r="Y187" s="275"/>
      <c r="Z187" s="275"/>
      <c r="AA187" s="275"/>
      <c r="AB187" s="275"/>
      <c r="AC187" s="275"/>
      <c r="AD187" s="275"/>
      <c r="AE187" s="275"/>
      <c r="AF187" s="275"/>
      <c r="AG187" s="275"/>
      <c r="AH187" s="275"/>
      <c r="AI187" s="275"/>
      <c r="AJ187" s="275"/>
      <c r="AK187" s="275"/>
      <c r="AL187" s="275"/>
    </row>
    <row r="188" spans="2:38" ht="18" customHeight="1" x14ac:dyDescent="0.2">
      <c r="B188" s="271"/>
      <c r="C188" s="281"/>
      <c r="D188" s="281"/>
      <c r="E188" s="267"/>
      <c r="F188" s="266"/>
      <c r="G188" s="266"/>
      <c r="H188" s="266"/>
      <c r="I188" s="266"/>
      <c r="J188" s="266"/>
      <c r="K188" s="266"/>
      <c r="L188" s="266"/>
      <c r="M188" s="266"/>
      <c r="N188" s="266"/>
      <c r="O188" s="266"/>
      <c r="P188" s="266"/>
      <c r="Q188" s="266"/>
      <c r="R188" s="288" t="s">
        <v>82</v>
      </c>
      <c r="U188" s="253"/>
      <c r="V188" s="275"/>
      <c r="W188" s="275"/>
      <c r="X188" s="275"/>
      <c r="Y188" s="275"/>
      <c r="Z188" s="275"/>
      <c r="AA188" s="275"/>
      <c r="AB188" s="275"/>
      <c r="AC188" s="275"/>
      <c r="AD188" s="275"/>
      <c r="AE188" s="275"/>
      <c r="AF188" s="275"/>
      <c r="AG188" s="275"/>
      <c r="AH188" s="275"/>
      <c r="AI188" s="275"/>
      <c r="AJ188" s="275"/>
      <c r="AK188" s="275"/>
      <c r="AL188" s="275"/>
    </row>
    <row r="189" spans="2:38" ht="18" customHeight="1" x14ac:dyDescent="0.2">
      <c r="B189" s="271"/>
      <c r="C189" s="281"/>
      <c r="D189" s="281"/>
      <c r="E189" s="267"/>
      <c r="F189" s="266"/>
      <c r="G189" s="266"/>
      <c r="H189" s="266"/>
      <c r="I189" s="266"/>
      <c r="J189" s="266"/>
      <c r="K189" s="266"/>
      <c r="L189" s="266"/>
      <c r="M189" s="266"/>
      <c r="N189" s="266"/>
      <c r="O189" s="266"/>
      <c r="P189" s="266"/>
      <c r="Q189" s="266"/>
      <c r="R189" s="288" t="s">
        <v>392</v>
      </c>
      <c r="U189" s="253"/>
      <c r="V189" s="275"/>
      <c r="W189" s="275"/>
      <c r="X189" s="275"/>
      <c r="Y189" s="275"/>
      <c r="Z189" s="275"/>
      <c r="AA189" s="275"/>
      <c r="AB189" s="275"/>
      <c r="AC189" s="275"/>
      <c r="AD189" s="275"/>
      <c r="AE189" s="275"/>
      <c r="AF189" s="275"/>
      <c r="AG189" s="275"/>
      <c r="AH189" s="275"/>
      <c r="AI189" s="275"/>
      <c r="AJ189" s="275"/>
      <c r="AK189" s="275"/>
      <c r="AL189" s="275"/>
    </row>
    <row r="190" spans="2:38" ht="18" customHeight="1" x14ac:dyDescent="0.2">
      <c r="B190" s="271"/>
      <c r="D190" s="335" t="s">
        <v>246</v>
      </c>
      <c r="E190" s="333"/>
      <c r="F190" s="334"/>
      <c r="G190" s="334"/>
      <c r="H190" s="334"/>
      <c r="I190" s="334"/>
      <c r="J190" s="334"/>
      <c r="K190" s="334"/>
      <c r="L190" s="334"/>
      <c r="M190" s="266"/>
      <c r="N190" s="266"/>
      <c r="O190" s="266"/>
      <c r="P190" s="266"/>
      <c r="Q190" s="266"/>
      <c r="R190" s="288" t="s">
        <v>3</v>
      </c>
      <c r="U190" s="253"/>
      <c r="V190" s="275"/>
      <c r="W190" s="275"/>
      <c r="X190" s="275"/>
      <c r="Y190" s="275"/>
      <c r="Z190" s="275"/>
      <c r="AA190" s="275"/>
      <c r="AB190" s="275"/>
      <c r="AC190" s="275"/>
      <c r="AD190" s="275"/>
      <c r="AE190" s="275"/>
      <c r="AF190" s="275"/>
      <c r="AG190" s="275"/>
      <c r="AH190" s="275"/>
      <c r="AI190" s="275"/>
      <c r="AJ190" s="275"/>
      <c r="AK190" s="275"/>
      <c r="AL190" s="275"/>
    </row>
    <row r="191" spans="2:38" ht="18" customHeight="1" x14ac:dyDescent="0.2">
      <c r="B191" s="271"/>
      <c r="D191" s="316" t="s">
        <v>248</v>
      </c>
      <c r="E191" s="333"/>
      <c r="F191" s="334"/>
      <c r="G191" s="334"/>
      <c r="H191" s="334"/>
      <c r="I191" s="334"/>
      <c r="J191" s="334"/>
      <c r="K191" s="334"/>
      <c r="L191" s="334"/>
      <c r="M191" s="266"/>
      <c r="N191" s="266"/>
      <c r="O191" s="266"/>
      <c r="P191" s="266"/>
      <c r="Q191" s="266"/>
      <c r="R191" s="282"/>
      <c r="U191" s="253"/>
      <c r="V191" s="275"/>
      <c r="W191" s="275"/>
      <c r="X191" s="275"/>
      <c r="Y191" s="275"/>
      <c r="Z191" s="275"/>
      <c r="AA191" s="275"/>
      <c r="AB191" s="275"/>
      <c r="AC191" s="275"/>
      <c r="AD191" s="275"/>
      <c r="AE191" s="275"/>
      <c r="AF191" s="275"/>
      <c r="AG191" s="275"/>
      <c r="AH191" s="275"/>
      <c r="AI191" s="275"/>
      <c r="AJ191" s="275"/>
      <c r="AK191" s="275"/>
      <c r="AL191" s="275"/>
    </row>
    <row r="192" spans="2:38" ht="18" customHeight="1" x14ac:dyDescent="0.2">
      <c r="B192" s="271"/>
      <c r="D192" s="281" t="s">
        <v>220</v>
      </c>
      <c r="E192" s="267"/>
      <c r="F192" s="266"/>
      <c r="G192" s="266"/>
      <c r="H192" s="266"/>
      <c r="I192" s="266"/>
      <c r="J192" s="266"/>
      <c r="K192" s="266"/>
      <c r="L192" s="266"/>
      <c r="M192" s="266"/>
      <c r="N192" s="266"/>
      <c r="O192" s="266"/>
      <c r="P192" s="266"/>
      <c r="Q192" s="266"/>
      <c r="R192" s="290">
        <f>R184</f>
        <v>12625</v>
      </c>
      <c r="U192" s="253"/>
      <c r="V192" s="275"/>
      <c r="W192" s="275"/>
      <c r="X192" s="275"/>
      <c r="Y192" s="275"/>
      <c r="Z192" s="275"/>
      <c r="AA192" s="275"/>
      <c r="AB192" s="275"/>
      <c r="AC192" s="275"/>
      <c r="AD192" s="275"/>
      <c r="AE192" s="275"/>
      <c r="AF192" s="275"/>
      <c r="AG192" s="275"/>
      <c r="AH192" s="275"/>
      <c r="AI192" s="275"/>
      <c r="AJ192" s="275"/>
      <c r="AK192" s="275"/>
      <c r="AL192" s="275"/>
    </row>
    <row r="193" spans="1:38" ht="18" customHeight="1" x14ac:dyDescent="0.2">
      <c r="B193" s="539"/>
      <c r="D193" s="281" t="s">
        <v>366</v>
      </c>
      <c r="E193" s="538"/>
      <c r="F193" s="537"/>
      <c r="G193" s="537"/>
      <c r="H193" s="537"/>
      <c r="I193" s="537"/>
      <c r="J193" s="537"/>
      <c r="K193" s="537"/>
      <c r="L193" s="537"/>
      <c r="M193" s="537"/>
      <c r="N193" s="537"/>
      <c r="O193" s="537"/>
      <c r="P193" s="537"/>
      <c r="Q193" s="537"/>
      <c r="R193" s="290">
        <v>936</v>
      </c>
      <c r="U193" s="253"/>
      <c r="V193" s="540"/>
      <c r="W193" s="540"/>
      <c r="X193" s="540"/>
      <c r="Y193" s="540"/>
      <c r="Z193" s="540"/>
      <c r="AA193" s="540"/>
      <c r="AB193" s="540"/>
      <c r="AC193" s="540"/>
      <c r="AD193" s="540"/>
      <c r="AE193" s="540"/>
      <c r="AF193" s="540"/>
      <c r="AG193" s="540"/>
      <c r="AH193" s="540"/>
      <c r="AI193" s="540"/>
      <c r="AJ193" s="540"/>
      <c r="AK193" s="540"/>
      <c r="AL193" s="540"/>
    </row>
    <row r="194" spans="1:38" ht="18" customHeight="1" x14ac:dyDescent="0.2">
      <c r="B194" s="271"/>
      <c r="D194" s="281" t="s">
        <v>221</v>
      </c>
      <c r="E194" s="267"/>
      <c r="F194" s="266"/>
      <c r="G194" s="266"/>
      <c r="H194" s="266"/>
      <c r="I194" s="266"/>
      <c r="J194" s="266"/>
      <c r="K194" s="266"/>
      <c r="L194" s="266"/>
      <c r="M194" s="266"/>
      <c r="N194" s="266"/>
      <c r="O194" s="266"/>
      <c r="P194" s="266"/>
      <c r="Q194" s="266"/>
      <c r="R194" s="290">
        <f>-R179</f>
        <v>-13376</v>
      </c>
      <c r="U194" s="253"/>
      <c r="V194" s="275"/>
      <c r="W194" s="275"/>
      <c r="X194" s="275"/>
      <c r="Y194" s="275"/>
      <c r="Z194" s="275"/>
      <c r="AA194" s="275"/>
      <c r="AB194" s="275"/>
      <c r="AC194" s="275"/>
      <c r="AD194" s="275"/>
      <c r="AE194" s="275"/>
      <c r="AF194" s="275"/>
      <c r="AG194" s="275"/>
      <c r="AH194" s="275"/>
      <c r="AI194" s="275"/>
      <c r="AJ194" s="275"/>
      <c r="AK194" s="275"/>
      <c r="AL194" s="275"/>
    </row>
    <row r="195" spans="1:38" ht="18" customHeight="1" thickBot="1" x14ac:dyDescent="0.25">
      <c r="B195" s="271"/>
      <c r="D195" s="316" t="s">
        <v>249</v>
      </c>
      <c r="E195" s="333"/>
      <c r="F195" s="334"/>
      <c r="G195" s="266"/>
      <c r="H195" s="266"/>
      <c r="I195" s="266"/>
      <c r="J195" s="266"/>
      <c r="K195" s="266"/>
      <c r="L195" s="266"/>
      <c r="M195" s="266"/>
      <c r="N195" s="266"/>
      <c r="O195" s="266"/>
      <c r="P195" s="266"/>
      <c r="Q195" s="266" t="s">
        <v>292</v>
      </c>
      <c r="R195" s="292">
        <f>SUM(R191:R194)</f>
        <v>185</v>
      </c>
      <c r="T195" s="256">
        <f>R195-P60</f>
        <v>0</v>
      </c>
      <c r="U195" s="253"/>
      <c r="V195" s="275"/>
      <c r="W195" s="275"/>
      <c r="X195" s="275"/>
      <c r="Y195" s="275"/>
      <c r="Z195" s="275"/>
      <c r="AA195" s="275"/>
      <c r="AB195" s="275"/>
      <c r="AC195" s="275"/>
      <c r="AD195" s="275"/>
      <c r="AE195" s="275"/>
      <c r="AF195" s="275"/>
      <c r="AG195" s="275"/>
      <c r="AH195" s="275"/>
      <c r="AI195" s="275"/>
      <c r="AJ195" s="275"/>
      <c r="AK195" s="275"/>
      <c r="AL195" s="275"/>
    </row>
    <row r="196" spans="1:38" ht="18" customHeight="1" x14ac:dyDescent="0.2">
      <c r="B196" s="271"/>
      <c r="C196" s="281"/>
      <c r="D196" s="281"/>
      <c r="E196" s="267"/>
      <c r="F196" s="266"/>
      <c r="G196" s="266"/>
      <c r="H196" s="266"/>
      <c r="I196" s="266"/>
      <c r="J196" s="266"/>
      <c r="K196" s="266"/>
      <c r="L196" s="266"/>
      <c r="M196" s="266"/>
      <c r="N196" s="266"/>
      <c r="O196" s="266"/>
      <c r="P196" s="266"/>
      <c r="Q196" s="266"/>
      <c r="R196" s="266"/>
      <c r="U196" s="253"/>
      <c r="V196" s="275"/>
      <c r="W196" s="275"/>
      <c r="X196" s="275"/>
      <c r="Y196" s="275"/>
      <c r="Z196" s="275"/>
      <c r="AA196" s="275"/>
      <c r="AB196" s="275"/>
      <c r="AC196" s="275"/>
      <c r="AD196" s="275"/>
      <c r="AE196" s="275"/>
      <c r="AF196" s="275"/>
      <c r="AG196" s="275"/>
      <c r="AH196" s="275"/>
      <c r="AI196" s="275"/>
      <c r="AJ196" s="275"/>
      <c r="AK196" s="275"/>
      <c r="AL196" s="275"/>
    </row>
    <row r="197" spans="1:38" ht="18" customHeight="1" x14ac:dyDescent="0.2">
      <c r="B197" s="455"/>
      <c r="C197" s="289"/>
      <c r="D197" s="369"/>
      <c r="E197" s="456"/>
      <c r="F197" s="458"/>
      <c r="G197" s="458"/>
      <c r="H197" s="458"/>
      <c r="I197" s="458"/>
      <c r="J197" s="458"/>
      <c r="K197" s="458"/>
      <c r="L197" s="458"/>
      <c r="M197" s="458"/>
      <c r="N197" s="458"/>
      <c r="O197" s="458"/>
      <c r="P197" s="458"/>
      <c r="Q197" s="458"/>
      <c r="R197" s="458"/>
      <c r="U197" s="253"/>
      <c r="V197" s="459"/>
      <c r="W197" s="459"/>
      <c r="X197" s="459"/>
      <c r="Y197" s="459"/>
      <c r="Z197" s="459"/>
      <c r="AA197" s="459"/>
      <c r="AB197" s="459"/>
      <c r="AC197" s="459"/>
      <c r="AD197" s="459"/>
      <c r="AE197" s="459"/>
      <c r="AF197" s="459"/>
      <c r="AG197" s="459"/>
      <c r="AH197" s="459"/>
      <c r="AI197" s="459"/>
      <c r="AJ197" s="459"/>
      <c r="AK197" s="459"/>
      <c r="AL197" s="459"/>
    </row>
    <row r="198" spans="1:38" ht="18" customHeight="1" x14ac:dyDescent="0.2">
      <c r="B198" s="271"/>
      <c r="D198" s="280" t="s">
        <v>237</v>
      </c>
      <c r="E198" s="267"/>
      <c r="F198" s="266"/>
      <c r="G198" s="266"/>
      <c r="H198" s="266"/>
      <c r="I198" s="266"/>
      <c r="J198" s="266"/>
      <c r="K198" s="266"/>
      <c r="L198" s="266"/>
      <c r="M198" s="266"/>
      <c r="N198" s="266"/>
      <c r="O198" s="266"/>
      <c r="P198" s="266"/>
      <c r="Q198" s="266"/>
      <c r="R198" s="266"/>
      <c r="U198" s="253"/>
      <c r="V198" s="275"/>
      <c r="W198" s="275"/>
      <c r="X198" s="275"/>
      <c r="Y198" s="275"/>
      <c r="Z198" s="275"/>
      <c r="AA198" s="275"/>
      <c r="AB198" s="275"/>
      <c r="AC198" s="275"/>
      <c r="AD198" s="275"/>
      <c r="AE198" s="275"/>
      <c r="AF198" s="275"/>
      <c r="AG198" s="275"/>
      <c r="AH198" s="275"/>
      <c r="AI198" s="275"/>
      <c r="AJ198" s="275"/>
      <c r="AK198" s="275"/>
      <c r="AL198" s="275"/>
    </row>
    <row r="199" spans="1:38" ht="36" customHeight="1" x14ac:dyDescent="0.2">
      <c r="B199" s="243"/>
      <c r="D199" s="640" t="s">
        <v>383</v>
      </c>
      <c r="E199" s="641"/>
      <c r="F199" s="641"/>
      <c r="G199" s="641"/>
      <c r="H199" s="641"/>
      <c r="I199" s="641"/>
      <c r="J199" s="641"/>
      <c r="K199" s="641"/>
      <c r="L199" s="641"/>
      <c r="M199" s="641"/>
      <c r="N199" s="641"/>
      <c r="O199" s="641"/>
      <c r="P199" s="641"/>
      <c r="Q199" s="641"/>
      <c r="R199" s="641"/>
      <c r="U199" s="253"/>
      <c r="V199" s="246"/>
      <c r="W199" s="246"/>
      <c r="X199" s="246"/>
      <c r="Y199" s="246"/>
      <c r="Z199" s="246"/>
      <c r="AA199" s="246"/>
      <c r="AB199" s="246"/>
      <c r="AC199" s="246"/>
      <c r="AD199" s="246"/>
      <c r="AE199" s="246"/>
      <c r="AF199" s="246"/>
      <c r="AG199" s="246"/>
      <c r="AH199" s="246"/>
      <c r="AI199" s="246"/>
      <c r="AJ199" s="246"/>
      <c r="AK199" s="246"/>
      <c r="AL199" s="246"/>
    </row>
    <row r="200" spans="1:38" ht="16.5" customHeight="1" x14ac:dyDescent="0.2">
      <c r="B200" s="344"/>
      <c r="D200" s="346"/>
      <c r="E200" s="347"/>
      <c r="F200" s="347"/>
      <c r="G200" s="347"/>
      <c r="H200" s="347"/>
      <c r="I200" s="347"/>
      <c r="J200" s="347"/>
      <c r="K200" s="347"/>
      <c r="L200" s="347"/>
      <c r="M200" s="347"/>
      <c r="N200" s="347"/>
      <c r="O200" s="347"/>
      <c r="P200" s="347"/>
      <c r="Q200" s="347"/>
      <c r="R200" s="347"/>
      <c r="U200" s="253"/>
      <c r="V200" s="348"/>
      <c r="W200" s="348"/>
      <c r="X200" s="348"/>
      <c r="Y200" s="348"/>
      <c r="Z200" s="348"/>
      <c r="AA200" s="348"/>
      <c r="AB200" s="348"/>
      <c r="AC200" s="348"/>
      <c r="AD200" s="348"/>
      <c r="AE200" s="348"/>
      <c r="AF200" s="348"/>
      <c r="AG200" s="348"/>
      <c r="AH200" s="348"/>
      <c r="AI200" s="348"/>
      <c r="AJ200" s="348"/>
      <c r="AK200" s="348"/>
      <c r="AL200" s="348"/>
    </row>
    <row r="201" spans="1:38" ht="16.5" customHeight="1" x14ac:dyDescent="0.2">
      <c r="C201" s="345"/>
      <c r="D201" s="346"/>
      <c r="E201" s="347"/>
      <c r="F201" s="347"/>
      <c r="G201" s="347"/>
      <c r="H201" s="347"/>
      <c r="I201" s="347"/>
      <c r="J201" s="347"/>
      <c r="K201" s="347"/>
      <c r="L201" s="347"/>
      <c r="M201" s="347"/>
      <c r="N201" s="347"/>
      <c r="O201" s="347"/>
      <c r="P201" s="347"/>
      <c r="Q201" s="347"/>
      <c r="R201" s="347"/>
    </row>
    <row r="202" spans="1:38" ht="14.45" customHeight="1" x14ac:dyDescent="0.2">
      <c r="A202" s="3">
        <v>16</v>
      </c>
      <c r="B202" s="3"/>
      <c r="C202" s="3" t="s">
        <v>4</v>
      </c>
      <c r="D202" s="3"/>
      <c r="E202" s="3"/>
      <c r="F202" s="3"/>
      <c r="G202" s="3"/>
      <c r="T202" s="254"/>
    </row>
    <row r="204" spans="1:38" ht="33" customHeight="1" x14ac:dyDescent="0.2">
      <c r="C204" s="605" t="s">
        <v>401</v>
      </c>
      <c r="D204" s="605"/>
      <c r="E204" s="605"/>
      <c r="F204" s="637"/>
      <c r="G204" s="637"/>
      <c r="H204" s="637"/>
      <c r="I204" s="637"/>
      <c r="J204" s="637"/>
      <c r="K204" s="637"/>
      <c r="L204" s="637"/>
      <c r="M204" s="637"/>
      <c r="N204" s="637"/>
      <c r="O204" s="637"/>
      <c r="P204" s="637"/>
      <c r="Q204" s="637"/>
      <c r="R204" s="637"/>
      <c r="U204" s="637"/>
      <c r="V204" s="637"/>
      <c r="W204" s="637"/>
      <c r="X204" s="637"/>
      <c r="Y204" s="637"/>
      <c r="Z204" s="637"/>
      <c r="AA204" s="637"/>
      <c r="AB204" s="637"/>
      <c r="AC204" s="637"/>
      <c r="AD204" s="637"/>
      <c r="AE204" s="637"/>
      <c r="AF204" s="637"/>
      <c r="AG204" s="637"/>
    </row>
    <row r="205" spans="1:38" ht="14.45" customHeight="1" x14ac:dyDescent="0.2">
      <c r="C205" s="4"/>
      <c r="D205" s="305"/>
      <c r="E205" s="216"/>
      <c r="F205" s="14"/>
      <c r="G205" s="14"/>
      <c r="H205" s="14"/>
      <c r="I205" s="14"/>
      <c r="J205" s="14"/>
      <c r="K205" s="14"/>
      <c r="L205" s="14"/>
      <c r="M205" s="14"/>
      <c r="N205" s="14"/>
      <c r="O205" s="14"/>
      <c r="P205" s="14"/>
      <c r="Q205" s="14"/>
      <c r="R205" s="14"/>
      <c r="T205" s="605"/>
      <c r="U205" s="605"/>
      <c r="V205" s="605"/>
      <c r="W205" s="605"/>
      <c r="X205" s="605"/>
      <c r="Y205" s="605"/>
      <c r="Z205" s="605"/>
    </row>
    <row r="206" spans="1:38" ht="14.45" customHeight="1" x14ac:dyDescent="0.2">
      <c r="A206" s="3">
        <v>17</v>
      </c>
      <c r="C206" s="3" t="s">
        <v>183</v>
      </c>
      <c r="D206" s="3"/>
      <c r="E206" s="3"/>
      <c r="F206" s="14"/>
      <c r="G206" s="14"/>
      <c r="H206" s="14"/>
      <c r="I206" s="14"/>
      <c r="J206" s="14"/>
      <c r="K206" s="14"/>
      <c r="L206" s="14"/>
      <c r="M206" s="14"/>
      <c r="N206" s="14"/>
      <c r="O206" s="14"/>
      <c r="P206" s="14"/>
      <c r="Q206" s="14"/>
      <c r="R206" s="14"/>
      <c r="T206" s="252"/>
      <c r="U206" s="252"/>
      <c r="V206" s="4"/>
      <c r="W206" s="4"/>
      <c r="X206" s="4"/>
      <c r="Y206" s="4"/>
      <c r="Z206" s="4"/>
    </row>
    <row r="207" spans="1:38" ht="14.45" customHeight="1" x14ac:dyDescent="0.2">
      <c r="C207" s="4"/>
      <c r="D207" s="305"/>
      <c r="E207" s="216"/>
      <c r="F207" s="14"/>
      <c r="G207" s="14"/>
      <c r="H207" s="14"/>
      <c r="I207" s="14"/>
      <c r="J207" s="14"/>
      <c r="K207" s="14"/>
      <c r="L207" s="14"/>
      <c r="M207" s="14"/>
      <c r="N207" s="14"/>
      <c r="O207" s="14"/>
      <c r="P207" s="14"/>
      <c r="Q207" s="14"/>
      <c r="R207" s="14"/>
      <c r="T207" s="252"/>
      <c r="U207" s="252"/>
      <c r="V207" s="4"/>
      <c r="W207" s="4"/>
      <c r="X207" s="4"/>
      <c r="Y207" s="4"/>
      <c r="Z207" s="4"/>
    </row>
    <row r="208" spans="1:38" ht="45.75" customHeight="1" x14ac:dyDescent="0.2">
      <c r="C208" s="4"/>
      <c r="D208" s="305"/>
      <c r="E208" s="216"/>
      <c r="F208" s="14"/>
      <c r="G208" s="14"/>
      <c r="H208" s="14"/>
      <c r="I208" s="14"/>
      <c r="J208" s="14"/>
      <c r="K208" s="14"/>
      <c r="M208" s="19"/>
      <c r="O208" s="14"/>
      <c r="P208" s="54"/>
      <c r="Q208" s="14"/>
      <c r="R208" s="54" t="s">
        <v>351</v>
      </c>
      <c r="T208" s="252"/>
      <c r="U208" s="252"/>
      <c r="V208" s="4"/>
      <c r="W208" s="4"/>
      <c r="X208" s="4"/>
      <c r="Y208" s="4"/>
      <c r="Z208" s="4"/>
    </row>
    <row r="209" spans="1:29" ht="14.45" customHeight="1" x14ac:dyDescent="0.2">
      <c r="C209" s="4"/>
      <c r="D209" s="305"/>
      <c r="E209" s="216"/>
      <c r="F209" s="14"/>
      <c r="G209" s="14"/>
      <c r="H209" s="14"/>
      <c r="I209" s="14"/>
      <c r="J209" s="14"/>
      <c r="K209" s="14"/>
      <c r="M209" s="6"/>
      <c r="O209" s="14"/>
      <c r="P209" s="17"/>
      <c r="Q209" s="14"/>
      <c r="R209" s="6" t="s">
        <v>3</v>
      </c>
      <c r="T209" s="252"/>
      <c r="U209" s="252"/>
      <c r="V209" s="4"/>
      <c r="W209" s="4"/>
      <c r="X209" s="4"/>
      <c r="Y209" s="4"/>
      <c r="Z209" s="4"/>
    </row>
    <row r="210" spans="1:29" ht="14.45" customHeight="1" x14ac:dyDescent="0.2">
      <c r="C210" s="4"/>
      <c r="D210" s="305"/>
      <c r="E210" s="216"/>
      <c r="F210" s="14"/>
      <c r="G210" s="14"/>
      <c r="H210" s="14"/>
      <c r="I210" s="14"/>
      <c r="J210" s="14"/>
      <c r="K210" s="14"/>
      <c r="M210" s="4"/>
      <c r="O210" s="14"/>
      <c r="P210" s="32"/>
      <c r="Q210" s="14"/>
      <c r="R210" s="17"/>
      <c r="T210" s="252"/>
      <c r="U210" s="252"/>
      <c r="V210" s="4"/>
      <c r="W210" s="4"/>
      <c r="X210" s="4"/>
      <c r="Y210" s="4"/>
      <c r="Z210" s="4"/>
    </row>
    <row r="211" spans="1:29" ht="14.45" customHeight="1" x14ac:dyDescent="0.2">
      <c r="C211" s="642" t="s">
        <v>62</v>
      </c>
      <c r="D211" s="642"/>
      <c r="E211" s="642"/>
      <c r="F211" s="642"/>
      <c r="G211" s="642"/>
      <c r="H211" s="642"/>
      <c r="I211" s="57"/>
      <c r="J211" s="14"/>
      <c r="K211" s="14"/>
      <c r="M211" s="61"/>
      <c r="O211" s="14"/>
      <c r="P211" s="60"/>
      <c r="Q211" s="12"/>
      <c r="R211" s="577">
        <v>16065</v>
      </c>
      <c r="T211" s="252"/>
      <c r="U211" s="252"/>
      <c r="V211" s="4"/>
      <c r="W211" s="4"/>
      <c r="X211" s="4"/>
      <c r="Y211" s="4"/>
      <c r="Z211" s="4"/>
    </row>
    <row r="212" spans="1:29" ht="14.45" customHeight="1" x14ac:dyDescent="0.2">
      <c r="C212" s="642" t="s">
        <v>61</v>
      </c>
      <c r="D212" s="642"/>
      <c r="E212" s="642"/>
      <c r="F212" s="642"/>
      <c r="G212" s="642"/>
      <c r="H212" s="642"/>
      <c r="I212" s="57"/>
      <c r="J212" s="14"/>
      <c r="K212" s="14"/>
      <c r="M212" s="61"/>
      <c r="O212" s="14"/>
      <c r="P212" s="60"/>
      <c r="Q212" s="12"/>
      <c r="R212" s="577">
        <v>367095</v>
      </c>
      <c r="T212" s="252"/>
      <c r="U212" s="252"/>
      <c r="V212" s="4"/>
      <c r="W212" s="4"/>
      <c r="X212" s="4"/>
      <c r="Y212" s="4"/>
      <c r="Z212" s="4"/>
    </row>
    <row r="213" spans="1:29" ht="14.45" customHeight="1" x14ac:dyDescent="0.2">
      <c r="C213" s="4"/>
      <c r="D213" s="305"/>
      <c r="E213" s="216"/>
      <c r="F213" s="14"/>
      <c r="G213" s="14"/>
      <c r="H213" s="14"/>
      <c r="I213" s="14"/>
      <c r="J213" s="14"/>
      <c r="K213" s="14"/>
      <c r="M213" s="61"/>
      <c r="O213" s="14"/>
      <c r="P213" s="33"/>
      <c r="Q213" s="12"/>
      <c r="T213" s="252"/>
      <c r="U213" s="252"/>
      <c r="V213" s="4"/>
      <c r="W213" s="4"/>
      <c r="X213" s="4"/>
      <c r="Y213" s="4"/>
      <c r="Z213" s="4"/>
    </row>
    <row r="214" spans="1:29" ht="14.45" customHeight="1" thickBot="1" x14ac:dyDescent="0.25">
      <c r="F214" s="3"/>
      <c r="G214" s="3"/>
      <c r="M214" s="62"/>
      <c r="P214" s="56"/>
      <c r="Q214" s="78"/>
      <c r="R214" s="576">
        <f>SUM(R211:R212)</f>
        <v>383160</v>
      </c>
      <c r="T214" s="254"/>
      <c r="U214" s="605"/>
      <c r="V214" s="605"/>
      <c r="W214" s="605"/>
      <c r="X214" s="605"/>
      <c r="Y214" s="605"/>
      <c r="Z214" s="605"/>
      <c r="AA214" s="605"/>
    </row>
    <row r="215" spans="1:29" ht="14.45" customHeight="1" x14ac:dyDescent="0.2">
      <c r="A215" s="3"/>
      <c r="C215" s="3"/>
      <c r="D215" s="3"/>
      <c r="E215" s="3"/>
      <c r="F215" s="3"/>
      <c r="G215" s="3"/>
      <c r="L215" s="37"/>
      <c r="M215" s="36"/>
      <c r="N215" s="38"/>
      <c r="P215" s="21"/>
      <c r="U215" s="605"/>
      <c r="V215" s="605"/>
      <c r="W215" s="605"/>
      <c r="X215" s="605"/>
      <c r="Y215" s="605"/>
      <c r="Z215" s="605"/>
      <c r="AA215" s="605"/>
    </row>
    <row r="216" spans="1:29" ht="14.45" customHeight="1" x14ac:dyDescent="0.2">
      <c r="A216" s="3">
        <v>18</v>
      </c>
      <c r="C216" s="645" t="s">
        <v>46</v>
      </c>
      <c r="D216" s="645"/>
      <c r="E216" s="645"/>
      <c r="F216" s="645"/>
      <c r="G216" s="645"/>
      <c r="H216" s="645"/>
      <c r="I216" s="645"/>
      <c r="J216" s="645"/>
      <c r="K216" s="645"/>
      <c r="L216" s="645"/>
      <c r="M216" s="645"/>
      <c r="N216" s="645"/>
      <c r="O216" s="645"/>
      <c r="P216" s="645"/>
      <c r="Q216" s="645"/>
      <c r="R216" s="645"/>
      <c r="T216" s="605"/>
      <c r="U216" s="605"/>
      <c r="V216" s="605"/>
      <c r="W216" s="605"/>
      <c r="X216" s="605"/>
      <c r="Y216" s="605"/>
      <c r="Z216" s="605"/>
      <c r="AA216" s="14"/>
      <c r="AB216" s="14"/>
      <c r="AC216" s="14"/>
    </row>
    <row r="217" spans="1:29" ht="14.45" customHeight="1" x14ac:dyDescent="0.2">
      <c r="C217" s="14"/>
      <c r="D217" s="309"/>
      <c r="E217" s="219"/>
      <c r="F217" s="14"/>
      <c r="G217" s="14"/>
      <c r="H217" s="14"/>
      <c r="I217" s="14"/>
      <c r="J217" s="14"/>
      <c r="K217" s="14"/>
      <c r="L217" s="14"/>
      <c r="M217" s="14"/>
      <c r="N217" s="14"/>
      <c r="O217" s="14"/>
      <c r="P217" s="14"/>
      <c r="Q217" s="14"/>
      <c r="R217" s="14"/>
      <c r="T217" s="252"/>
      <c r="U217" s="252"/>
      <c r="V217" s="4"/>
      <c r="W217" s="4"/>
      <c r="X217" s="4"/>
      <c r="Y217" s="4"/>
      <c r="Z217" s="4"/>
      <c r="AA217" s="14"/>
      <c r="AB217" s="14"/>
      <c r="AC217" s="14"/>
    </row>
    <row r="218" spans="1:29" ht="56.25" customHeight="1" x14ac:dyDescent="0.2">
      <c r="C218" s="14"/>
      <c r="D218" s="309"/>
      <c r="E218" s="219"/>
      <c r="F218" s="14"/>
      <c r="G218" s="14"/>
      <c r="H218" s="14"/>
      <c r="I218" s="14"/>
      <c r="J218" s="14"/>
      <c r="K218" s="14"/>
      <c r="M218" s="19"/>
      <c r="O218" s="14"/>
      <c r="Q218" s="14"/>
      <c r="R218" s="64" t="s">
        <v>352</v>
      </c>
      <c r="T218" s="252"/>
      <c r="U218" s="252"/>
      <c r="V218" s="4"/>
      <c r="W218" s="4"/>
      <c r="X218" s="4"/>
      <c r="Y218" s="4"/>
      <c r="Z218" s="4"/>
      <c r="AA218" s="14"/>
      <c r="AB218" s="14"/>
      <c r="AC218" s="14"/>
    </row>
    <row r="219" spans="1:29" ht="14.45" customHeight="1" x14ac:dyDescent="0.2">
      <c r="C219" s="1" t="s">
        <v>119</v>
      </c>
      <c r="D219" s="1"/>
      <c r="E219" s="1"/>
      <c r="F219" s="147"/>
      <c r="G219" s="147"/>
      <c r="H219" s="147"/>
      <c r="Q219" s="12"/>
      <c r="R219" s="12"/>
      <c r="T219" s="252"/>
      <c r="U219" s="208"/>
      <c r="V219" s="9"/>
      <c r="W219" s="12"/>
      <c r="X219" s="12"/>
      <c r="Y219" s="12"/>
      <c r="AA219" s="12"/>
      <c r="AC219" s="12"/>
    </row>
    <row r="220" spans="1:29" ht="14.45" customHeight="1" x14ac:dyDescent="0.2">
      <c r="C220" s="1"/>
      <c r="D220" s="1"/>
      <c r="E220" s="1"/>
      <c r="F220" s="147"/>
      <c r="G220" s="147"/>
      <c r="H220" s="147"/>
      <c r="Q220" s="12"/>
      <c r="R220" s="12"/>
      <c r="T220" s="252"/>
      <c r="U220" s="208"/>
      <c r="V220" s="9"/>
      <c r="W220" s="12"/>
      <c r="X220" s="12"/>
      <c r="Y220" s="12"/>
      <c r="AA220" s="12"/>
      <c r="AC220" s="12"/>
    </row>
    <row r="221" spans="1:29" ht="14.45" customHeight="1" x14ac:dyDescent="0.2">
      <c r="C221" s="3" t="s">
        <v>64</v>
      </c>
      <c r="D221" s="3"/>
      <c r="E221" s="3"/>
      <c r="J221" s="46" t="s">
        <v>63</v>
      </c>
      <c r="N221" s="644" t="s">
        <v>185</v>
      </c>
      <c r="O221" s="644"/>
      <c r="P221" s="644"/>
      <c r="Q221" s="12"/>
      <c r="R221" s="6" t="s">
        <v>3</v>
      </c>
      <c r="T221" s="252"/>
      <c r="U221" s="208"/>
      <c r="V221" s="9"/>
      <c r="W221" s="12"/>
      <c r="X221" s="12"/>
      <c r="Y221" s="12"/>
      <c r="AA221" s="12"/>
      <c r="AC221" s="12"/>
    </row>
    <row r="222" spans="1:29" ht="9" customHeight="1" x14ac:dyDescent="0.2">
      <c r="C222" s="3"/>
      <c r="D222" s="3"/>
      <c r="E222" s="3"/>
      <c r="J222" s="3"/>
      <c r="N222" s="54"/>
      <c r="O222" s="54"/>
      <c r="P222" s="54"/>
      <c r="Q222" s="12"/>
      <c r="R222" s="6"/>
      <c r="T222" s="252"/>
      <c r="U222" s="208"/>
      <c r="V222" s="9"/>
      <c r="W222" s="12"/>
      <c r="X222" s="12"/>
      <c r="Y222" s="12"/>
      <c r="AA222" s="12"/>
      <c r="AC222" s="12"/>
    </row>
    <row r="223" spans="1:29" ht="18" customHeight="1" x14ac:dyDescent="0.2">
      <c r="C223" s="12" t="s">
        <v>57</v>
      </c>
      <c r="D223" s="304"/>
      <c r="E223" s="215"/>
      <c r="F223" s="12"/>
      <c r="G223" s="12"/>
      <c r="H223" s="12"/>
      <c r="I223" s="12"/>
      <c r="J223" s="12" t="s">
        <v>157</v>
      </c>
      <c r="K223" s="12"/>
      <c r="L223" s="12"/>
      <c r="M223" s="12"/>
      <c r="N223" s="626" t="s">
        <v>58</v>
      </c>
      <c r="O223" s="626"/>
      <c r="P223" s="626"/>
      <c r="Q223" s="12"/>
      <c r="R223" s="146">
        <v>665</v>
      </c>
      <c r="T223" s="252"/>
      <c r="Y223" s="12"/>
      <c r="AA223" s="109"/>
      <c r="AC223" s="12"/>
    </row>
    <row r="224" spans="1:29" ht="18.75" customHeight="1" x14ac:dyDescent="0.2">
      <c r="C224" s="12" t="s">
        <v>57</v>
      </c>
      <c r="D224" s="304"/>
      <c r="E224" s="215"/>
      <c r="F224" s="12"/>
      <c r="G224" s="12"/>
      <c r="H224" s="12"/>
      <c r="I224" s="12"/>
      <c r="J224" s="12" t="s">
        <v>157</v>
      </c>
      <c r="K224" s="12"/>
      <c r="L224" s="12"/>
      <c r="M224" s="12"/>
      <c r="N224" s="626" t="s">
        <v>60</v>
      </c>
      <c r="O224" s="626"/>
      <c r="P224" s="626"/>
      <c r="Q224" s="12"/>
      <c r="R224" s="146">
        <v>483</v>
      </c>
      <c r="T224" s="252"/>
      <c r="Y224" s="12"/>
      <c r="AA224" s="109"/>
      <c r="AC224" s="12"/>
    </row>
    <row r="225" spans="1:29" ht="18.75" customHeight="1" x14ac:dyDescent="0.2">
      <c r="C225" s="12"/>
      <c r="D225" s="304"/>
      <c r="E225" s="215"/>
      <c r="F225" s="12"/>
      <c r="G225" s="12"/>
      <c r="H225" s="12"/>
      <c r="I225" s="12"/>
      <c r="J225" s="12"/>
      <c r="K225" s="12"/>
      <c r="L225" s="12"/>
      <c r="M225" s="12"/>
      <c r="N225" s="9"/>
      <c r="O225" s="9"/>
      <c r="P225" s="9"/>
      <c r="Q225" s="12"/>
      <c r="R225" s="146"/>
      <c r="T225" s="252"/>
      <c r="Y225" s="12"/>
      <c r="AA225" s="109"/>
      <c r="AC225" s="12"/>
    </row>
    <row r="226" spans="1:29" ht="18" customHeight="1" x14ac:dyDescent="0.2">
      <c r="C226" s="1" t="s">
        <v>142</v>
      </c>
      <c r="D226" s="1"/>
      <c r="E226" s="1"/>
      <c r="F226" s="12"/>
      <c r="G226" s="12"/>
      <c r="H226" s="12"/>
      <c r="I226" s="12"/>
      <c r="J226" s="12"/>
      <c r="K226" s="12"/>
      <c r="L226" s="12"/>
      <c r="M226" s="12"/>
      <c r="N226" s="9"/>
      <c r="O226" s="9"/>
      <c r="P226" s="9"/>
      <c r="Q226" s="12"/>
      <c r="R226" s="146"/>
      <c r="T226" s="252"/>
      <c r="Y226" s="12"/>
      <c r="AA226" s="109"/>
      <c r="AC226" s="12"/>
    </row>
    <row r="227" spans="1:29" ht="18" customHeight="1" x14ac:dyDescent="0.2">
      <c r="C227" s="1"/>
      <c r="D227" s="1"/>
      <c r="E227" s="1"/>
      <c r="F227" s="12"/>
      <c r="G227" s="12"/>
      <c r="H227" s="12"/>
      <c r="I227" s="12"/>
      <c r="J227" s="12"/>
      <c r="K227" s="12"/>
      <c r="L227" s="12"/>
      <c r="M227" s="12"/>
      <c r="N227" s="9"/>
      <c r="O227" s="9"/>
      <c r="P227" s="9"/>
      <c r="Q227" s="12"/>
      <c r="R227" s="146"/>
      <c r="T227" s="252"/>
      <c r="Y227" s="12"/>
      <c r="AA227" s="109"/>
      <c r="AC227" s="12"/>
    </row>
    <row r="228" spans="1:29" ht="18" customHeight="1" x14ac:dyDescent="0.2">
      <c r="C228" s="3" t="s">
        <v>64</v>
      </c>
      <c r="D228" s="3"/>
      <c r="E228" s="3"/>
      <c r="J228" s="3" t="s">
        <v>63</v>
      </c>
      <c r="N228" s="644" t="s">
        <v>185</v>
      </c>
      <c r="O228" s="644"/>
      <c r="P228" s="644"/>
      <c r="Q228" s="12"/>
      <c r="R228" s="6" t="s">
        <v>3</v>
      </c>
      <c r="T228" s="252"/>
      <c r="Y228" s="12"/>
      <c r="AA228" s="109"/>
      <c r="AC228" s="12"/>
    </row>
    <row r="229" spans="1:29" ht="12" customHeight="1" x14ac:dyDescent="0.2">
      <c r="C229" s="3"/>
      <c r="D229" s="3"/>
      <c r="E229" s="3"/>
      <c r="J229" s="3"/>
      <c r="N229" s="54"/>
      <c r="O229" s="54"/>
      <c r="P229" s="54"/>
      <c r="Q229" s="12"/>
      <c r="R229" s="6"/>
      <c r="T229" s="252"/>
      <c r="Y229" s="12"/>
      <c r="AA229" s="109"/>
      <c r="AC229" s="12"/>
    </row>
    <row r="230" spans="1:29" ht="32.25" customHeight="1" x14ac:dyDescent="0.2">
      <c r="C230" s="626" t="s">
        <v>140</v>
      </c>
      <c r="D230" s="626"/>
      <c r="E230" s="626"/>
      <c r="F230" s="626"/>
      <c r="G230" s="626"/>
      <c r="H230" s="626"/>
      <c r="I230" s="12"/>
      <c r="J230" s="12" t="s">
        <v>65</v>
      </c>
      <c r="K230" s="12"/>
      <c r="L230" s="12"/>
      <c r="M230" s="12"/>
      <c r="N230" s="626" t="s">
        <v>47</v>
      </c>
      <c r="O230" s="626"/>
      <c r="P230" s="626"/>
      <c r="Q230" s="12"/>
      <c r="R230" s="146">
        <v>718</v>
      </c>
      <c r="T230" s="252"/>
      <c r="Y230" s="12"/>
      <c r="AA230" s="109"/>
      <c r="AC230" s="12"/>
    </row>
    <row r="231" spans="1:29" ht="21" customHeight="1" x14ac:dyDescent="0.2">
      <c r="A231" s="3"/>
      <c r="C231" s="1" t="s">
        <v>171</v>
      </c>
      <c r="D231" s="1"/>
      <c r="E231" s="1"/>
      <c r="F231" s="147"/>
      <c r="G231" s="14"/>
      <c r="H231" s="14"/>
      <c r="I231" s="14"/>
      <c r="J231" s="14"/>
      <c r="K231" s="14"/>
      <c r="L231" s="14"/>
      <c r="M231" s="14"/>
      <c r="N231" s="14"/>
      <c r="O231" s="14"/>
      <c r="P231" s="14"/>
      <c r="Q231" s="14"/>
      <c r="R231" s="14"/>
      <c r="T231" s="252"/>
      <c r="U231" s="252"/>
      <c r="V231" s="4"/>
      <c r="W231" s="4"/>
      <c r="X231" s="4"/>
      <c r="Y231" s="4"/>
      <c r="Z231" s="4"/>
      <c r="AA231" s="14"/>
      <c r="AB231" s="14"/>
      <c r="AC231" s="14"/>
    </row>
    <row r="232" spans="1:29" ht="15.75" customHeight="1" x14ac:dyDescent="0.2">
      <c r="A232" s="3"/>
      <c r="C232" s="3"/>
      <c r="D232" s="3"/>
      <c r="E232" s="3"/>
      <c r="F232" s="4"/>
      <c r="G232" s="4"/>
      <c r="H232" s="4"/>
      <c r="I232" s="4"/>
      <c r="J232" s="4"/>
      <c r="K232" s="4"/>
      <c r="L232" s="4"/>
      <c r="M232" s="4"/>
      <c r="N232" s="4"/>
      <c r="O232" s="4"/>
      <c r="P232" s="4"/>
      <c r="Q232" s="4"/>
      <c r="R232" s="4"/>
      <c r="T232" s="252"/>
      <c r="U232" s="252"/>
      <c r="V232" s="4"/>
      <c r="W232" s="4"/>
      <c r="X232" s="4"/>
      <c r="Y232" s="4"/>
      <c r="Z232" s="4"/>
      <c r="AA232" s="14"/>
      <c r="AB232" s="14"/>
      <c r="AC232" s="14"/>
    </row>
    <row r="233" spans="1:29" ht="22.5" customHeight="1" x14ac:dyDescent="0.2">
      <c r="C233" s="12" t="s">
        <v>159</v>
      </c>
      <c r="D233" s="304"/>
      <c r="E233" s="215"/>
      <c r="F233" s="12"/>
      <c r="G233" s="12"/>
      <c r="H233" s="12"/>
      <c r="I233" s="12"/>
      <c r="J233" s="12" t="s">
        <v>65</v>
      </c>
      <c r="K233" s="12"/>
      <c r="L233" s="12"/>
      <c r="M233" s="12"/>
      <c r="N233" s="626" t="s">
        <v>158</v>
      </c>
      <c r="O233" s="625"/>
      <c r="P233" s="625"/>
      <c r="Q233" s="12"/>
      <c r="R233" s="146">
        <v>5655</v>
      </c>
      <c r="T233" s="252"/>
      <c r="Y233" s="12"/>
      <c r="AA233" s="109"/>
      <c r="AC233" s="12"/>
    </row>
    <row r="234" spans="1:29" ht="24" customHeight="1" x14ac:dyDescent="0.2">
      <c r="C234" s="12" t="s">
        <v>165</v>
      </c>
      <c r="D234" s="304"/>
      <c r="E234" s="215"/>
      <c r="F234" s="12"/>
      <c r="G234" s="12"/>
      <c r="H234" s="12"/>
      <c r="I234" s="12"/>
      <c r="J234" s="12" t="s">
        <v>65</v>
      </c>
      <c r="K234" s="12"/>
      <c r="L234" s="12"/>
      <c r="M234" s="12"/>
      <c r="N234" s="626" t="s">
        <v>294</v>
      </c>
      <c r="O234" s="643"/>
      <c r="P234" s="643"/>
      <c r="Q234" s="12"/>
      <c r="R234" s="146">
        <v>835</v>
      </c>
      <c r="T234" s="252"/>
      <c r="Y234" s="12"/>
      <c r="AA234" s="109"/>
      <c r="AC234" s="12"/>
    </row>
    <row r="235" spans="1:29" ht="18" customHeight="1" x14ac:dyDescent="0.2">
      <c r="C235" s="12" t="s">
        <v>123</v>
      </c>
      <c r="D235" s="304"/>
      <c r="E235" s="215"/>
      <c r="F235" s="12"/>
      <c r="G235" s="12"/>
      <c r="H235" s="12"/>
      <c r="I235" s="12"/>
      <c r="J235" s="12" t="s">
        <v>65</v>
      </c>
      <c r="K235" s="12"/>
      <c r="L235" s="12"/>
      <c r="M235" s="12"/>
      <c r="N235" s="626" t="s">
        <v>141</v>
      </c>
      <c r="O235" s="626"/>
      <c r="P235" s="626"/>
      <c r="Q235" s="12"/>
      <c r="R235" s="146">
        <v>128</v>
      </c>
      <c r="T235" s="252"/>
      <c r="Y235" s="12"/>
      <c r="AA235" s="109"/>
      <c r="AC235" s="12"/>
    </row>
  </sheetData>
  <mergeCells count="71">
    <mergeCell ref="C23:R23"/>
    <mergeCell ref="C157:P157"/>
    <mergeCell ref="D167:R167"/>
    <mergeCell ref="C29:R29"/>
    <mergeCell ref="C27:R27"/>
    <mergeCell ref="C158:P158"/>
    <mergeCell ref="T37:AI37"/>
    <mergeCell ref="AF49:AI49"/>
    <mergeCell ref="AB49:AD49"/>
    <mergeCell ref="C165:R165"/>
    <mergeCell ref="T51:AK51"/>
    <mergeCell ref="C93:F93"/>
    <mergeCell ref="C39:R39"/>
    <mergeCell ref="C51:H51"/>
    <mergeCell ref="C159:R159"/>
    <mergeCell ref="C163:R163"/>
    <mergeCell ref="C105:R105"/>
    <mergeCell ref="C70:R70"/>
    <mergeCell ref="C71:R71"/>
    <mergeCell ref="E72:R72"/>
    <mergeCell ref="E73:R73"/>
    <mergeCell ref="C74:R74"/>
    <mergeCell ref="T31:AI31"/>
    <mergeCell ref="C31:R31"/>
    <mergeCell ref="C35:R35"/>
    <mergeCell ref="C33:R33"/>
    <mergeCell ref="T158:AF158"/>
    <mergeCell ref="C49:R49"/>
    <mergeCell ref="F45:J45"/>
    <mergeCell ref="C76:H76"/>
    <mergeCell ref="C78:R78"/>
    <mergeCell ref="C80:H80"/>
    <mergeCell ref="C89:H89"/>
    <mergeCell ref="C96:D96"/>
    <mergeCell ref="C97:R97"/>
    <mergeCell ref="C99:H99"/>
    <mergeCell ref="C100:J100"/>
    <mergeCell ref="C92:F92"/>
    <mergeCell ref="C17:R17"/>
    <mergeCell ref="C19:R19"/>
    <mergeCell ref="J22:L22"/>
    <mergeCell ref="N22:P22"/>
    <mergeCell ref="C3:R3"/>
    <mergeCell ref="C5:R5"/>
    <mergeCell ref="C9:R9"/>
    <mergeCell ref="C7:R7"/>
    <mergeCell ref="C13:R13"/>
    <mergeCell ref="C12:R12"/>
    <mergeCell ref="N235:P235"/>
    <mergeCell ref="N234:P234"/>
    <mergeCell ref="U215:AA215"/>
    <mergeCell ref="N221:P221"/>
    <mergeCell ref="C216:R216"/>
    <mergeCell ref="N228:P228"/>
    <mergeCell ref="T216:Z216"/>
    <mergeCell ref="N233:P233"/>
    <mergeCell ref="N223:P223"/>
    <mergeCell ref="N224:P224"/>
    <mergeCell ref="N230:P230"/>
    <mergeCell ref="C230:H230"/>
    <mergeCell ref="T205:Z205"/>
    <mergeCell ref="U214:AA214"/>
    <mergeCell ref="U204:AG204"/>
    <mergeCell ref="U167:AL167"/>
    <mergeCell ref="C53:R53"/>
    <mergeCell ref="U165:AJ165"/>
    <mergeCell ref="D169:R169"/>
    <mergeCell ref="D199:R199"/>
    <mergeCell ref="C212:H212"/>
    <mergeCell ref="C204:R204"/>
    <mergeCell ref="C211:H211"/>
  </mergeCells>
  <phoneticPr fontId="0" type="noConversion"/>
  <printOptions horizontalCentered="1"/>
  <pageMargins left="0.19685039370078741" right="0.15748031496062992" top="0.31496062992125984" bottom="0.23622047244094491" header="0.19685039370078741" footer="0.15748031496062992"/>
  <pageSetup paperSize="9" scale="75" fitToHeight="6" orientation="portrait" r:id="rId1"/>
  <headerFooter alignWithMargins="0">
    <oddHeader>&amp;C( &amp;P+4 )</oddHeader>
  </headerFooter>
  <rowBreaks count="4" manualBreakCount="4">
    <brk id="50" max="17" man="1"/>
    <brk id="101" max="17" man="1"/>
    <brk id="163" max="17" man="1"/>
    <brk id="215"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1"/>
  <sheetViews>
    <sheetView showGridLines="0" showWhiteSpace="0" view="pageBreakPreview" topLeftCell="A100" zoomScaleNormal="100" zoomScaleSheetLayoutView="100" workbookViewId="0">
      <selection activeCell="R104" sqref="R104"/>
    </sheetView>
  </sheetViews>
  <sheetFormatPr defaultColWidth="9.140625" defaultRowHeight="14.45" customHeight="1" x14ac:dyDescent="0.2"/>
  <cols>
    <col min="1" max="1" width="4.140625" style="2" customWidth="1"/>
    <col min="2" max="2" width="3.85546875" style="2" customWidth="1"/>
    <col min="3" max="3" width="4.42578125" style="2" customWidth="1"/>
    <col min="4" max="4" width="5" style="2" customWidth="1"/>
    <col min="5" max="5" width="6.140625" style="2" customWidth="1"/>
    <col min="6" max="6" width="5.28515625" style="2" customWidth="1"/>
    <col min="7" max="7" width="10.42578125" style="2" customWidth="1"/>
    <col min="8" max="8" width="1.7109375" style="2" customWidth="1"/>
    <col min="9" max="9" width="2.7109375" style="2" customWidth="1"/>
    <col min="10" max="10" width="16" style="2" customWidth="1"/>
    <col min="11" max="11" width="1.42578125" style="2" customWidth="1"/>
    <col min="12" max="12" width="15.5703125" style="2" customWidth="1"/>
    <col min="13" max="13" width="1.42578125" style="2" customWidth="1"/>
    <col min="14" max="14" width="13.42578125" style="2" customWidth="1"/>
    <col min="15" max="15" width="1.28515625" style="2" customWidth="1"/>
    <col min="16" max="16" width="13.5703125" style="2" customWidth="1"/>
    <col min="17" max="17" width="0.5703125" style="2" customWidth="1"/>
    <col min="18" max="18" width="14.5703125" style="2" customWidth="1"/>
    <col min="19" max="19" width="1.28515625" style="2" customWidth="1"/>
    <col min="20" max="20" width="14.5703125" style="2" customWidth="1"/>
    <col min="21" max="21" width="1.5703125" style="2" customWidth="1"/>
    <col min="22" max="22" width="13.7109375" style="2" hidden="1" customWidth="1"/>
    <col min="23" max="23" width="15" style="2" hidden="1" customWidth="1"/>
    <col min="24" max="24" width="14" style="2" hidden="1" customWidth="1"/>
    <col min="25" max="25" width="9.140625" style="2" hidden="1" customWidth="1"/>
    <col min="26" max="29" width="9.140625" style="2" customWidth="1"/>
    <col min="30" max="16384" width="9.140625" style="2"/>
  </cols>
  <sheetData>
    <row r="1" spans="1:25" ht="14.45" customHeight="1" x14ac:dyDescent="0.2">
      <c r="A1" s="671" t="s">
        <v>125</v>
      </c>
      <c r="B1" s="650"/>
      <c r="C1" s="650"/>
      <c r="D1" s="650"/>
      <c r="E1" s="650"/>
      <c r="F1" s="650"/>
      <c r="G1" s="650"/>
      <c r="H1" s="650"/>
      <c r="I1" s="650"/>
      <c r="J1" s="650"/>
      <c r="K1" s="650"/>
      <c r="L1" s="650"/>
      <c r="M1" s="650"/>
      <c r="N1" s="650"/>
      <c r="O1" s="650"/>
      <c r="P1" s="650"/>
      <c r="Q1" s="650"/>
      <c r="R1" s="650"/>
      <c r="S1" s="650"/>
      <c r="T1" s="650"/>
    </row>
    <row r="2" spans="1:25" ht="14.45" customHeight="1" x14ac:dyDescent="0.2">
      <c r="A2" s="650"/>
      <c r="B2" s="650"/>
      <c r="C2" s="650"/>
      <c r="D2" s="650"/>
      <c r="E2" s="650"/>
      <c r="F2" s="650"/>
      <c r="G2" s="650"/>
      <c r="H2" s="650"/>
      <c r="I2" s="650"/>
      <c r="J2" s="650"/>
      <c r="K2" s="650"/>
      <c r="L2" s="650"/>
      <c r="M2" s="650"/>
      <c r="N2" s="650"/>
      <c r="O2" s="650"/>
      <c r="P2" s="650"/>
      <c r="Q2" s="650"/>
      <c r="R2" s="650"/>
      <c r="S2" s="650"/>
      <c r="T2" s="650"/>
    </row>
    <row r="3" spans="1:25" ht="17.25" customHeight="1" x14ac:dyDescent="0.2">
      <c r="C3" s="12"/>
      <c r="D3" s="243"/>
      <c r="E3" s="271"/>
      <c r="J3" s="12"/>
      <c r="P3" s="9"/>
      <c r="Q3" s="9"/>
      <c r="R3" s="9"/>
      <c r="T3" s="146"/>
    </row>
    <row r="4" spans="1:25" ht="14.45" customHeight="1" x14ac:dyDescent="0.2">
      <c r="A4" s="3">
        <v>19</v>
      </c>
      <c r="C4" s="162" t="s">
        <v>195</v>
      </c>
      <c r="D4" s="162"/>
      <c r="E4" s="162"/>
      <c r="F4" s="163"/>
      <c r="G4" s="163"/>
      <c r="H4" s="163"/>
      <c r="I4" s="379"/>
      <c r="J4" s="163"/>
      <c r="K4" s="163"/>
      <c r="L4" s="163"/>
      <c r="M4" s="163"/>
      <c r="N4" s="433"/>
      <c r="O4" s="433"/>
      <c r="P4" s="163"/>
      <c r="Q4" s="163"/>
      <c r="R4" s="163"/>
      <c r="S4" s="163"/>
      <c r="T4" s="163"/>
    </row>
    <row r="5" spans="1:25" ht="14.45" customHeight="1" x14ac:dyDescent="0.2">
      <c r="A5" s="3"/>
      <c r="C5" s="162"/>
      <c r="D5" s="162"/>
      <c r="E5" s="162"/>
      <c r="F5" s="163"/>
      <c r="G5" s="163"/>
      <c r="H5" s="163"/>
      <c r="I5" s="379"/>
      <c r="J5" s="163"/>
      <c r="K5" s="163"/>
      <c r="L5" s="163"/>
      <c r="M5" s="163"/>
      <c r="N5" s="433"/>
      <c r="O5" s="433"/>
      <c r="P5" s="163"/>
      <c r="Q5" s="163"/>
      <c r="R5" s="163"/>
      <c r="S5" s="163"/>
      <c r="T5" s="163"/>
    </row>
    <row r="6" spans="1:25" ht="14.45" customHeight="1" x14ac:dyDescent="0.2">
      <c r="A6" s="3"/>
      <c r="C6" s="3" t="s">
        <v>192</v>
      </c>
      <c r="D6" s="1" t="s">
        <v>9</v>
      </c>
      <c r="E6" s="1"/>
      <c r="F6" s="1"/>
      <c r="G6" s="385"/>
      <c r="H6" s="385"/>
      <c r="I6" s="385"/>
      <c r="J6" s="385"/>
      <c r="K6" s="385"/>
      <c r="L6" s="385"/>
      <c r="M6" s="385"/>
      <c r="N6" s="423"/>
      <c r="O6" s="423"/>
      <c r="P6" s="385"/>
      <c r="Q6" s="385"/>
      <c r="R6" s="385"/>
      <c r="S6" s="385"/>
      <c r="T6" s="385"/>
    </row>
    <row r="7" spans="1:25" ht="8.25" customHeight="1" x14ac:dyDescent="0.2">
      <c r="A7" s="3"/>
      <c r="C7" s="3"/>
      <c r="D7" s="1"/>
      <c r="E7" s="1"/>
      <c r="F7" s="1"/>
      <c r="G7" s="450"/>
      <c r="H7" s="450"/>
      <c r="I7" s="450"/>
      <c r="J7" s="450"/>
      <c r="K7" s="450"/>
      <c r="L7" s="450"/>
      <c r="M7" s="450"/>
      <c r="N7" s="450"/>
      <c r="O7" s="450"/>
      <c r="P7" s="450"/>
      <c r="Q7" s="450"/>
      <c r="R7" s="450"/>
      <c r="S7" s="450"/>
      <c r="T7" s="450"/>
    </row>
    <row r="8" spans="1:25" ht="51" customHeight="1" x14ac:dyDescent="0.2">
      <c r="A8" s="3"/>
      <c r="D8" s="605" t="s">
        <v>371</v>
      </c>
      <c r="E8" s="609"/>
      <c r="F8" s="609"/>
      <c r="G8" s="609"/>
      <c r="H8" s="609"/>
      <c r="I8" s="609"/>
      <c r="J8" s="609"/>
      <c r="K8" s="609"/>
      <c r="L8" s="609"/>
      <c r="M8" s="609"/>
      <c r="N8" s="609"/>
      <c r="O8" s="609"/>
      <c r="P8" s="609"/>
      <c r="Q8" s="609"/>
      <c r="R8" s="609"/>
      <c r="S8" s="609"/>
      <c r="T8" s="609"/>
      <c r="V8" s="475">
        <f>PL!L19</f>
        <v>124246</v>
      </c>
      <c r="W8" s="475">
        <f>PL!N19</f>
        <v>89453</v>
      </c>
      <c r="X8" s="476">
        <f>V8-W8</f>
        <v>34793</v>
      </c>
      <c r="Y8" s="570">
        <f>X8/W8</f>
        <v>0.38895285792539097</v>
      </c>
    </row>
    <row r="9" spans="1:25" ht="15" customHeight="1" x14ac:dyDescent="0.2">
      <c r="A9" s="3"/>
      <c r="C9" s="437"/>
      <c r="D9" s="437"/>
      <c r="E9" s="437"/>
      <c r="F9" s="438"/>
      <c r="G9" s="438"/>
      <c r="H9" s="438"/>
      <c r="I9" s="438"/>
      <c r="J9" s="438"/>
      <c r="K9" s="438"/>
      <c r="L9" s="438"/>
      <c r="M9" s="438"/>
      <c r="N9" s="438"/>
      <c r="O9" s="438"/>
      <c r="P9" s="438"/>
      <c r="Q9" s="438"/>
      <c r="R9" s="438"/>
      <c r="S9" s="438"/>
      <c r="T9" s="438"/>
      <c r="V9" s="179"/>
      <c r="W9" s="179"/>
      <c r="X9" s="179"/>
    </row>
    <row r="10" spans="1:25" ht="16.5" customHeight="1" x14ac:dyDescent="0.2">
      <c r="A10" s="3"/>
      <c r="G10" s="451"/>
      <c r="H10" s="451"/>
      <c r="I10" s="451"/>
      <c r="J10" s="451"/>
      <c r="K10" s="451"/>
      <c r="L10" s="454"/>
      <c r="M10" s="454"/>
      <c r="N10" s="676" t="s">
        <v>370</v>
      </c>
      <c r="O10" s="677"/>
      <c r="P10" s="678"/>
      <c r="Q10" s="130"/>
      <c r="R10" s="672"/>
      <c r="S10" s="673"/>
      <c r="T10" s="674"/>
      <c r="V10" s="179"/>
      <c r="W10" s="179"/>
      <c r="X10" s="179"/>
    </row>
    <row r="11" spans="1:25" ht="13.5" customHeight="1" x14ac:dyDescent="0.2">
      <c r="A11" s="3"/>
      <c r="D11" s="460" t="s">
        <v>187</v>
      </c>
      <c r="E11" s="460"/>
      <c r="F11" s="460"/>
      <c r="G11" s="451"/>
      <c r="H11" s="451"/>
      <c r="I11" s="451"/>
      <c r="J11" s="451"/>
      <c r="K11" s="451"/>
      <c r="L11" s="21"/>
      <c r="M11" s="396"/>
      <c r="N11" s="395">
        <v>2014</v>
      </c>
      <c r="O11" s="396"/>
      <c r="P11" s="395">
        <v>2013</v>
      </c>
      <c r="Q11" s="130"/>
      <c r="R11" s="395" t="s">
        <v>256</v>
      </c>
      <c r="S11" s="396"/>
      <c r="T11" s="395" t="s">
        <v>257</v>
      </c>
      <c r="V11" s="179"/>
      <c r="W11" s="179"/>
      <c r="X11" s="179"/>
    </row>
    <row r="12" spans="1:25" ht="13.5" customHeight="1" x14ac:dyDescent="0.2">
      <c r="A12" s="3"/>
      <c r="D12" s="461" t="s">
        <v>288</v>
      </c>
      <c r="E12" s="461"/>
      <c r="F12" s="461"/>
      <c r="G12" s="670" t="s">
        <v>186</v>
      </c>
      <c r="H12" s="670"/>
      <c r="I12" s="670"/>
      <c r="J12" s="670"/>
      <c r="K12" s="451"/>
      <c r="L12" s="21"/>
      <c r="M12" s="130"/>
      <c r="N12" s="397">
        <v>39096</v>
      </c>
      <c r="O12" s="398"/>
      <c r="P12" s="397">
        <v>32940</v>
      </c>
      <c r="Q12" s="399"/>
      <c r="R12" s="397">
        <f>N12-P12</f>
        <v>6156</v>
      </c>
      <c r="S12" s="398"/>
      <c r="T12" s="400">
        <f>R12/P12*100</f>
        <v>18.688524590163937</v>
      </c>
      <c r="V12" s="179"/>
      <c r="W12" s="179"/>
      <c r="X12" s="179"/>
    </row>
    <row r="13" spans="1:25" ht="16.5" customHeight="1" x14ac:dyDescent="0.2">
      <c r="A13" s="3"/>
      <c r="D13" s="461" t="s">
        <v>289</v>
      </c>
      <c r="E13" s="461"/>
      <c r="F13" s="461"/>
      <c r="G13" s="670" t="s">
        <v>186</v>
      </c>
      <c r="H13" s="670"/>
      <c r="I13" s="670"/>
      <c r="J13" s="670"/>
      <c r="K13" s="451"/>
      <c r="L13" s="21"/>
      <c r="M13" s="130"/>
      <c r="N13" s="397">
        <v>9115</v>
      </c>
      <c r="O13" s="398"/>
      <c r="P13" s="397">
        <v>8229</v>
      </c>
      <c r="Q13" s="130"/>
      <c r="R13" s="397">
        <f>N13-P13</f>
        <v>886</v>
      </c>
      <c r="S13" s="398"/>
      <c r="T13" s="400">
        <f t="shared" ref="T13:T14" si="0">R13/P13*100</f>
        <v>10.766800340260057</v>
      </c>
      <c r="V13" s="179"/>
      <c r="W13" s="179"/>
      <c r="X13" s="179"/>
    </row>
    <row r="14" spans="1:25" ht="15.75" customHeight="1" x14ac:dyDescent="0.2">
      <c r="A14" s="3"/>
      <c r="D14" s="461" t="s">
        <v>381</v>
      </c>
      <c r="E14" s="461"/>
      <c r="F14" s="461"/>
      <c r="G14" s="670" t="s">
        <v>186</v>
      </c>
      <c r="H14" s="670"/>
      <c r="I14" s="670"/>
      <c r="J14" s="670"/>
      <c r="K14" s="451"/>
      <c r="L14" s="21"/>
      <c r="M14" s="130"/>
      <c r="N14" s="397">
        <f>12842+3911.76</f>
        <v>16753.760000000002</v>
      </c>
      <c r="O14" s="398"/>
      <c r="P14" s="397">
        <v>27577</v>
      </c>
      <c r="Q14" s="130"/>
      <c r="R14" s="397">
        <f>N14-P14</f>
        <v>-10823.239999999998</v>
      </c>
      <c r="S14" s="398"/>
      <c r="T14" s="400">
        <f t="shared" si="0"/>
        <v>-39.247343800993576</v>
      </c>
      <c r="V14" s="179"/>
      <c r="W14" s="179"/>
      <c r="X14" s="179"/>
    </row>
    <row r="15" spans="1:25" ht="15.75" customHeight="1" x14ac:dyDescent="0.2">
      <c r="A15" s="3"/>
      <c r="C15" s="452"/>
      <c r="D15" s="452"/>
      <c r="E15" s="452"/>
      <c r="F15" s="452"/>
      <c r="G15" s="453"/>
      <c r="H15" s="453"/>
      <c r="I15" s="453"/>
      <c r="J15" s="453"/>
      <c r="K15" s="451"/>
      <c r="L15" s="451"/>
      <c r="M15" s="451"/>
      <c r="N15" s="451"/>
      <c r="O15" s="451"/>
      <c r="P15" s="403"/>
      <c r="Q15" s="130"/>
      <c r="R15" s="403"/>
      <c r="S15" s="130"/>
      <c r="T15" s="399"/>
      <c r="V15" s="179"/>
      <c r="W15" s="179"/>
      <c r="X15" s="179"/>
    </row>
    <row r="16" spans="1:25" ht="15.75" customHeight="1" x14ac:dyDescent="0.2">
      <c r="A16" s="3"/>
      <c r="C16" s="404"/>
      <c r="D16" s="404"/>
      <c r="E16" s="404"/>
      <c r="F16" s="405"/>
      <c r="G16" s="405"/>
      <c r="H16" s="405"/>
      <c r="I16" s="405"/>
      <c r="J16" s="405"/>
      <c r="K16" s="405"/>
      <c r="L16" s="405"/>
      <c r="M16" s="405"/>
      <c r="N16" s="405"/>
      <c r="O16" s="405"/>
      <c r="P16" s="405"/>
      <c r="Q16" s="406"/>
      <c r="R16" s="405"/>
      <c r="S16" s="405"/>
      <c r="T16" s="405"/>
      <c r="V16" s="179"/>
      <c r="W16" s="179"/>
      <c r="X16" s="179"/>
    </row>
    <row r="17" spans="1:26" ht="15.75" customHeight="1" x14ac:dyDescent="0.2">
      <c r="A17" s="3"/>
      <c r="C17" s="452"/>
      <c r="D17" s="452"/>
      <c r="E17" s="452"/>
      <c r="F17" s="452"/>
      <c r="G17" s="453"/>
      <c r="H17" s="453"/>
      <c r="I17" s="453"/>
      <c r="J17" s="453"/>
      <c r="K17" s="451"/>
      <c r="L17" s="21"/>
      <c r="M17" s="454"/>
      <c r="N17" s="676" t="s">
        <v>370</v>
      </c>
      <c r="O17" s="677"/>
      <c r="P17" s="678"/>
      <c r="Q17" s="130"/>
      <c r="R17" s="672"/>
      <c r="S17" s="673"/>
      <c r="T17" s="674"/>
      <c r="V17" s="179"/>
      <c r="W17" s="179"/>
      <c r="X17" s="179"/>
    </row>
    <row r="18" spans="1:26" ht="15.75" customHeight="1" x14ac:dyDescent="0.2">
      <c r="A18" s="3"/>
      <c r="D18" s="460" t="s">
        <v>228</v>
      </c>
      <c r="E18" s="460"/>
      <c r="F18" s="460"/>
      <c r="G18" s="462"/>
      <c r="H18" s="453"/>
      <c r="I18" s="453"/>
      <c r="J18" s="453"/>
      <c r="K18" s="451"/>
      <c r="L18" s="21"/>
      <c r="M18" s="396"/>
      <c r="N18" s="395">
        <f>N11</f>
        <v>2014</v>
      </c>
      <c r="O18" s="396"/>
      <c r="P18" s="395">
        <v>2013</v>
      </c>
      <c r="Q18" s="130"/>
      <c r="R18" s="395" t="s">
        <v>256</v>
      </c>
      <c r="S18" s="396"/>
      <c r="T18" s="395" t="s">
        <v>257</v>
      </c>
      <c r="V18" s="179"/>
      <c r="W18" s="179"/>
      <c r="X18" s="179"/>
    </row>
    <row r="19" spans="1:26" ht="15" customHeight="1" x14ac:dyDescent="0.2">
      <c r="A19" s="3"/>
      <c r="D19" s="461" t="s">
        <v>288</v>
      </c>
      <c r="E19" s="461"/>
      <c r="F19" s="461"/>
      <c r="G19" s="670" t="s">
        <v>188</v>
      </c>
      <c r="H19" s="670"/>
      <c r="I19" s="670"/>
      <c r="J19" s="670"/>
      <c r="K19" s="451"/>
      <c r="L19" s="21"/>
      <c r="M19" s="130"/>
      <c r="N19" s="407">
        <v>2506.87</v>
      </c>
      <c r="O19" s="398"/>
      <c r="P19" s="407">
        <v>2034.76</v>
      </c>
      <c r="Q19" s="21"/>
      <c r="R19" s="397">
        <f>N19-P19</f>
        <v>472.1099999999999</v>
      </c>
      <c r="S19" s="398"/>
      <c r="T19" s="400">
        <f>R19/P19*100</f>
        <v>23.202244982209201</v>
      </c>
      <c r="V19" s="179"/>
      <c r="W19" s="179"/>
      <c r="X19" s="179"/>
    </row>
    <row r="20" spans="1:26" ht="18" customHeight="1" x14ac:dyDescent="0.2">
      <c r="A20" s="3"/>
      <c r="D20" s="461" t="s">
        <v>289</v>
      </c>
      <c r="E20" s="461"/>
      <c r="F20" s="461"/>
      <c r="G20" s="670" t="s">
        <v>188</v>
      </c>
      <c r="H20" s="670"/>
      <c r="I20" s="670"/>
      <c r="J20" s="670"/>
      <c r="K20" s="451"/>
      <c r="L20" s="21"/>
      <c r="M20" s="130"/>
      <c r="N20" s="407">
        <v>1917.61</v>
      </c>
      <c r="O20" s="398"/>
      <c r="P20" s="407">
        <v>1114.75</v>
      </c>
      <c r="Q20" s="21"/>
      <c r="R20" s="397">
        <f>N20-P20</f>
        <v>802.8599999999999</v>
      </c>
      <c r="S20" s="398"/>
      <c r="T20" s="400">
        <f t="shared" ref="T20" si="1">R20/P20*100</f>
        <v>72.021529490917231</v>
      </c>
      <c r="V20" s="179"/>
      <c r="W20" s="179"/>
      <c r="X20" s="179"/>
    </row>
    <row r="21" spans="1:26" ht="15.75" customHeight="1" x14ac:dyDescent="0.2">
      <c r="D21" s="461" t="s">
        <v>290</v>
      </c>
      <c r="E21" s="461"/>
      <c r="F21" s="461"/>
      <c r="G21" s="670" t="s">
        <v>188</v>
      </c>
      <c r="H21" s="670"/>
      <c r="I21" s="670"/>
      <c r="J21" s="670"/>
      <c r="L21" s="21"/>
      <c r="M21" s="21"/>
      <c r="N21" s="408">
        <v>626.14</v>
      </c>
      <c r="O21" s="440"/>
      <c r="P21" s="409">
        <v>346.18</v>
      </c>
      <c r="Q21" s="21"/>
      <c r="R21" s="397">
        <f>N21-P21</f>
        <v>279.95999999999998</v>
      </c>
      <c r="S21" s="398"/>
      <c r="T21" s="400">
        <f>R21/P21*100</f>
        <v>80.871223063146331</v>
      </c>
    </row>
    <row r="22" spans="1:26" ht="15" customHeight="1" x14ac:dyDescent="0.2">
      <c r="A22" s="3"/>
      <c r="C22" s="450"/>
      <c r="D22" s="450"/>
      <c r="E22" s="450"/>
      <c r="F22" s="451"/>
      <c r="G22" s="451"/>
      <c r="H22" s="451"/>
      <c r="I22" s="451"/>
      <c r="J22" s="451"/>
      <c r="K22" s="451"/>
      <c r="L22" s="451"/>
      <c r="M22" s="451"/>
      <c r="N22" s="451"/>
      <c r="O22" s="451"/>
      <c r="P22" s="451"/>
      <c r="Q22" s="451"/>
      <c r="R22" s="451"/>
      <c r="S22" s="451"/>
      <c r="T22" s="451"/>
      <c r="V22" s="179"/>
      <c r="W22" s="179"/>
      <c r="X22" s="179"/>
    </row>
    <row r="23" spans="1:26" ht="15" customHeight="1" x14ac:dyDescent="0.2">
      <c r="A23" s="3"/>
      <c r="C23" s="574"/>
      <c r="D23" s="605" t="s">
        <v>382</v>
      </c>
      <c r="E23" s="604"/>
      <c r="F23" s="575"/>
      <c r="G23" s="575"/>
      <c r="H23" s="575"/>
      <c r="I23" s="575"/>
      <c r="J23" s="575"/>
      <c r="K23" s="575"/>
      <c r="L23" s="575"/>
      <c r="M23" s="575"/>
      <c r="N23" s="575"/>
      <c r="O23" s="575"/>
      <c r="P23" s="575"/>
      <c r="Q23" s="575"/>
      <c r="R23" s="575"/>
      <c r="S23" s="575"/>
      <c r="T23" s="575"/>
      <c r="V23" s="179"/>
      <c r="W23" s="179"/>
      <c r="X23" s="179"/>
    </row>
    <row r="24" spans="1:26" ht="43.5" customHeight="1" x14ac:dyDescent="0.2">
      <c r="A24" s="3"/>
      <c r="C24" s="450"/>
      <c r="D24" s="605" t="s">
        <v>387</v>
      </c>
      <c r="E24" s="609"/>
      <c r="F24" s="609"/>
      <c r="G24" s="609"/>
      <c r="H24" s="609"/>
      <c r="I24" s="609"/>
      <c r="J24" s="609"/>
      <c r="K24" s="609"/>
      <c r="L24" s="609"/>
      <c r="M24" s="609"/>
      <c r="N24" s="609"/>
      <c r="O24" s="609"/>
      <c r="P24" s="609"/>
      <c r="Q24" s="609"/>
      <c r="R24" s="609"/>
      <c r="S24" s="609"/>
      <c r="T24" s="609"/>
      <c r="V24" s="179"/>
      <c r="W24" s="179"/>
      <c r="X24" s="179"/>
    </row>
    <row r="25" spans="1:26" ht="15.75" customHeight="1" x14ac:dyDescent="0.2">
      <c r="C25" s="401"/>
      <c r="D25" s="401"/>
      <c r="E25" s="401"/>
      <c r="F25" s="401"/>
      <c r="G25" s="402"/>
      <c r="H25" s="402"/>
      <c r="I25" s="402"/>
      <c r="J25" s="402"/>
      <c r="P25" s="21"/>
      <c r="R25" s="21"/>
    </row>
    <row r="26" spans="1:26" ht="18.75" customHeight="1" x14ac:dyDescent="0.2">
      <c r="A26" s="3"/>
      <c r="C26" s="3" t="s">
        <v>173</v>
      </c>
      <c r="D26" s="675" t="s">
        <v>103</v>
      </c>
      <c r="E26" s="622"/>
      <c r="F26" s="622"/>
      <c r="G26" s="622"/>
      <c r="H26" s="622"/>
      <c r="I26" s="622"/>
      <c r="J26" s="387"/>
      <c r="K26" s="387"/>
      <c r="L26" s="387"/>
      <c r="M26" s="387"/>
      <c r="N26" s="432"/>
      <c r="O26" s="432"/>
      <c r="P26" s="387"/>
      <c r="Q26" s="387"/>
      <c r="R26" s="387"/>
      <c r="S26" s="387"/>
      <c r="T26" s="387"/>
      <c r="V26" s="136"/>
      <c r="W26" s="136"/>
      <c r="X26" s="136"/>
    </row>
    <row r="27" spans="1:26" ht="9.75" customHeight="1" x14ac:dyDescent="0.2">
      <c r="A27" s="3"/>
      <c r="C27" s="3"/>
      <c r="D27" s="463"/>
      <c r="E27" s="449"/>
      <c r="F27" s="449"/>
      <c r="G27" s="449"/>
      <c r="H27" s="449"/>
      <c r="I27" s="449"/>
      <c r="J27" s="451"/>
      <c r="K27" s="451"/>
      <c r="L27" s="451"/>
      <c r="M27" s="451"/>
      <c r="N27" s="451"/>
      <c r="O27" s="451"/>
      <c r="P27" s="451"/>
      <c r="Q27" s="451"/>
      <c r="R27" s="451"/>
      <c r="S27" s="451"/>
      <c r="T27" s="451"/>
      <c r="V27" s="136"/>
      <c r="W27" s="136"/>
      <c r="X27" s="136"/>
    </row>
    <row r="28" spans="1:26" ht="48.75" customHeight="1" x14ac:dyDescent="0.2">
      <c r="A28" s="3"/>
      <c r="D28" s="638" t="s">
        <v>388</v>
      </c>
      <c r="E28" s="641"/>
      <c r="F28" s="641"/>
      <c r="G28" s="641"/>
      <c r="H28" s="641"/>
      <c r="I28" s="641"/>
      <c r="J28" s="641"/>
      <c r="K28" s="641"/>
      <c r="L28" s="641"/>
      <c r="M28" s="641"/>
      <c r="N28" s="641"/>
      <c r="O28" s="641"/>
      <c r="P28" s="641"/>
      <c r="Q28" s="641"/>
      <c r="R28" s="641"/>
      <c r="S28" s="641"/>
      <c r="T28" s="641"/>
      <c r="V28" s="136"/>
      <c r="W28" s="136">
        <f>PL!L35</f>
        <v>11875</v>
      </c>
      <c r="X28" s="136">
        <f>(W28-PL!N35)/PL!N35*100</f>
        <v>135.19508813626459</v>
      </c>
    </row>
    <row r="29" spans="1:26" ht="32.25" customHeight="1" x14ac:dyDescent="0.2">
      <c r="A29" s="3"/>
      <c r="D29" s="498"/>
      <c r="E29" s="638"/>
      <c r="F29" s="622"/>
      <c r="G29" s="622"/>
      <c r="H29" s="622"/>
      <c r="I29" s="622"/>
      <c r="J29" s="622"/>
      <c r="K29" s="622"/>
      <c r="L29" s="622"/>
      <c r="M29" s="622"/>
      <c r="N29" s="622"/>
      <c r="O29" s="622"/>
      <c r="P29" s="622"/>
      <c r="Q29" s="622"/>
      <c r="R29" s="622"/>
      <c r="S29" s="622"/>
      <c r="T29" s="622"/>
      <c r="V29" s="136"/>
      <c r="W29" s="136"/>
      <c r="X29" s="136"/>
    </row>
    <row r="30" spans="1:26" ht="14.45" customHeight="1" x14ac:dyDescent="0.2">
      <c r="A30" s="3">
        <v>20</v>
      </c>
      <c r="B30" s="3"/>
      <c r="C30" s="602" t="s">
        <v>19</v>
      </c>
      <c r="D30" s="602"/>
      <c r="E30" s="602"/>
      <c r="F30" s="602"/>
      <c r="G30" s="602"/>
      <c r="H30" s="602"/>
      <c r="I30" s="602"/>
      <c r="J30" s="602"/>
      <c r="K30" s="602"/>
      <c r="L30" s="602"/>
      <c r="M30" s="602"/>
      <c r="N30" s="602"/>
      <c r="O30" s="602"/>
      <c r="P30" s="602"/>
      <c r="Q30" s="602"/>
      <c r="R30" s="602"/>
      <c r="S30" s="662"/>
      <c r="T30" s="662"/>
      <c r="V30" s="602"/>
      <c r="W30" s="602"/>
      <c r="X30" s="662"/>
      <c r="Y30" s="662"/>
      <c r="Z30" s="662"/>
    </row>
    <row r="31" spans="1:26" ht="14.45" customHeight="1" x14ac:dyDescent="0.2">
      <c r="R31" s="30"/>
    </row>
    <row r="32" spans="1:26" ht="27" customHeight="1" x14ac:dyDescent="0.2">
      <c r="C32" s="605" t="s">
        <v>255</v>
      </c>
      <c r="D32" s="609"/>
      <c r="E32" s="609"/>
      <c r="F32" s="609"/>
      <c r="G32" s="609"/>
      <c r="H32" s="609"/>
      <c r="I32" s="609"/>
      <c r="J32" s="609"/>
      <c r="K32" s="609"/>
      <c r="L32" s="609"/>
      <c r="M32" s="609"/>
      <c r="N32" s="609"/>
      <c r="O32" s="609"/>
      <c r="P32" s="609"/>
      <c r="Q32" s="609"/>
      <c r="R32" s="609"/>
      <c r="S32" s="610"/>
      <c r="T32" s="610"/>
    </row>
    <row r="33" spans="3:20" ht="18" customHeight="1" x14ac:dyDescent="0.2">
      <c r="C33" s="414"/>
      <c r="D33" s="415"/>
      <c r="E33" s="415"/>
      <c r="F33" s="415"/>
      <c r="G33" s="415"/>
      <c r="H33" s="415"/>
      <c r="I33" s="415"/>
      <c r="J33" s="415"/>
      <c r="K33" s="415"/>
      <c r="M33" s="396"/>
      <c r="N33" s="395">
        <v>2014</v>
      </c>
      <c r="O33" s="420"/>
      <c r="P33" s="395">
        <v>2013</v>
      </c>
      <c r="Q33" s="415"/>
      <c r="R33" s="672"/>
      <c r="S33" s="673"/>
      <c r="T33" s="674"/>
    </row>
    <row r="34" spans="3:20" ht="15" customHeight="1" x14ac:dyDescent="0.2">
      <c r="C34" s="644" t="s">
        <v>187</v>
      </c>
      <c r="D34" s="644"/>
      <c r="E34" s="644"/>
      <c r="F34" s="644"/>
      <c r="G34" s="417"/>
      <c r="H34" s="417"/>
      <c r="I34" s="417"/>
      <c r="J34" s="417"/>
      <c r="K34" s="417"/>
      <c r="M34" s="396"/>
      <c r="N34" s="421" t="s">
        <v>353</v>
      </c>
      <c r="O34" s="420"/>
      <c r="P34" s="421" t="s">
        <v>303</v>
      </c>
      <c r="Q34" s="130"/>
      <c r="R34" s="395" t="s">
        <v>256</v>
      </c>
      <c r="S34" s="396"/>
      <c r="T34" s="395" t="s">
        <v>257</v>
      </c>
    </row>
    <row r="35" spans="3:20" ht="15" customHeight="1" x14ac:dyDescent="0.2">
      <c r="C35" s="639" t="s">
        <v>288</v>
      </c>
      <c r="D35" s="639"/>
      <c r="E35" s="639"/>
      <c r="F35" s="639"/>
      <c r="G35" s="670" t="s">
        <v>186</v>
      </c>
      <c r="H35" s="670"/>
      <c r="I35" s="670"/>
      <c r="J35" s="670"/>
      <c r="K35" s="417"/>
      <c r="M35" s="130"/>
      <c r="N35" s="397">
        <f>N12</f>
        <v>39096</v>
      </c>
      <c r="O35" s="398"/>
      <c r="P35" s="397">
        <v>53097</v>
      </c>
      <c r="Q35" s="399"/>
      <c r="R35" s="397">
        <f>N35-P35</f>
        <v>-14001</v>
      </c>
      <c r="S35" s="398"/>
      <c r="T35" s="400">
        <f>R35/P35*100</f>
        <v>-26.368721396689075</v>
      </c>
    </row>
    <row r="36" spans="3:20" ht="15" customHeight="1" x14ac:dyDescent="0.2">
      <c r="C36" s="639" t="s">
        <v>291</v>
      </c>
      <c r="D36" s="639"/>
      <c r="E36" s="639"/>
      <c r="F36" s="639"/>
      <c r="G36" s="670" t="s">
        <v>186</v>
      </c>
      <c r="H36" s="670"/>
      <c r="I36" s="670"/>
      <c r="J36" s="670"/>
      <c r="K36" s="417"/>
      <c r="M36" s="130"/>
      <c r="N36" s="397">
        <f>N13</f>
        <v>9115</v>
      </c>
      <c r="O36" s="398"/>
      <c r="P36" s="397">
        <v>13271</v>
      </c>
      <c r="Q36" s="130"/>
      <c r="R36" s="397">
        <f>N36-P36</f>
        <v>-4156</v>
      </c>
      <c r="S36" s="398"/>
      <c r="T36" s="400">
        <f t="shared" ref="T36:T37" si="2">R36/P36*100</f>
        <v>-31.316404189586315</v>
      </c>
    </row>
    <row r="37" spans="3:20" ht="15" customHeight="1" x14ac:dyDescent="0.2">
      <c r="C37" s="639" t="s">
        <v>290</v>
      </c>
      <c r="D37" s="639"/>
      <c r="E37" s="639"/>
      <c r="F37" s="639"/>
      <c r="G37" s="670" t="s">
        <v>186</v>
      </c>
      <c r="H37" s="670"/>
      <c r="I37" s="670"/>
      <c r="J37" s="670"/>
      <c r="K37" s="417"/>
      <c r="M37" s="130"/>
      <c r="N37" s="397">
        <f>N14</f>
        <v>16753.760000000002</v>
      </c>
      <c r="O37" s="398"/>
      <c r="P37" s="397">
        <v>12776</v>
      </c>
      <c r="Q37" s="130"/>
      <c r="R37" s="397">
        <f>N37-P37</f>
        <v>3977.760000000002</v>
      </c>
      <c r="S37" s="398"/>
      <c r="T37" s="400">
        <f t="shared" si="2"/>
        <v>31.134627426424561</v>
      </c>
    </row>
    <row r="38" spans="3:20" ht="15" customHeight="1" x14ac:dyDescent="0.2">
      <c r="C38" s="418"/>
      <c r="D38" s="418"/>
      <c r="E38" s="418"/>
      <c r="F38" s="418"/>
      <c r="G38" s="419"/>
      <c r="H38" s="419"/>
      <c r="I38" s="419"/>
      <c r="J38" s="419"/>
      <c r="K38" s="417"/>
      <c r="M38" s="130"/>
      <c r="N38" s="417"/>
      <c r="O38" s="432"/>
      <c r="P38" s="499"/>
      <c r="Q38" s="130"/>
      <c r="R38" s="403"/>
      <c r="S38" s="130"/>
      <c r="T38" s="399"/>
    </row>
    <row r="39" spans="3:20" ht="15" customHeight="1" x14ac:dyDescent="0.2">
      <c r="C39" s="404"/>
      <c r="D39" s="404"/>
      <c r="E39" s="404"/>
      <c r="F39" s="405"/>
      <c r="G39" s="405"/>
      <c r="H39" s="405"/>
      <c r="I39" s="405"/>
      <c r="J39" s="405"/>
      <c r="K39" s="405"/>
      <c r="M39" s="406"/>
      <c r="N39" s="405"/>
      <c r="O39" s="405"/>
      <c r="P39" s="405"/>
      <c r="Q39" s="406"/>
      <c r="R39" s="405"/>
      <c r="S39" s="405"/>
      <c r="T39" s="405"/>
    </row>
    <row r="40" spans="3:20" ht="16.5" customHeight="1" x14ac:dyDescent="0.2">
      <c r="C40" s="404"/>
      <c r="D40" s="404"/>
      <c r="E40" s="404"/>
      <c r="F40" s="405"/>
      <c r="G40" s="405"/>
      <c r="H40" s="405"/>
      <c r="I40" s="405"/>
      <c r="J40" s="405"/>
      <c r="K40" s="405"/>
      <c r="M40" s="396"/>
      <c r="N40" s="395">
        <f>N33</f>
        <v>2014</v>
      </c>
      <c r="O40" s="420"/>
      <c r="P40" s="395">
        <v>2013</v>
      </c>
      <c r="Q40" s="406"/>
      <c r="R40" s="672"/>
      <c r="S40" s="673"/>
      <c r="T40" s="674"/>
    </row>
    <row r="41" spans="3:20" ht="15" customHeight="1" x14ac:dyDescent="0.2">
      <c r="C41" s="644" t="s">
        <v>228</v>
      </c>
      <c r="D41" s="644"/>
      <c r="E41" s="644"/>
      <c r="F41" s="644"/>
      <c r="G41" s="625"/>
      <c r="H41" s="419"/>
      <c r="I41" s="419"/>
      <c r="J41" s="419"/>
      <c r="K41" s="417"/>
      <c r="M41" s="396"/>
      <c r="N41" s="421" t="str">
        <f>N34</f>
        <v>Quarter1</v>
      </c>
      <c r="O41" s="420"/>
      <c r="P41" s="421" t="s">
        <v>303</v>
      </c>
      <c r="Q41" s="130"/>
      <c r="R41" s="395" t="s">
        <v>256</v>
      </c>
      <c r="S41" s="396"/>
      <c r="T41" s="395" t="s">
        <v>257</v>
      </c>
    </row>
    <row r="42" spans="3:20" ht="15" customHeight="1" x14ac:dyDescent="0.2">
      <c r="C42" s="639" t="s">
        <v>288</v>
      </c>
      <c r="D42" s="639"/>
      <c r="E42" s="639"/>
      <c r="F42" s="639"/>
      <c r="G42" s="670" t="s">
        <v>188</v>
      </c>
      <c r="H42" s="670"/>
      <c r="I42" s="670"/>
      <c r="J42" s="670"/>
      <c r="K42" s="417"/>
      <c r="M42" s="130"/>
      <c r="N42" s="407">
        <f>N19</f>
        <v>2506.87</v>
      </c>
      <c r="O42" s="398"/>
      <c r="P42" s="407">
        <v>2323</v>
      </c>
      <c r="Q42" s="21"/>
      <c r="R42" s="397">
        <f>N42-P42</f>
        <v>183.86999999999989</v>
      </c>
      <c r="S42" s="398"/>
      <c r="T42" s="400">
        <f>R42/P42*100</f>
        <v>7.9151958674128231</v>
      </c>
    </row>
    <row r="43" spans="3:20" ht="15" customHeight="1" x14ac:dyDescent="0.2">
      <c r="C43" s="639" t="s">
        <v>289</v>
      </c>
      <c r="D43" s="639"/>
      <c r="E43" s="639"/>
      <c r="F43" s="639"/>
      <c r="G43" s="670" t="s">
        <v>188</v>
      </c>
      <c r="H43" s="670"/>
      <c r="I43" s="670"/>
      <c r="J43" s="670"/>
      <c r="K43" s="417"/>
      <c r="M43" s="130"/>
      <c r="N43" s="407">
        <f>N20</f>
        <v>1917.61</v>
      </c>
      <c r="O43" s="398"/>
      <c r="P43" s="407">
        <v>1524</v>
      </c>
      <c r="Q43" s="21"/>
      <c r="R43" s="397">
        <f>N43-P43</f>
        <v>393.6099999999999</v>
      </c>
      <c r="S43" s="398"/>
      <c r="T43" s="400">
        <f t="shared" ref="T43:T44" si="3">R43/P43*100</f>
        <v>25.827427821522303</v>
      </c>
    </row>
    <row r="44" spans="3:20" ht="15" customHeight="1" x14ac:dyDescent="0.2">
      <c r="C44" s="639" t="s">
        <v>290</v>
      </c>
      <c r="D44" s="639"/>
      <c r="E44" s="639"/>
      <c r="F44" s="639"/>
      <c r="G44" s="670" t="s">
        <v>188</v>
      </c>
      <c r="H44" s="670"/>
      <c r="I44" s="670"/>
      <c r="J44" s="670"/>
      <c r="M44" s="21"/>
      <c r="N44" s="407">
        <f>N21</f>
        <v>626.14</v>
      </c>
      <c r="O44" s="440"/>
      <c r="P44" s="407">
        <v>409</v>
      </c>
      <c r="Q44" s="21"/>
      <c r="R44" s="397">
        <f>N44-P44</f>
        <v>217.14</v>
      </c>
      <c r="S44" s="398"/>
      <c r="T44" s="400">
        <f t="shared" si="3"/>
        <v>53.090464547677264</v>
      </c>
    </row>
    <row r="45" spans="3:20" ht="15" customHeight="1" x14ac:dyDescent="0.2">
      <c r="C45" s="452"/>
      <c r="D45" s="452"/>
      <c r="E45" s="452"/>
      <c r="F45" s="452"/>
      <c r="G45" s="453"/>
      <c r="H45" s="453"/>
      <c r="I45" s="453"/>
      <c r="J45" s="453"/>
      <c r="M45" s="21"/>
      <c r="N45" s="180"/>
      <c r="O45" s="21"/>
      <c r="P45" s="180"/>
      <c r="Q45" s="21"/>
      <c r="R45" s="403"/>
      <c r="S45" s="130"/>
      <c r="T45" s="412"/>
    </row>
    <row r="46" spans="3:20" ht="15" customHeight="1" x14ac:dyDescent="0.2">
      <c r="C46" s="410"/>
      <c r="D46" s="410"/>
      <c r="E46" s="410"/>
      <c r="F46" s="410"/>
      <c r="G46" s="411"/>
      <c r="H46" s="411"/>
      <c r="I46" s="411"/>
      <c r="J46" s="411"/>
      <c r="L46" s="180"/>
      <c r="M46" s="21"/>
      <c r="N46" s="21"/>
      <c r="O46" s="21"/>
      <c r="P46" s="21"/>
      <c r="Q46" s="21"/>
      <c r="R46" s="403"/>
      <c r="S46" s="130"/>
      <c r="T46" s="412"/>
    </row>
    <row r="47" spans="3:20" ht="14.45" customHeight="1" x14ac:dyDescent="0.2">
      <c r="H47" s="386">
        <v>2012</v>
      </c>
      <c r="I47" s="386"/>
      <c r="M47" s="19"/>
      <c r="N47" s="395">
        <f>N33</f>
        <v>2014</v>
      </c>
      <c r="O47" s="464"/>
      <c r="P47" s="421">
        <v>2013</v>
      </c>
      <c r="Q47" s="465"/>
      <c r="R47" s="466"/>
      <c r="S47" s="465"/>
      <c r="T47" s="465"/>
    </row>
    <row r="48" spans="3:20" ht="14.45" customHeight="1" x14ac:dyDescent="0.2">
      <c r="H48" s="386"/>
      <c r="I48" s="386"/>
      <c r="M48" s="19"/>
      <c r="N48" s="421" t="str">
        <f>N34</f>
        <v>Quarter1</v>
      </c>
      <c r="O48" s="464"/>
      <c r="P48" s="421" t="s">
        <v>303</v>
      </c>
      <c r="Q48" s="465"/>
      <c r="R48" s="471" t="s">
        <v>256</v>
      </c>
      <c r="S48" s="472"/>
      <c r="T48" s="473"/>
    </row>
    <row r="49" spans="1:20" ht="14.45" customHeight="1" x14ac:dyDescent="0.2">
      <c r="H49" s="386"/>
      <c r="I49" s="386"/>
      <c r="M49" s="386"/>
      <c r="N49" s="421" t="s">
        <v>3</v>
      </c>
      <c r="O49" s="421"/>
      <c r="P49" s="421" t="s">
        <v>3</v>
      </c>
      <c r="Q49" s="421"/>
      <c r="R49" s="421" t="s">
        <v>3</v>
      </c>
      <c r="S49" s="465"/>
      <c r="T49" s="421" t="s">
        <v>257</v>
      </c>
    </row>
    <row r="50" spans="1:20" ht="14.45" customHeight="1" x14ac:dyDescent="0.2">
      <c r="C50" s="2" t="s">
        <v>9</v>
      </c>
      <c r="H50" s="83">
        <f>[1]PL!I42</f>
        <v>0</v>
      </c>
      <c r="I50" s="83"/>
      <c r="M50" s="83"/>
      <c r="N50" s="467">
        <f>PL!L19</f>
        <v>124246</v>
      </c>
      <c r="O50" s="467"/>
      <c r="P50" s="467">
        <v>154548</v>
      </c>
      <c r="Q50" s="468"/>
      <c r="R50" s="469">
        <f>N50-P50</f>
        <v>-30302</v>
      </c>
      <c r="S50" s="470"/>
      <c r="T50" s="579">
        <f>R50/P50*100</f>
        <v>-19.606853534177084</v>
      </c>
    </row>
    <row r="51" spans="1:20" ht="14.45" customHeight="1" x14ac:dyDescent="0.2">
      <c r="C51" s="2" t="s">
        <v>103</v>
      </c>
      <c r="H51" s="83">
        <f>[1]PL!I58</f>
        <v>0</v>
      </c>
      <c r="I51" s="83"/>
      <c r="M51" s="83"/>
      <c r="N51" s="467">
        <f>PL!L35</f>
        <v>11875</v>
      </c>
      <c r="O51" s="467"/>
      <c r="P51" s="467">
        <v>30801</v>
      </c>
      <c r="Q51" s="468"/>
      <c r="R51" s="469">
        <f>N51-P51</f>
        <v>-18926</v>
      </c>
      <c r="S51" s="470"/>
      <c r="T51" s="579">
        <f>R51/P51*100</f>
        <v>-61.446056946203043</v>
      </c>
    </row>
    <row r="53" spans="1:20" ht="14.45" customHeight="1" x14ac:dyDescent="0.2">
      <c r="R53" s="30"/>
    </row>
    <row r="54" spans="1:20" ht="56.25" customHeight="1" x14ac:dyDescent="0.2">
      <c r="C54" s="607" t="s">
        <v>393</v>
      </c>
      <c r="D54" s="669"/>
      <c r="E54" s="669"/>
      <c r="F54" s="669"/>
      <c r="G54" s="669"/>
      <c r="H54" s="669"/>
      <c r="I54" s="669"/>
      <c r="J54" s="669"/>
      <c r="K54" s="669"/>
      <c r="L54" s="669"/>
      <c r="M54" s="669"/>
      <c r="N54" s="669"/>
      <c r="O54" s="669"/>
      <c r="P54" s="669"/>
      <c r="Q54" s="669"/>
      <c r="R54" s="669"/>
      <c r="S54" s="669"/>
      <c r="T54" s="669"/>
    </row>
    <row r="55" spans="1:20" ht="15.75" customHeight="1" x14ac:dyDescent="0.2">
      <c r="C55" s="366"/>
      <c r="D55" s="362"/>
      <c r="E55" s="367"/>
      <c r="F55" s="367"/>
      <c r="G55" s="367"/>
      <c r="H55" s="367"/>
      <c r="I55" s="367"/>
      <c r="J55" s="367"/>
      <c r="K55" s="367"/>
      <c r="L55" s="367"/>
      <c r="M55" s="367"/>
      <c r="N55" s="367"/>
      <c r="O55" s="367"/>
      <c r="P55" s="367"/>
      <c r="Q55" s="367"/>
      <c r="R55" s="367"/>
      <c r="S55" s="367"/>
      <c r="T55" s="368"/>
    </row>
    <row r="56" spans="1:20" ht="14.45" customHeight="1" x14ac:dyDescent="0.2">
      <c r="A56" s="3">
        <v>21</v>
      </c>
      <c r="B56" s="3"/>
      <c r="C56" s="602" t="s">
        <v>114</v>
      </c>
      <c r="D56" s="602"/>
      <c r="E56" s="602"/>
      <c r="F56" s="602"/>
      <c r="G56" s="602"/>
      <c r="H56" s="602"/>
      <c r="I56" s="602"/>
      <c r="J56" s="602"/>
      <c r="K56" s="602"/>
      <c r="L56" s="602"/>
      <c r="M56" s="602"/>
      <c r="N56" s="602"/>
      <c r="O56" s="602"/>
      <c r="P56" s="602"/>
      <c r="Q56" s="602"/>
      <c r="R56" s="602"/>
      <c r="S56" s="602"/>
      <c r="T56" s="602"/>
    </row>
    <row r="57" spans="1:20" ht="14.45" customHeight="1" x14ac:dyDescent="0.2">
      <c r="A57" s="3"/>
      <c r="B57" s="3"/>
      <c r="C57" s="361"/>
      <c r="D57" s="361"/>
      <c r="E57" s="361"/>
      <c r="F57" s="361"/>
      <c r="G57" s="361"/>
      <c r="H57" s="361"/>
      <c r="I57" s="374"/>
      <c r="J57" s="361"/>
      <c r="K57" s="361"/>
      <c r="L57" s="361"/>
      <c r="M57" s="361"/>
      <c r="N57" s="425"/>
      <c r="O57" s="425"/>
      <c r="P57" s="361"/>
      <c r="Q57" s="361"/>
      <c r="R57" s="361"/>
      <c r="S57" s="361"/>
      <c r="T57" s="361"/>
    </row>
    <row r="58" spans="1:20" ht="19.5" customHeight="1" x14ac:dyDescent="0.2">
      <c r="A58" s="3"/>
      <c r="B58" s="3"/>
      <c r="C58" s="3" t="s">
        <v>164</v>
      </c>
      <c r="D58" s="3" t="s">
        <v>197</v>
      </c>
      <c r="E58" s="3"/>
      <c r="G58" s="361"/>
      <c r="H58" s="361"/>
      <c r="I58" s="374"/>
      <c r="J58" s="361"/>
      <c r="K58" s="361"/>
      <c r="L58" s="361"/>
      <c r="M58" s="361"/>
      <c r="N58" s="425"/>
      <c r="O58" s="425"/>
      <c r="P58" s="361"/>
      <c r="Q58" s="361"/>
      <c r="R58" s="361"/>
      <c r="S58" s="361"/>
    </row>
    <row r="59" spans="1:20" ht="31.5" customHeight="1" x14ac:dyDescent="0.2">
      <c r="A59" s="3"/>
      <c r="B59" s="3"/>
      <c r="C59" s="3"/>
      <c r="D59" s="638" t="s">
        <v>389</v>
      </c>
      <c r="E59" s="638"/>
      <c r="F59" s="638"/>
      <c r="G59" s="638"/>
      <c r="H59" s="638"/>
      <c r="I59" s="638"/>
      <c r="J59" s="638"/>
      <c r="K59" s="638"/>
      <c r="L59" s="638"/>
      <c r="M59" s="638"/>
      <c r="N59" s="638"/>
      <c r="O59" s="638"/>
      <c r="P59" s="638"/>
      <c r="Q59" s="638"/>
      <c r="R59" s="638"/>
      <c r="S59" s="638"/>
      <c r="T59" s="638"/>
    </row>
    <row r="60" spans="1:20" ht="6" customHeight="1" x14ac:dyDescent="0.2">
      <c r="A60" s="3"/>
      <c r="B60" s="3"/>
      <c r="C60" s="3"/>
      <c r="D60" s="521"/>
      <c r="E60" s="521"/>
      <c r="F60" s="521"/>
      <c r="G60" s="521"/>
      <c r="H60" s="521"/>
      <c r="I60" s="521"/>
      <c r="J60" s="521"/>
      <c r="K60" s="521"/>
      <c r="L60" s="521"/>
      <c r="M60" s="521"/>
      <c r="N60" s="521"/>
      <c r="O60" s="521"/>
      <c r="P60" s="521"/>
      <c r="Q60" s="521"/>
      <c r="R60" s="521"/>
      <c r="S60" s="521"/>
      <c r="T60" s="521"/>
    </row>
    <row r="61" spans="1:20" ht="14.25" customHeight="1" x14ac:dyDescent="0.2">
      <c r="A61" s="3"/>
      <c r="B61" s="3"/>
      <c r="C61" s="3"/>
      <c r="D61" s="3"/>
      <c r="E61" s="3"/>
    </row>
    <row r="62" spans="1:20" ht="14.25" customHeight="1" x14ac:dyDescent="0.2">
      <c r="A62" s="3"/>
      <c r="B62" s="3"/>
      <c r="C62" s="3" t="s">
        <v>193</v>
      </c>
      <c r="D62" s="3" t="s">
        <v>194</v>
      </c>
      <c r="E62" s="3"/>
      <c r="P62" s="198"/>
      <c r="Q62" s="198"/>
      <c r="R62" s="198"/>
      <c r="S62" s="198"/>
      <c r="T62" s="198"/>
    </row>
    <row r="63" spans="1:20" ht="43.5" customHeight="1" x14ac:dyDescent="0.2">
      <c r="A63" s="3"/>
      <c r="B63" s="3"/>
      <c r="C63" s="112"/>
      <c r="D63" s="638" t="s">
        <v>390</v>
      </c>
      <c r="E63" s="638"/>
      <c r="F63" s="638"/>
      <c r="G63" s="638"/>
      <c r="H63" s="638"/>
      <c r="I63" s="638"/>
      <c r="J63" s="638"/>
      <c r="K63" s="638"/>
      <c r="L63" s="638"/>
      <c r="M63" s="638"/>
      <c r="N63" s="638"/>
      <c r="O63" s="638"/>
      <c r="P63" s="638"/>
      <c r="Q63" s="638"/>
      <c r="R63" s="638"/>
      <c r="S63" s="638"/>
      <c r="T63" s="638"/>
    </row>
    <row r="64" spans="1:20" ht="14.25" customHeight="1" x14ac:dyDescent="0.2">
      <c r="A64" s="3"/>
      <c r="B64" s="3"/>
      <c r="C64" s="200"/>
      <c r="D64" s="549"/>
      <c r="E64" s="549"/>
      <c r="F64" s="549"/>
      <c r="G64" s="549"/>
      <c r="H64" s="549"/>
      <c r="I64" s="549"/>
      <c r="J64" s="549"/>
      <c r="K64" s="549"/>
      <c r="L64" s="549"/>
      <c r="M64" s="549"/>
      <c r="N64" s="549"/>
      <c r="O64" s="549"/>
      <c r="P64" s="549"/>
      <c r="Q64" s="549"/>
      <c r="R64" s="549"/>
      <c r="S64" s="549"/>
    </row>
    <row r="65" spans="1:26" ht="35.450000000000003" customHeight="1" x14ac:dyDescent="0.2">
      <c r="A65" s="3"/>
      <c r="B65" s="3"/>
      <c r="C65" s="205"/>
      <c r="D65" s="605" t="s">
        <v>394</v>
      </c>
      <c r="E65" s="605"/>
      <c r="F65" s="605"/>
      <c r="G65" s="605"/>
      <c r="H65" s="605"/>
      <c r="I65" s="605"/>
      <c r="J65" s="605"/>
      <c r="K65" s="605"/>
      <c r="L65" s="605"/>
      <c r="M65" s="605"/>
      <c r="N65" s="605"/>
      <c r="O65" s="605"/>
      <c r="P65" s="605"/>
      <c r="Q65" s="605"/>
      <c r="R65" s="605"/>
      <c r="S65" s="605"/>
      <c r="T65" s="605"/>
      <c r="W65" s="474">
        <f>'[2]AuditComm (3)'!$C$235</f>
        <v>3.03264012856103</v>
      </c>
    </row>
    <row r="66" spans="1:26" ht="37.15" customHeight="1" x14ac:dyDescent="0.2">
      <c r="A66" s="3"/>
      <c r="B66" s="3"/>
      <c r="D66" s="638" t="s">
        <v>396</v>
      </c>
      <c r="E66" s="638"/>
      <c r="F66" s="638"/>
      <c r="G66" s="638"/>
      <c r="H66" s="638"/>
      <c r="I66" s="638"/>
      <c r="J66" s="638"/>
      <c r="K66" s="638"/>
      <c r="L66" s="638"/>
      <c r="M66" s="638"/>
      <c r="N66" s="638"/>
      <c r="O66" s="638"/>
      <c r="P66" s="638"/>
      <c r="Q66" s="638"/>
      <c r="R66" s="638"/>
      <c r="S66" s="638"/>
      <c r="T66" s="638"/>
    </row>
    <row r="67" spans="1:26" ht="21.75" customHeight="1" x14ac:dyDescent="0.2">
      <c r="A67" s="3"/>
      <c r="B67" s="3"/>
      <c r="D67" s="442"/>
      <c r="E67" s="441"/>
      <c r="F67" s="441"/>
      <c r="G67" s="441"/>
      <c r="H67" s="441"/>
      <c r="I67" s="441"/>
      <c r="J67" s="441"/>
      <c r="K67" s="441"/>
      <c r="L67" s="441"/>
      <c r="M67" s="441"/>
      <c r="N67" s="441"/>
      <c r="O67" s="441"/>
      <c r="P67" s="441"/>
      <c r="Q67" s="441"/>
      <c r="R67" s="441"/>
      <c r="S67" s="441"/>
      <c r="T67" s="441"/>
    </row>
    <row r="68" spans="1:26" ht="15" customHeight="1" x14ac:dyDescent="0.2">
      <c r="A68" s="58">
        <v>22</v>
      </c>
      <c r="B68" s="3"/>
      <c r="C68" s="602" t="s">
        <v>98</v>
      </c>
      <c r="D68" s="602"/>
      <c r="E68" s="602"/>
      <c r="F68" s="602"/>
      <c r="G68" s="602"/>
      <c r="H68" s="602"/>
      <c r="I68" s="602"/>
      <c r="J68" s="602"/>
      <c r="K68" s="602"/>
      <c r="L68" s="602"/>
      <c r="M68" s="602"/>
      <c r="N68" s="602"/>
      <c r="O68" s="602"/>
      <c r="P68" s="602"/>
      <c r="Q68" s="602"/>
      <c r="R68" s="602"/>
      <c r="S68" s="602"/>
      <c r="T68" s="602"/>
    </row>
    <row r="69" spans="1:26" ht="12" customHeight="1" x14ac:dyDescent="0.2">
      <c r="A69" s="3"/>
      <c r="B69" s="3"/>
      <c r="C69" s="11"/>
      <c r="D69" s="241"/>
      <c r="E69" s="269"/>
      <c r="F69" s="11"/>
      <c r="G69" s="11"/>
      <c r="H69" s="11"/>
      <c r="I69" s="374"/>
      <c r="J69" s="11"/>
      <c r="K69" s="11"/>
      <c r="L69" s="11"/>
      <c r="M69" s="11"/>
      <c r="N69" s="425"/>
      <c r="O69" s="425"/>
      <c r="P69" s="11"/>
      <c r="Q69" s="11"/>
      <c r="R69" s="11"/>
      <c r="S69" s="11"/>
      <c r="T69" s="11"/>
    </row>
    <row r="70" spans="1:26" ht="14.45" customHeight="1" x14ac:dyDescent="0.2">
      <c r="A70" s="14"/>
      <c r="B70" s="14"/>
      <c r="C70" s="605" t="s">
        <v>99</v>
      </c>
      <c r="D70" s="605"/>
      <c r="E70" s="605"/>
      <c r="F70" s="605"/>
      <c r="G70" s="605"/>
      <c r="H70" s="605"/>
      <c r="I70" s="605"/>
      <c r="J70" s="605"/>
      <c r="K70" s="605"/>
      <c r="L70" s="605"/>
      <c r="M70" s="605"/>
      <c r="N70" s="605"/>
      <c r="O70" s="605"/>
      <c r="P70" s="605"/>
      <c r="Q70" s="605"/>
      <c r="R70" s="605"/>
      <c r="S70" s="605"/>
      <c r="T70" s="605"/>
    </row>
    <row r="71" spans="1:26" ht="14.45" customHeight="1" x14ac:dyDescent="0.2">
      <c r="A71" s="14"/>
      <c r="B71" s="14"/>
      <c r="C71" s="4"/>
      <c r="D71" s="239"/>
      <c r="E71" s="267"/>
      <c r="F71" s="127"/>
      <c r="G71" s="127"/>
      <c r="H71" s="127"/>
      <c r="I71" s="375"/>
      <c r="J71" s="127"/>
      <c r="K71" s="127"/>
      <c r="L71" s="127"/>
      <c r="M71" s="127"/>
      <c r="N71" s="427"/>
      <c r="O71" s="427"/>
      <c r="P71" s="127"/>
      <c r="Q71" s="127"/>
      <c r="R71" s="127"/>
      <c r="S71" s="127"/>
      <c r="T71" s="127"/>
    </row>
    <row r="72" spans="1:26" ht="14.45" customHeight="1" x14ac:dyDescent="0.2">
      <c r="A72" s="58">
        <v>23</v>
      </c>
      <c r="B72" s="3"/>
      <c r="C72" s="3" t="s">
        <v>2</v>
      </c>
      <c r="D72" s="3"/>
      <c r="E72" s="3"/>
      <c r="F72" s="3"/>
      <c r="R72" s="30"/>
    </row>
    <row r="73" spans="1:26" ht="14.45" customHeight="1" x14ac:dyDescent="0.2">
      <c r="A73" s="3"/>
      <c r="B73" s="3"/>
      <c r="C73" s="3"/>
      <c r="D73" s="3"/>
      <c r="E73" s="3"/>
      <c r="F73" s="3"/>
      <c r="L73" s="21"/>
      <c r="M73" s="21"/>
      <c r="N73" s="21"/>
      <c r="O73" s="21"/>
      <c r="P73" s="21"/>
      <c r="R73" s="30"/>
    </row>
    <row r="74" spans="1:26" ht="14.45" customHeight="1" x14ac:dyDescent="0.2">
      <c r="A74" s="3"/>
      <c r="B74" s="3"/>
      <c r="F74" s="12"/>
      <c r="G74" s="13"/>
      <c r="H74" s="13"/>
      <c r="I74" s="13"/>
      <c r="L74" s="435"/>
      <c r="M74" s="435"/>
      <c r="N74" s="656"/>
      <c r="O74" s="656"/>
      <c r="P74" s="656"/>
      <c r="R74" s="656" t="s">
        <v>395</v>
      </c>
      <c r="S74" s="656"/>
      <c r="T74" s="656"/>
      <c r="V74" s="21"/>
      <c r="W74" s="663"/>
      <c r="X74" s="663"/>
      <c r="Y74" s="663"/>
      <c r="Z74" s="667"/>
    </row>
    <row r="75" spans="1:26" ht="14.45" customHeight="1" x14ac:dyDescent="0.2">
      <c r="A75" s="3"/>
      <c r="B75" s="3"/>
      <c r="C75" s="12"/>
      <c r="D75" s="243"/>
      <c r="E75" s="271"/>
      <c r="F75" s="12"/>
      <c r="G75" s="13"/>
      <c r="H75" s="13"/>
      <c r="I75" s="13"/>
      <c r="J75" s="7"/>
      <c r="K75" s="7"/>
      <c r="L75" s="349"/>
      <c r="M75" s="21"/>
      <c r="N75" s="303"/>
      <c r="P75" s="436"/>
      <c r="Q75" s="7"/>
      <c r="R75" s="169" t="s">
        <v>26</v>
      </c>
      <c r="T75" s="6" t="s">
        <v>54</v>
      </c>
      <c r="V75" s="117"/>
      <c r="W75" s="117"/>
      <c r="X75" s="17"/>
      <c r="Y75" s="21"/>
      <c r="Z75" s="117"/>
    </row>
    <row r="76" spans="1:26" ht="14.45" customHeight="1" x14ac:dyDescent="0.2">
      <c r="A76" s="3"/>
      <c r="B76" s="3"/>
      <c r="C76" s="12"/>
      <c r="D76" s="243"/>
      <c r="E76" s="271"/>
      <c r="F76" s="12"/>
      <c r="G76" s="13"/>
      <c r="H76" s="13"/>
      <c r="I76" s="13"/>
      <c r="J76" s="7"/>
      <c r="K76" s="7"/>
      <c r="L76" s="349"/>
      <c r="M76" s="21"/>
      <c r="N76" s="303"/>
      <c r="P76" s="436"/>
      <c r="Q76" s="7"/>
      <c r="R76" s="169" t="s">
        <v>55</v>
      </c>
      <c r="T76" s="6" t="s">
        <v>55</v>
      </c>
      <c r="V76" s="117"/>
      <c r="W76" s="117"/>
      <c r="X76" s="17"/>
      <c r="Y76" s="21"/>
      <c r="Z76" s="117"/>
    </row>
    <row r="77" spans="1:26" ht="14.45" customHeight="1" x14ac:dyDescent="0.2">
      <c r="C77" s="12"/>
      <c r="D77" s="243"/>
      <c r="E77" s="271"/>
      <c r="F77" s="12"/>
      <c r="G77" s="6"/>
      <c r="H77" s="6"/>
      <c r="I77" s="376"/>
      <c r="J77" s="7"/>
      <c r="K77" s="7"/>
      <c r="L77" s="349"/>
      <c r="M77" s="339"/>
      <c r="N77" s="303"/>
      <c r="O77" s="145"/>
      <c r="P77" s="436"/>
      <c r="Q77" s="6"/>
      <c r="R77" s="169" t="s">
        <v>3</v>
      </c>
      <c r="S77" s="145"/>
      <c r="T77" s="6" t="s">
        <v>3</v>
      </c>
      <c r="V77" s="117"/>
      <c r="W77" s="117"/>
      <c r="X77" s="17"/>
      <c r="Y77" s="21"/>
      <c r="Z77" s="117"/>
    </row>
    <row r="78" spans="1:26" ht="14.45" customHeight="1" x14ac:dyDescent="0.2">
      <c r="C78" s="12"/>
      <c r="D78" s="243"/>
      <c r="E78" s="271"/>
      <c r="F78" s="12"/>
      <c r="G78" s="4"/>
      <c r="H78" s="4"/>
      <c r="I78" s="372"/>
      <c r="J78" s="4"/>
      <c r="K78" s="4"/>
      <c r="L78" s="350"/>
      <c r="M78" s="21"/>
      <c r="N78" s="439"/>
      <c r="P78" s="435"/>
      <c r="Q78" s="4"/>
      <c r="R78" s="166"/>
      <c r="T78" s="17"/>
      <c r="V78" s="31"/>
      <c r="W78" s="31"/>
      <c r="X78" s="17"/>
      <c r="Y78" s="21"/>
      <c r="Z78" s="17"/>
    </row>
    <row r="79" spans="1:26" ht="14.45" customHeight="1" x14ac:dyDescent="0.2">
      <c r="C79" s="626" t="s">
        <v>26</v>
      </c>
      <c r="D79" s="626"/>
      <c r="E79" s="626"/>
      <c r="F79" s="626"/>
      <c r="G79" s="31"/>
      <c r="H79" s="31"/>
      <c r="I79" s="31"/>
      <c r="J79" s="33"/>
      <c r="K79" s="33"/>
      <c r="L79" s="33"/>
      <c r="M79" s="34"/>
      <c r="N79" s="33"/>
      <c r="O79" s="34"/>
      <c r="P79" s="33"/>
      <c r="Q79" s="33"/>
      <c r="R79" s="33">
        <v>7892</v>
      </c>
      <c r="S79" s="34"/>
      <c r="T79" s="33">
        <v>4737</v>
      </c>
      <c r="V79" s="33"/>
      <c r="W79" s="33"/>
      <c r="X79" s="117"/>
      <c r="Y79" s="34"/>
      <c r="Z79" s="34"/>
    </row>
    <row r="80" spans="1:26" ht="14.45" customHeight="1" x14ac:dyDescent="0.2">
      <c r="C80" s="626" t="s">
        <v>27</v>
      </c>
      <c r="D80" s="626"/>
      <c r="E80" s="626"/>
      <c r="F80" s="626"/>
      <c r="G80" s="31"/>
      <c r="H80" s="31"/>
      <c r="I80" s="31"/>
      <c r="J80" s="33"/>
      <c r="K80" s="33"/>
      <c r="L80" s="33"/>
      <c r="M80" s="34"/>
      <c r="N80" s="33"/>
      <c r="O80" s="34"/>
      <c r="P80" s="33"/>
      <c r="Q80" s="33"/>
      <c r="R80" s="33">
        <v>-4320</v>
      </c>
      <c r="S80" s="34"/>
      <c r="T80" s="33">
        <v>-5937</v>
      </c>
      <c r="V80" s="33"/>
      <c r="W80" s="33"/>
      <c r="X80" s="117"/>
      <c r="Y80" s="34"/>
      <c r="Z80" s="34"/>
    </row>
    <row r="81" spans="1:26" ht="14.45" customHeight="1" x14ac:dyDescent="0.2">
      <c r="C81" s="626"/>
      <c r="D81" s="626"/>
      <c r="E81" s="626"/>
      <c r="F81" s="626"/>
      <c r="G81" s="626"/>
      <c r="H81" s="31"/>
      <c r="I81" s="31"/>
      <c r="J81" s="33"/>
      <c r="K81" s="33"/>
      <c r="L81" s="33"/>
      <c r="M81" s="34"/>
      <c r="N81" s="33"/>
      <c r="O81" s="34"/>
      <c r="P81" s="33"/>
      <c r="Q81" s="33"/>
      <c r="R81" s="33"/>
      <c r="S81" s="34"/>
      <c r="T81" s="33"/>
      <c r="V81" s="33"/>
      <c r="W81" s="33"/>
      <c r="X81" s="117"/>
      <c r="Y81" s="34"/>
      <c r="Z81" s="34"/>
    </row>
    <row r="82" spans="1:26" ht="14.45" customHeight="1" thickBot="1" x14ac:dyDescent="0.25">
      <c r="C82" s="35"/>
      <c r="D82" s="35"/>
      <c r="E82" s="35"/>
      <c r="F82" s="35"/>
      <c r="G82" s="36"/>
      <c r="H82" s="36"/>
      <c r="I82" s="36"/>
      <c r="J82" s="37"/>
      <c r="K82" s="37"/>
      <c r="L82" s="351"/>
      <c r="M82" s="62"/>
      <c r="N82" s="56"/>
      <c r="O82" s="62"/>
      <c r="P82" s="56"/>
      <c r="Q82" s="56"/>
      <c r="R82" s="115">
        <f>SUM(R79:R81)</f>
        <v>3572</v>
      </c>
      <c r="S82" s="134"/>
      <c r="T82" s="115">
        <f>SUM(T79:T81)</f>
        <v>-1200</v>
      </c>
      <c r="V82" s="37"/>
      <c r="W82" s="37"/>
      <c r="X82" s="39"/>
      <c r="Y82" s="36"/>
      <c r="Z82" s="38"/>
    </row>
    <row r="83" spans="1:26" ht="14.45" customHeight="1" x14ac:dyDescent="0.2">
      <c r="C83" s="35"/>
      <c r="D83" s="35"/>
      <c r="E83" s="35"/>
      <c r="F83" s="35"/>
      <c r="G83" s="36"/>
      <c r="H83" s="36"/>
      <c r="I83" s="36"/>
      <c r="J83" s="37"/>
      <c r="K83" s="37"/>
      <c r="L83" s="137"/>
      <c r="M83" s="139"/>
      <c r="N83" s="485"/>
      <c r="O83" s="545"/>
      <c r="P83" s="485"/>
      <c r="Q83" s="486"/>
      <c r="R83" s="591">
        <f>PL!L36+R82</f>
        <v>0</v>
      </c>
      <c r="S83" s="592"/>
      <c r="T83" s="591">
        <f>PL!N36+T82</f>
        <v>0</v>
      </c>
      <c r="V83" s="37"/>
      <c r="W83" s="37"/>
      <c r="X83" s="39"/>
      <c r="Y83" s="36"/>
      <c r="Z83" s="38"/>
    </row>
    <row r="84" spans="1:26" ht="24" customHeight="1" x14ac:dyDescent="0.2">
      <c r="C84" s="607" t="s">
        <v>190</v>
      </c>
      <c r="D84" s="607"/>
      <c r="E84" s="607"/>
      <c r="F84" s="607"/>
      <c r="G84" s="607"/>
      <c r="H84" s="607"/>
      <c r="I84" s="607"/>
      <c r="J84" s="607"/>
      <c r="K84" s="607"/>
      <c r="L84" s="607"/>
      <c r="M84" s="607"/>
      <c r="N84" s="607"/>
      <c r="O84" s="607"/>
      <c r="P84" s="607"/>
      <c r="Q84" s="607"/>
      <c r="R84" s="607"/>
      <c r="S84" s="607"/>
      <c r="T84" s="607"/>
      <c r="V84" s="37"/>
      <c r="W84" s="37"/>
      <c r="X84" s="39"/>
      <c r="Y84" s="36"/>
      <c r="Z84" s="38"/>
    </row>
    <row r="85" spans="1:26" ht="6.75" customHeight="1" x14ac:dyDescent="0.2">
      <c r="C85" s="35"/>
      <c r="D85" s="35"/>
      <c r="E85" s="35"/>
      <c r="F85" s="35"/>
      <c r="G85" s="36"/>
      <c r="H85" s="36"/>
      <c r="I85" s="36"/>
      <c r="J85" s="37"/>
      <c r="K85" s="37"/>
      <c r="L85" s="137"/>
      <c r="M85" s="214"/>
      <c r="N85" s="214"/>
      <c r="O85" s="214"/>
      <c r="P85" s="137"/>
      <c r="Q85" s="138"/>
      <c r="R85" s="137"/>
      <c r="S85" s="139"/>
      <c r="T85" s="137"/>
      <c r="V85" s="37"/>
      <c r="W85" s="37"/>
      <c r="X85" s="39"/>
      <c r="Y85" s="36"/>
      <c r="Z85" s="38"/>
    </row>
    <row r="86" spans="1:26" ht="33" customHeight="1" x14ac:dyDescent="0.2">
      <c r="C86" s="605" t="s">
        <v>380</v>
      </c>
      <c r="D86" s="605"/>
      <c r="E86" s="605"/>
      <c r="F86" s="605"/>
      <c r="G86" s="605"/>
      <c r="H86" s="605"/>
      <c r="I86" s="605"/>
      <c r="J86" s="605"/>
      <c r="K86" s="605"/>
      <c r="L86" s="605"/>
      <c r="M86" s="605"/>
      <c r="N86" s="605"/>
      <c r="O86" s="605"/>
      <c r="P86" s="605"/>
      <c r="Q86" s="605"/>
      <c r="R86" s="605"/>
      <c r="S86" s="605"/>
      <c r="T86" s="605"/>
      <c r="V86" s="37"/>
      <c r="W86" s="37"/>
      <c r="X86" s="39"/>
      <c r="Y86" s="36"/>
      <c r="Z86" s="38"/>
    </row>
    <row r="87" spans="1:26" ht="17.25" customHeight="1" x14ac:dyDescent="0.2">
      <c r="C87" s="160"/>
      <c r="D87" s="160"/>
      <c r="E87" s="160"/>
      <c r="F87" s="160"/>
      <c r="G87" s="160"/>
      <c r="H87" s="160"/>
      <c r="I87" s="160"/>
      <c r="J87" s="160"/>
      <c r="K87" s="160"/>
      <c r="L87" s="160"/>
      <c r="M87" s="160"/>
      <c r="N87" s="160"/>
      <c r="O87" s="160"/>
      <c r="P87" s="160"/>
      <c r="Q87" s="160"/>
      <c r="R87" s="160"/>
      <c r="S87" s="160"/>
      <c r="T87" s="160"/>
      <c r="V87" s="37"/>
      <c r="W87" s="37"/>
      <c r="X87" s="39"/>
      <c r="Y87" s="36"/>
      <c r="Z87" s="38"/>
    </row>
    <row r="88" spans="1:26" ht="14.45" customHeight="1" x14ac:dyDescent="0.2">
      <c r="A88" s="58">
        <v>24</v>
      </c>
      <c r="B88" s="3"/>
      <c r="C88" s="3" t="s">
        <v>163</v>
      </c>
      <c r="D88" s="3"/>
      <c r="E88" s="3"/>
      <c r="F88" s="3"/>
      <c r="G88" s="36"/>
      <c r="H88" s="36"/>
      <c r="I88" s="36"/>
      <c r="J88" s="37"/>
      <c r="K88" s="37"/>
      <c r="L88" s="37"/>
      <c r="M88" s="36"/>
      <c r="N88" s="36"/>
      <c r="O88" s="36"/>
      <c r="P88" s="38"/>
      <c r="Q88" s="37"/>
      <c r="R88" s="37"/>
      <c r="S88" s="35"/>
      <c r="T88" s="38"/>
      <c r="V88" s="37"/>
      <c r="W88" s="37"/>
      <c r="X88" s="39"/>
      <c r="Y88" s="36"/>
      <c r="Z88" s="38"/>
    </row>
    <row r="89" spans="1:26" ht="14.45" customHeight="1" x14ac:dyDescent="0.2">
      <c r="A89" s="58"/>
      <c r="B89" s="3"/>
      <c r="C89" s="3"/>
      <c r="D89" s="3"/>
      <c r="E89" s="3"/>
      <c r="F89" s="3"/>
      <c r="G89" s="36"/>
      <c r="H89" s="36"/>
      <c r="I89" s="36"/>
      <c r="J89" s="37"/>
      <c r="K89" s="37"/>
      <c r="L89" s="37"/>
      <c r="M89" s="36"/>
      <c r="N89" s="36"/>
      <c r="O89" s="36"/>
      <c r="P89" s="38"/>
      <c r="Q89" s="37"/>
      <c r="R89" s="6" t="s">
        <v>82</v>
      </c>
      <c r="T89" s="338" t="s">
        <v>82</v>
      </c>
      <c r="V89" s="37"/>
      <c r="W89" s="37"/>
      <c r="X89" s="39"/>
      <c r="Y89" s="36"/>
      <c r="Z89" s="38"/>
    </row>
    <row r="90" spans="1:26" ht="14.45" customHeight="1" x14ac:dyDescent="0.2">
      <c r="A90" s="58"/>
      <c r="B90" s="3"/>
      <c r="C90" s="3"/>
      <c r="D90" s="3"/>
      <c r="E90" s="3"/>
      <c r="F90" s="3"/>
      <c r="G90" s="36"/>
      <c r="H90" s="36"/>
      <c r="I90" s="36"/>
      <c r="J90" s="37"/>
      <c r="K90" s="37"/>
      <c r="L90" s="37"/>
      <c r="M90" s="36"/>
      <c r="N90" s="36"/>
      <c r="O90" s="36"/>
      <c r="P90" s="38"/>
      <c r="Q90" s="37"/>
      <c r="R90" s="457" t="s">
        <v>349</v>
      </c>
      <c r="T90" s="338" t="s">
        <v>302</v>
      </c>
      <c r="V90" s="37"/>
      <c r="W90" s="37"/>
      <c r="X90" s="39"/>
      <c r="Y90" s="36"/>
      <c r="Z90" s="38"/>
    </row>
    <row r="91" spans="1:26" ht="14.45" customHeight="1" x14ac:dyDescent="0.2">
      <c r="C91" s="35"/>
      <c r="D91" s="35"/>
      <c r="E91" s="35"/>
      <c r="F91" s="35"/>
      <c r="G91" s="36"/>
      <c r="H91" s="36"/>
      <c r="I91" s="36"/>
      <c r="J91" s="37"/>
      <c r="K91" s="37"/>
      <c r="L91" s="37"/>
      <c r="M91" s="36"/>
      <c r="N91" s="36"/>
      <c r="O91" s="36"/>
      <c r="P91" s="38"/>
      <c r="Q91" s="37"/>
      <c r="R91" s="457" t="s">
        <v>3</v>
      </c>
      <c r="T91" s="338" t="s">
        <v>3</v>
      </c>
      <c r="V91" s="37"/>
      <c r="W91" s="37"/>
      <c r="X91" s="39"/>
      <c r="Y91" s="36"/>
      <c r="Z91" s="38"/>
    </row>
    <row r="92" spans="1:26" ht="14.45" customHeight="1" x14ac:dyDescent="0.2">
      <c r="C92" s="35"/>
      <c r="D92" s="35"/>
      <c r="E92" s="35"/>
      <c r="F92" s="35"/>
      <c r="G92" s="36"/>
      <c r="H92" s="36"/>
      <c r="I92" s="36"/>
      <c r="J92" s="37"/>
      <c r="K92" s="37"/>
      <c r="L92" s="37"/>
      <c r="M92" s="36"/>
      <c r="N92" s="36"/>
      <c r="O92" s="36"/>
      <c r="P92" s="38"/>
      <c r="Q92" s="37"/>
      <c r="R92" s="457"/>
      <c r="T92" s="338"/>
      <c r="V92" s="37"/>
      <c r="W92" s="37"/>
      <c r="X92" s="39"/>
      <c r="Y92" s="36"/>
      <c r="Z92" s="38"/>
    </row>
    <row r="93" spans="1:26" ht="14.45" customHeight="1" x14ac:dyDescent="0.2">
      <c r="C93" s="35" t="s">
        <v>147</v>
      </c>
      <c r="D93" s="35"/>
      <c r="E93" s="35"/>
      <c r="F93" s="35"/>
      <c r="G93" s="36"/>
      <c r="H93" s="36"/>
      <c r="I93" s="36"/>
      <c r="J93" s="37"/>
      <c r="K93" s="37"/>
      <c r="L93" s="37"/>
      <c r="M93" s="36"/>
      <c r="N93" s="36"/>
      <c r="O93" s="36"/>
      <c r="P93" s="38"/>
      <c r="Q93" s="37"/>
      <c r="R93" s="23">
        <v>607701</v>
      </c>
      <c r="T93" s="23">
        <v>580452</v>
      </c>
      <c r="V93" s="37"/>
      <c r="W93" s="37"/>
      <c r="X93" s="39"/>
      <c r="Y93" s="36"/>
      <c r="Z93" s="38"/>
    </row>
    <row r="94" spans="1:26" ht="14.45" customHeight="1" x14ac:dyDescent="0.2">
      <c r="C94" s="35" t="s">
        <v>148</v>
      </c>
      <c r="D94" s="35"/>
      <c r="E94" s="35"/>
      <c r="F94" s="35"/>
      <c r="G94" s="36"/>
      <c r="H94" s="36"/>
      <c r="I94" s="36"/>
      <c r="J94" s="37"/>
      <c r="K94" s="37"/>
      <c r="L94" s="37"/>
      <c r="M94" s="36"/>
      <c r="N94" s="36"/>
      <c r="O94" s="36"/>
      <c r="P94" s="38"/>
      <c r="Q94" s="37"/>
      <c r="R94" s="177">
        <v>-126</v>
      </c>
      <c r="T94" s="177">
        <v>7957</v>
      </c>
      <c r="V94" s="37"/>
      <c r="W94" s="37"/>
      <c r="X94" s="39"/>
      <c r="Y94" s="36"/>
      <c r="Z94" s="38"/>
    </row>
    <row r="95" spans="1:26" ht="14.45" customHeight="1" x14ac:dyDescent="0.2">
      <c r="C95" s="35"/>
      <c r="D95" s="35"/>
      <c r="E95" s="35"/>
      <c r="F95" s="35"/>
      <c r="G95" s="36"/>
      <c r="H95" s="36"/>
      <c r="I95" s="36"/>
      <c r="J95" s="37"/>
      <c r="K95" s="37"/>
      <c r="L95" s="37"/>
      <c r="M95" s="36"/>
      <c r="N95" s="36"/>
      <c r="O95" s="36"/>
      <c r="P95" s="38"/>
      <c r="Q95" s="37"/>
      <c r="R95" s="77"/>
      <c r="S95" s="35"/>
      <c r="T95" s="77"/>
      <c r="V95" s="37"/>
      <c r="W95" s="37"/>
      <c r="X95" s="39"/>
      <c r="Y95" s="36"/>
      <c r="Z95" s="38"/>
    </row>
    <row r="96" spans="1:26" ht="14.45" customHeight="1" x14ac:dyDescent="0.2">
      <c r="C96" s="35"/>
      <c r="D96" s="35"/>
      <c r="E96" s="35"/>
      <c r="F96" s="35"/>
      <c r="G96" s="36"/>
      <c r="H96" s="36"/>
      <c r="I96" s="36"/>
      <c r="J96" s="37"/>
      <c r="K96" s="37"/>
      <c r="L96" s="37"/>
      <c r="M96" s="36"/>
      <c r="N96" s="36"/>
      <c r="O96" s="36"/>
      <c r="P96" s="38"/>
      <c r="Q96" s="37"/>
      <c r="R96" s="56">
        <f>SUM(R93:R95)</f>
        <v>607575</v>
      </c>
      <c r="S96" s="35"/>
      <c r="T96" s="56">
        <f>SUM(T93:T95)</f>
        <v>588409</v>
      </c>
      <c r="V96" s="37"/>
      <c r="W96" s="37"/>
      <c r="X96" s="39"/>
      <c r="Y96" s="36"/>
      <c r="Z96" s="38"/>
    </row>
    <row r="97" spans="1:29" ht="14.45" customHeight="1" x14ac:dyDescent="0.2">
      <c r="C97" s="35" t="s">
        <v>210</v>
      </c>
      <c r="D97" s="35"/>
      <c r="E97" s="35"/>
      <c r="F97" s="35"/>
      <c r="G97" s="36"/>
      <c r="H97" s="36"/>
      <c r="I97" s="36"/>
      <c r="J97" s="37"/>
      <c r="K97" s="37"/>
      <c r="L97" s="37"/>
      <c r="M97" s="36"/>
      <c r="N97" s="36"/>
      <c r="O97" s="36"/>
      <c r="P97" s="38"/>
      <c r="Q97" s="37"/>
      <c r="R97" s="63">
        <v>-190786</v>
      </c>
      <c r="S97" s="35"/>
      <c r="T97" s="63">
        <v>-177235</v>
      </c>
      <c r="V97" s="37"/>
      <c r="W97" s="37"/>
      <c r="X97" s="39"/>
      <c r="Y97" s="36"/>
      <c r="Z97" s="38"/>
    </row>
    <row r="98" spans="1:29" ht="14.45" customHeight="1" x14ac:dyDescent="0.2">
      <c r="C98" s="35"/>
      <c r="D98" s="35"/>
      <c r="E98" s="35"/>
      <c r="F98" s="35"/>
      <c r="G98" s="36"/>
      <c r="H98" s="36"/>
      <c r="I98" s="36"/>
      <c r="J98" s="37"/>
      <c r="K98" s="37"/>
      <c r="L98" s="37"/>
      <c r="M98" s="36"/>
      <c r="N98" s="36"/>
      <c r="O98" s="36"/>
      <c r="P98" s="38"/>
      <c r="Q98" s="37"/>
      <c r="R98" s="56"/>
      <c r="S98" s="35"/>
      <c r="T98" s="56"/>
      <c r="V98" s="37"/>
      <c r="W98" s="37"/>
      <c r="X98" s="39"/>
      <c r="Y98" s="36"/>
      <c r="Z98" s="38"/>
    </row>
    <row r="99" spans="1:29" ht="14.45" customHeight="1" x14ac:dyDescent="0.2">
      <c r="C99" s="261" t="s">
        <v>209</v>
      </c>
      <c r="D99" s="35"/>
      <c r="E99" s="35"/>
      <c r="F99" s="35"/>
      <c r="G99" s="36"/>
      <c r="H99" s="36"/>
      <c r="I99" s="36"/>
      <c r="J99" s="37"/>
      <c r="K99" s="37"/>
      <c r="L99" s="37"/>
      <c r="M99" s="36"/>
      <c r="N99" s="36"/>
      <c r="O99" s="36"/>
      <c r="P99" s="38"/>
      <c r="Q99" s="37"/>
      <c r="R99" s="56"/>
      <c r="S99" s="35"/>
      <c r="T99" s="56"/>
      <c r="V99" s="37"/>
      <c r="W99" s="37"/>
      <c r="X99" s="39"/>
      <c r="Y99" s="36"/>
      <c r="Z99" s="38"/>
    </row>
    <row r="100" spans="1:29" ht="14.45" customHeight="1" thickBot="1" x14ac:dyDescent="0.25">
      <c r="C100" s="261" t="s">
        <v>208</v>
      </c>
      <c r="D100" s="244"/>
      <c r="E100" s="272"/>
      <c r="F100" s="153"/>
      <c r="G100" s="154"/>
      <c r="H100" s="154"/>
      <c r="I100" s="154"/>
      <c r="J100" s="37"/>
      <c r="K100" s="37"/>
      <c r="L100" s="37"/>
      <c r="M100" s="36"/>
      <c r="N100" s="36"/>
      <c r="O100" s="36"/>
      <c r="P100" s="38"/>
      <c r="Q100" s="37"/>
      <c r="R100" s="115">
        <f>SUM(R96:R98)</f>
        <v>416789</v>
      </c>
      <c r="S100" s="35"/>
      <c r="T100" s="115">
        <f>SUM(T96:T98)</f>
        <v>411174</v>
      </c>
      <c r="V100" s="37">
        <f>R100-BS!D28</f>
        <v>0</v>
      </c>
      <c r="W100" s="37"/>
      <c r="X100" s="39"/>
      <c r="Y100" s="36"/>
      <c r="Z100" s="38"/>
    </row>
    <row r="101" spans="1:29" ht="14.45" customHeight="1" x14ac:dyDescent="0.2">
      <c r="C101" s="153"/>
      <c r="D101" s="244"/>
      <c r="E101" s="272"/>
      <c r="F101" s="153"/>
      <c r="G101" s="154"/>
      <c r="H101" s="154"/>
      <c r="I101" s="154"/>
      <c r="J101" s="37"/>
      <c r="K101" s="37"/>
      <c r="L101" s="37"/>
      <c r="M101" s="36"/>
      <c r="N101" s="36"/>
      <c r="O101" s="36"/>
      <c r="P101" s="38"/>
      <c r="Q101" s="37"/>
      <c r="R101" s="481">
        <f>R100-BS!D28</f>
        <v>0</v>
      </c>
      <c r="S101" s="171"/>
      <c r="T101" s="168"/>
      <c r="V101" s="37"/>
      <c r="W101" s="37"/>
      <c r="X101" s="39"/>
      <c r="Y101" s="36"/>
      <c r="Z101" s="38"/>
    </row>
    <row r="102" spans="1:29" ht="14.45" customHeight="1" x14ac:dyDescent="0.2">
      <c r="C102" s="668" t="s">
        <v>149</v>
      </c>
      <c r="D102" s="668"/>
      <c r="E102" s="668"/>
      <c r="F102" s="668"/>
      <c r="G102" s="668"/>
      <c r="H102" s="668"/>
      <c r="I102" s="668"/>
      <c r="J102" s="668"/>
      <c r="K102" s="668"/>
      <c r="L102" s="668"/>
      <c r="M102" s="668"/>
      <c r="N102" s="668"/>
      <c r="O102" s="668"/>
      <c r="P102" s="668"/>
      <c r="Q102" s="668"/>
      <c r="R102" s="668"/>
      <c r="S102" s="668"/>
      <c r="T102" s="668"/>
      <c r="V102" s="37"/>
      <c r="W102" s="37"/>
      <c r="X102" s="39"/>
      <c r="Y102" s="36"/>
      <c r="Z102" s="38"/>
    </row>
    <row r="103" spans="1:29" ht="50.25" customHeight="1" x14ac:dyDescent="0.2">
      <c r="C103" s="668" t="s">
        <v>229</v>
      </c>
      <c r="D103" s="668"/>
      <c r="E103" s="668"/>
      <c r="F103" s="668"/>
      <c r="G103" s="668"/>
      <c r="H103" s="668"/>
      <c r="I103" s="668"/>
      <c r="J103" s="668"/>
      <c r="K103" s="668"/>
      <c r="L103" s="668"/>
      <c r="M103" s="668"/>
      <c r="N103" s="668"/>
      <c r="O103" s="668"/>
      <c r="P103" s="668"/>
      <c r="Q103" s="668"/>
      <c r="R103" s="668"/>
      <c r="S103" s="668"/>
      <c r="T103" s="668"/>
      <c r="V103" s="37"/>
      <c r="W103" s="37"/>
      <c r="X103" s="39"/>
      <c r="Y103" s="36"/>
      <c r="Z103" s="38"/>
    </row>
    <row r="104" spans="1:29" ht="16.5" customHeight="1" x14ac:dyDescent="0.2">
      <c r="C104" s="155"/>
      <c r="D104" s="249"/>
      <c r="E104" s="279"/>
      <c r="F104" s="156"/>
      <c r="G104" s="156"/>
      <c r="H104" s="156"/>
      <c r="I104" s="156"/>
      <c r="J104" s="156"/>
      <c r="K104" s="156"/>
      <c r="L104" s="156"/>
      <c r="M104" s="156"/>
      <c r="N104" s="156"/>
      <c r="O104" s="156"/>
      <c r="P104" s="156"/>
      <c r="Q104" s="156"/>
      <c r="R104" s="156"/>
      <c r="S104" s="156"/>
      <c r="T104" s="156"/>
      <c r="V104" s="37"/>
      <c r="W104" s="37"/>
      <c r="X104" s="39"/>
      <c r="Y104" s="36"/>
      <c r="Z104" s="38"/>
    </row>
    <row r="105" spans="1:29" ht="14.45" customHeight="1" x14ac:dyDescent="0.2">
      <c r="A105" s="3">
        <v>25</v>
      </c>
      <c r="B105" s="3"/>
      <c r="C105" s="15" t="s">
        <v>67</v>
      </c>
      <c r="D105" s="248"/>
      <c r="E105" s="277"/>
      <c r="V105" s="662"/>
      <c r="W105" s="662"/>
      <c r="X105" s="662"/>
      <c r="Y105" s="662"/>
      <c r="Z105" s="662"/>
      <c r="AA105" s="662"/>
      <c r="AB105" s="662"/>
      <c r="AC105" s="662"/>
    </row>
    <row r="106" spans="1:29" ht="14.45" customHeight="1" x14ac:dyDescent="0.2">
      <c r="A106" s="58"/>
      <c r="B106" s="3"/>
      <c r="C106" s="15"/>
      <c r="D106" s="248"/>
      <c r="E106" s="277"/>
      <c r="V106" s="78"/>
      <c r="W106" s="78"/>
      <c r="X106" s="78"/>
      <c r="Y106" s="78"/>
      <c r="Z106" s="78"/>
      <c r="AA106" s="78"/>
      <c r="AB106" s="78"/>
      <c r="AC106" s="78"/>
    </row>
    <row r="107" spans="1:29" ht="26.25" customHeight="1" x14ac:dyDescent="0.2">
      <c r="C107" s="629" t="s">
        <v>321</v>
      </c>
      <c r="D107" s="629"/>
      <c r="E107" s="629"/>
      <c r="F107" s="629"/>
      <c r="G107" s="629"/>
      <c r="H107" s="629"/>
      <c r="I107" s="629"/>
      <c r="J107" s="629"/>
      <c r="K107" s="629"/>
      <c r="L107" s="629"/>
      <c r="M107" s="629"/>
      <c r="N107" s="629"/>
      <c r="O107" s="629"/>
      <c r="P107" s="629"/>
      <c r="Q107" s="629"/>
      <c r="R107" s="629"/>
      <c r="S107" s="629"/>
      <c r="T107" s="629"/>
      <c r="V107" s="629"/>
      <c r="W107" s="629"/>
      <c r="X107" s="629"/>
      <c r="Y107" s="629"/>
      <c r="Z107" s="629"/>
      <c r="AA107" s="629"/>
    </row>
    <row r="108" spans="1:29" ht="14.45" customHeight="1" x14ac:dyDescent="0.2">
      <c r="C108" s="68"/>
      <c r="D108" s="245"/>
      <c r="E108" s="273"/>
      <c r="F108" s="68"/>
      <c r="G108" s="68"/>
      <c r="H108" s="68"/>
      <c r="I108" s="377"/>
      <c r="J108" s="68"/>
      <c r="K108" s="68"/>
      <c r="L108" s="68"/>
      <c r="M108" s="68"/>
      <c r="N108" s="431"/>
      <c r="O108" s="431"/>
      <c r="P108" s="68"/>
      <c r="Q108" s="68"/>
      <c r="R108" s="68"/>
      <c r="S108" s="68"/>
      <c r="T108" s="68"/>
      <c r="V108" s="68"/>
      <c r="W108" s="68"/>
      <c r="X108" s="68"/>
      <c r="Y108" s="68"/>
      <c r="Z108" s="68"/>
      <c r="AA108" s="68"/>
    </row>
    <row r="109" spans="1:29" ht="14.45" customHeight="1" x14ac:dyDescent="0.2">
      <c r="A109" s="3">
        <v>26</v>
      </c>
      <c r="C109" s="602" t="s">
        <v>66</v>
      </c>
      <c r="D109" s="602"/>
      <c r="E109" s="602"/>
      <c r="F109" s="602"/>
      <c r="G109" s="602"/>
      <c r="H109" s="602"/>
      <c r="I109" s="602"/>
      <c r="J109" s="602"/>
      <c r="K109" s="602"/>
      <c r="L109" s="602"/>
      <c r="M109" s="602"/>
      <c r="N109" s="602"/>
      <c r="O109" s="602"/>
      <c r="P109" s="602"/>
      <c r="Q109" s="602"/>
      <c r="R109" s="602"/>
      <c r="S109" s="602"/>
      <c r="T109" s="602"/>
      <c r="V109" s="662"/>
      <c r="W109" s="662"/>
      <c r="X109" s="662"/>
      <c r="Y109" s="662"/>
      <c r="Z109" s="662"/>
      <c r="AA109" s="662"/>
      <c r="AB109" s="662"/>
      <c r="AC109" s="662"/>
    </row>
    <row r="110" spans="1:29" ht="14.45" customHeight="1" x14ac:dyDescent="0.2">
      <c r="A110" s="3"/>
      <c r="B110" s="3"/>
      <c r="F110" s="642"/>
      <c r="G110" s="642"/>
      <c r="H110" s="642"/>
      <c r="I110" s="642"/>
      <c r="J110" s="642"/>
      <c r="K110" s="642"/>
      <c r="L110" s="642"/>
      <c r="M110" s="642"/>
      <c r="N110" s="642"/>
      <c r="O110" s="642"/>
      <c r="P110" s="642"/>
      <c r="Q110" s="642"/>
      <c r="R110" s="642"/>
      <c r="S110" s="642"/>
      <c r="T110" s="642"/>
      <c r="V110" s="12"/>
      <c r="W110" s="12"/>
      <c r="X110" s="12"/>
      <c r="Y110" s="12"/>
      <c r="Z110" s="12"/>
      <c r="AA110" s="12"/>
      <c r="AB110" s="12"/>
      <c r="AC110" s="12"/>
    </row>
    <row r="111" spans="1:29" ht="14.45" customHeight="1" x14ac:dyDescent="0.2">
      <c r="A111" s="3"/>
      <c r="B111" s="3"/>
      <c r="C111" s="662" t="s">
        <v>211</v>
      </c>
      <c r="D111" s="662"/>
      <c r="E111" s="662"/>
      <c r="F111" s="662"/>
      <c r="G111" s="662"/>
      <c r="H111" s="662"/>
      <c r="I111" s="662"/>
      <c r="J111" s="662"/>
      <c r="K111" s="662"/>
      <c r="L111" s="662"/>
      <c r="M111" s="662"/>
      <c r="N111" s="662"/>
      <c r="O111" s="662"/>
      <c r="P111" s="662"/>
      <c r="Q111" s="662"/>
      <c r="R111" s="662"/>
      <c r="S111" s="662"/>
      <c r="T111" s="662"/>
      <c r="V111" s="12"/>
      <c r="W111" s="12"/>
      <c r="X111" s="12"/>
      <c r="Y111" s="12"/>
      <c r="Z111" s="12"/>
      <c r="AA111" s="12"/>
      <c r="AB111" s="12"/>
      <c r="AC111" s="12"/>
    </row>
    <row r="112" spans="1:29" ht="14.45" customHeight="1" x14ac:dyDescent="0.2">
      <c r="J112" s="40"/>
      <c r="L112" s="29"/>
      <c r="P112" s="24"/>
      <c r="Q112" s="3"/>
      <c r="R112" s="24"/>
      <c r="S112" s="3"/>
      <c r="T112" s="24"/>
      <c r="V112" s="78"/>
      <c r="W112" s="78"/>
      <c r="X112" s="78"/>
      <c r="Y112" s="78"/>
      <c r="Z112" s="78"/>
      <c r="AA112" s="78"/>
      <c r="AB112" s="78"/>
      <c r="AC112" s="78"/>
    </row>
    <row r="113" spans="1:30" s="3" customFormat="1" ht="14.45" customHeight="1" x14ac:dyDescent="0.2">
      <c r="A113" s="3">
        <v>27</v>
      </c>
      <c r="C113" s="3" t="s">
        <v>31</v>
      </c>
      <c r="G113" s="42"/>
      <c r="H113" s="42"/>
      <c r="I113" s="371"/>
      <c r="J113" s="42"/>
      <c r="K113" s="42"/>
      <c r="L113" s="42"/>
      <c r="M113" s="42"/>
      <c r="N113" s="422"/>
      <c r="O113" s="422"/>
      <c r="P113" s="42"/>
      <c r="Q113" s="42"/>
      <c r="R113" s="42"/>
      <c r="V113" s="637"/>
      <c r="W113" s="637"/>
      <c r="X113" s="637"/>
      <c r="Y113" s="637"/>
      <c r="Z113" s="637"/>
      <c r="AA113" s="637"/>
      <c r="AB113" s="637"/>
      <c r="AC113" s="637"/>
    </row>
    <row r="114" spans="1:30" s="3" customFormat="1" ht="10.5" customHeight="1" x14ac:dyDescent="0.2">
      <c r="G114" s="42"/>
      <c r="H114" s="42"/>
      <c r="I114" s="371"/>
      <c r="J114" s="42"/>
      <c r="K114" s="42"/>
      <c r="L114" s="42"/>
      <c r="M114" s="42"/>
      <c r="N114" s="422"/>
      <c r="O114" s="422"/>
      <c r="P114" s="42"/>
      <c r="Q114" s="42"/>
      <c r="R114" s="42"/>
      <c r="V114" s="14"/>
      <c r="W114" s="14"/>
      <c r="X114" s="14"/>
      <c r="Y114" s="14"/>
      <c r="Z114" s="14"/>
      <c r="AA114" s="14"/>
      <c r="AB114" s="14"/>
      <c r="AC114" s="14"/>
    </row>
    <row r="115" spans="1:30" s="3" customFormat="1" ht="18.75" customHeight="1" x14ac:dyDescent="0.2">
      <c r="C115" s="629" t="s">
        <v>354</v>
      </c>
      <c r="D115" s="629"/>
      <c r="E115" s="629"/>
      <c r="F115" s="629"/>
      <c r="G115" s="629"/>
      <c r="H115" s="629"/>
      <c r="I115" s="629"/>
      <c r="J115" s="629"/>
      <c r="K115" s="629"/>
      <c r="L115" s="629"/>
      <c r="M115" s="629"/>
      <c r="N115" s="629"/>
      <c r="O115" s="629"/>
      <c r="P115" s="629"/>
      <c r="Q115" s="629"/>
      <c r="R115" s="629"/>
      <c r="S115" s="629"/>
      <c r="T115" s="629"/>
      <c r="U115" s="225"/>
      <c r="V115" s="14"/>
      <c r="W115" s="14"/>
      <c r="X115" s="14"/>
      <c r="Y115" s="14"/>
      <c r="Z115" s="14"/>
      <c r="AA115" s="14"/>
      <c r="AB115" s="14"/>
      <c r="AC115" s="14"/>
    </row>
    <row r="116" spans="1:30" s="3" customFormat="1" ht="14.45" customHeight="1" x14ac:dyDescent="0.2">
      <c r="C116" s="10"/>
      <c r="D116" s="10"/>
      <c r="E116" s="10"/>
      <c r="F116" s="31"/>
      <c r="G116" s="31"/>
      <c r="H116" s="31"/>
      <c r="I116" s="31"/>
      <c r="J116" s="31"/>
      <c r="K116" s="31"/>
      <c r="L116" s="31"/>
      <c r="M116" s="31"/>
      <c r="N116" s="31"/>
      <c r="O116" s="31"/>
      <c r="P116" s="31"/>
      <c r="Q116" s="31"/>
      <c r="R116" s="31"/>
      <c r="S116" s="31"/>
      <c r="T116" s="31"/>
      <c r="V116" s="4"/>
      <c r="W116" s="4"/>
      <c r="X116" s="4"/>
      <c r="Y116" s="4"/>
      <c r="Z116" s="4"/>
      <c r="AA116" s="14"/>
      <c r="AB116" s="14"/>
      <c r="AC116" s="14"/>
    </row>
    <row r="117" spans="1:30" s="3" customFormat="1" ht="14.45" customHeight="1" x14ac:dyDescent="0.2">
      <c r="A117" s="3">
        <v>28</v>
      </c>
      <c r="C117" s="679" t="s">
        <v>397</v>
      </c>
      <c r="D117" s="679"/>
      <c r="E117" s="679"/>
      <c r="F117" s="679"/>
      <c r="G117" s="679"/>
      <c r="H117" s="679"/>
      <c r="I117" s="679"/>
      <c r="J117" s="679"/>
      <c r="K117" s="679"/>
      <c r="L117" s="679"/>
      <c r="M117" s="679"/>
      <c r="N117" s="679"/>
      <c r="O117" s="679"/>
      <c r="W117" s="586"/>
      <c r="X117" s="586"/>
      <c r="Y117" s="586"/>
      <c r="Z117" s="586"/>
      <c r="AA117" s="586"/>
      <c r="AB117" s="587"/>
      <c r="AC117" s="587"/>
      <c r="AD117" s="587"/>
    </row>
    <row r="118" spans="1:30" s="3" customFormat="1" ht="14.45" customHeight="1" x14ac:dyDescent="0.2">
      <c r="C118" s="10"/>
      <c r="D118" s="31"/>
      <c r="E118" s="31"/>
      <c r="F118" s="31"/>
      <c r="G118" s="31"/>
      <c r="H118" s="31"/>
      <c r="I118" s="31"/>
      <c r="J118" s="31"/>
      <c r="K118" s="31"/>
      <c r="L118" s="31"/>
      <c r="M118" s="31"/>
      <c r="N118" s="31"/>
      <c r="O118" s="31"/>
      <c r="W118" s="586"/>
      <c r="X118" s="586"/>
      <c r="Y118" s="586"/>
      <c r="Z118" s="586"/>
      <c r="AA118" s="586"/>
      <c r="AB118" s="587"/>
      <c r="AC118" s="587"/>
      <c r="AD118" s="587"/>
    </row>
    <row r="119" spans="1:30" s="3" customFormat="1" ht="14.45" customHeight="1" x14ac:dyDescent="0.2">
      <c r="C119" s="680" t="s">
        <v>398</v>
      </c>
      <c r="D119" s="625"/>
      <c r="E119" s="625"/>
      <c r="F119" s="625"/>
      <c r="G119" s="625"/>
      <c r="H119" s="625"/>
      <c r="I119" s="625"/>
      <c r="J119" s="625"/>
      <c r="K119" s="625"/>
      <c r="L119" s="625"/>
      <c r="M119" s="625"/>
      <c r="N119" s="625"/>
      <c r="O119" s="625"/>
      <c r="P119" s="625"/>
      <c r="Q119" s="625"/>
      <c r="R119" s="625"/>
      <c r="S119" s="625"/>
      <c r="T119" s="625"/>
      <c r="W119" s="586"/>
      <c r="X119" s="586"/>
      <c r="Y119" s="586"/>
      <c r="Z119" s="586"/>
      <c r="AA119" s="586"/>
      <c r="AB119" s="587"/>
      <c r="AC119" s="587"/>
      <c r="AD119" s="587"/>
    </row>
    <row r="120" spans="1:30" s="3" customFormat="1" ht="14.45" customHeight="1" x14ac:dyDescent="0.2">
      <c r="C120" s="10"/>
      <c r="D120" s="10"/>
      <c r="E120" s="10"/>
      <c r="F120" s="31"/>
      <c r="G120" s="31"/>
      <c r="H120" s="31"/>
      <c r="I120" s="31"/>
      <c r="J120" s="31"/>
      <c r="K120" s="31"/>
      <c r="L120" s="31"/>
      <c r="M120" s="31"/>
      <c r="N120" s="31"/>
      <c r="O120" s="31"/>
      <c r="P120" s="31"/>
      <c r="Q120" s="31"/>
      <c r="R120" s="31"/>
      <c r="S120" s="31"/>
      <c r="T120" s="31"/>
      <c r="V120" s="586"/>
      <c r="W120" s="586"/>
      <c r="X120" s="586"/>
      <c r="Y120" s="586"/>
      <c r="Z120" s="586"/>
      <c r="AA120" s="587"/>
      <c r="AB120" s="587"/>
      <c r="AC120" s="587"/>
    </row>
    <row r="121" spans="1:30" ht="14.45" customHeight="1" x14ac:dyDescent="0.2">
      <c r="A121" s="3">
        <v>29</v>
      </c>
      <c r="B121" s="3"/>
      <c r="C121" s="3" t="s">
        <v>18</v>
      </c>
      <c r="D121" s="3"/>
      <c r="E121" s="3"/>
      <c r="F121" s="3"/>
      <c r="V121" s="662"/>
      <c r="W121" s="662"/>
      <c r="X121" s="662"/>
      <c r="Y121" s="662"/>
      <c r="Z121" s="662"/>
      <c r="AA121" s="662"/>
      <c r="AB121" s="662"/>
      <c r="AC121" s="662"/>
    </row>
    <row r="122" spans="1:30" ht="14.45" customHeight="1" x14ac:dyDescent="0.2">
      <c r="A122" s="3"/>
      <c r="B122" s="3"/>
      <c r="C122" s="3"/>
      <c r="D122" s="3"/>
      <c r="E122" s="3"/>
      <c r="F122" s="3"/>
      <c r="V122" s="78"/>
      <c r="W122" s="78"/>
      <c r="X122" s="78"/>
      <c r="Y122" s="78"/>
      <c r="Z122" s="78"/>
      <c r="AA122" s="78"/>
      <c r="AB122" s="78"/>
      <c r="AC122" s="78"/>
    </row>
    <row r="123" spans="1:30" ht="30.75" customHeight="1" x14ac:dyDescent="0.2">
      <c r="A123" s="3"/>
      <c r="B123" s="3"/>
      <c r="C123" s="605" t="s">
        <v>355</v>
      </c>
      <c r="D123" s="605"/>
      <c r="E123" s="605"/>
      <c r="F123" s="605"/>
      <c r="G123" s="605"/>
      <c r="H123" s="605"/>
      <c r="I123" s="605"/>
      <c r="J123" s="605"/>
      <c r="K123" s="605"/>
      <c r="L123" s="605"/>
      <c r="M123" s="605"/>
      <c r="N123" s="605"/>
      <c r="O123" s="605"/>
      <c r="P123" s="605"/>
      <c r="Q123" s="605"/>
      <c r="R123" s="605"/>
      <c r="S123" s="605"/>
      <c r="T123" s="605"/>
      <c r="V123" s="78"/>
      <c r="W123" s="78"/>
      <c r="X123" s="78"/>
      <c r="Y123" s="78"/>
      <c r="Z123" s="78"/>
      <c r="AA123" s="78"/>
      <c r="AB123" s="78"/>
      <c r="AC123" s="78"/>
    </row>
    <row r="124" spans="1:30" ht="14.45" customHeight="1" x14ac:dyDescent="0.2">
      <c r="A124" s="3"/>
      <c r="B124" s="3"/>
      <c r="C124" s="3"/>
      <c r="D124" s="3"/>
      <c r="E124" s="3"/>
      <c r="F124" s="3"/>
      <c r="R124" s="6" t="s">
        <v>82</v>
      </c>
      <c r="T124" s="525" t="s">
        <v>82</v>
      </c>
      <c r="V124" s="78"/>
      <c r="W124" s="78"/>
      <c r="X124" s="78"/>
      <c r="Y124" s="78"/>
      <c r="Z124" s="78"/>
      <c r="AA124" s="78"/>
      <c r="AB124" s="78"/>
      <c r="AC124" s="78"/>
    </row>
    <row r="125" spans="1:30" ht="14.45" customHeight="1" x14ac:dyDescent="0.2">
      <c r="A125" s="3"/>
      <c r="B125" s="3"/>
      <c r="C125" s="3"/>
      <c r="D125" s="3"/>
      <c r="E125" s="3"/>
      <c r="F125" s="3"/>
      <c r="R125" s="338" t="s">
        <v>349</v>
      </c>
      <c r="T125" s="525" t="s">
        <v>302</v>
      </c>
      <c r="V125" s="78"/>
      <c r="W125" s="78"/>
      <c r="X125" s="78"/>
      <c r="Y125" s="78"/>
      <c r="Z125" s="78"/>
      <c r="AA125" s="78"/>
      <c r="AB125" s="78"/>
      <c r="AC125" s="78"/>
    </row>
    <row r="126" spans="1:30" ht="14.45" customHeight="1" x14ac:dyDescent="0.2">
      <c r="A126" s="3"/>
      <c r="B126" s="3"/>
      <c r="C126" s="3"/>
      <c r="D126" s="3"/>
      <c r="E126" s="3"/>
      <c r="F126" s="3"/>
      <c r="R126" s="6" t="s">
        <v>3</v>
      </c>
      <c r="T126" s="525" t="s">
        <v>3</v>
      </c>
      <c r="V126" s="78"/>
      <c r="W126" s="78"/>
      <c r="X126" s="78"/>
      <c r="Y126" s="78"/>
      <c r="Z126" s="78"/>
      <c r="AA126" s="78"/>
      <c r="AB126" s="78"/>
      <c r="AC126" s="78"/>
    </row>
    <row r="127" spans="1:30" ht="14.45" customHeight="1" x14ac:dyDescent="0.2">
      <c r="A127" s="3"/>
      <c r="B127" s="3"/>
      <c r="C127" s="3" t="s">
        <v>87</v>
      </c>
      <c r="D127" s="3"/>
      <c r="E127" s="3"/>
      <c r="F127" s="3"/>
      <c r="R127" s="4"/>
      <c r="T127" s="524"/>
      <c r="V127" s="78"/>
      <c r="W127" s="78"/>
      <c r="X127" s="78"/>
      <c r="Y127" s="78"/>
      <c r="Z127" s="78"/>
      <c r="AA127" s="78"/>
      <c r="AB127" s="78"/>
      <c r="AC127" s="78"/>
    </row>
    <row r="128" spans="1:30" ht="14.45" customHeight="1" x14ac:dyDescent="0.2">
      <c r="A128" s="3"/>
      <c r="B128" s="3"/>
      <c r="C128" s="3"/>
      <c r="D128" s="3"/>
      <c r="E128" s="3"/>
      <c r="F128" s="3"/>
      <c r="R128" s="202"/>
      <c r="T128" s="524"/>
      <c r="V128" s="203"/>
      <c r="W128" s="203"/>
      <c r="X128" s="203"/>
      <c r="Y128" s="203"/>
      <c r="Z128" s="203"/>
      <c r="AA128" s="203"/>
      <c r="AB128" s="203"/>
      <c r="AC128" s="203"/>
    </row>
    <row r="129" spans="1:29" ht="14.45" customHeight="1" x14ac:dyDescent="0.2">
      <c r="A129" s="3"/>
      <c r="B129" s="3"/>
      <c r="C129" s="3" t="s">
        <v>96</v>
      </c>
      <c r="D129" s="3"/>
      <c r="E129" s="3"/>
      <c r="F129" s="3"/>
      <c r="R129" s="239"/>
      <c r="T129" s="524"/>
      <c r="V129" s="78"/>
      <c r="W129" s="78"/>
      <c r="X129" s="78"/>
      <c r="Y129" s="78"/>
      <c r="Z129" s="78"/>
      <c r="AA129" s="78"/>
      <c r="AB129" s="78"/>
      <c r="AC129" s="78"/>
    </row>
    <row r="130" spans="1:29" ht="14.45" customHeight="1" x14ac:dyDescent="0.2">
      <c r="A130" s="3"/>
      <c r="B130" s="3"/>
      <c r="C130" s="3"/>
      <c r="D130" s="3"/>
      <c r="E130" s="3"/>
      <c r="F130" s="3"/>
      <c r="R130" s="317"/>
      <c r="T130" s="524"/>
      <c r="V130" s="318"/>
      <c r="W130" s="318"/>
      <c r="X130" s="318"/>
      <c r="Y130" s="318"/>
      <c r="Z130" s="318"/>
      <c r="AA130" s="318"/>
      <c r="AB130" s="318"/>
      <c r="AC130" s="318"/>
    </row>
    <row r="131" spans="1:29" ht="14.45" customHeight="1" x14ac:dyDescent="0.2">
      <c r="A131" s="3"/>
      <c r="B131" s="3"/>
      <c r="C131" s="2" t="s">
        <v>234</v>
      </c>
      <c r="V131" s="318"/>
      <c r="W131" s="318"/>
      <c r="X131" s="318"/>
      <c r="Y131" s="318"/>
      <c r="Z131" s="318"/>
      <c r="AA131" s="318"/>
      <c r="AB131" s="318"/>
      <c r="AC131" s="318"/>
    </row>
    <row r="132" spans="1:29" ht="14.45" customHeight="1" x14ac:dyDescent="0.2">
      <c r="A132" s="3"/>
      <c r="B132" s="3"/>
      <c r="D132" s="2" t="s">
        <v>244</v>
      </c>
      <c r="R132" s="23">
        <v>55908</v>
      </c>
      <c r="S132" s="34"/>
      <c r="T132" s="23">
        <v>55789</v>
      </c>
      <c r="V132" s="318"/>
      <c r="W132" s="318"/>
      <c r="X132" s="318"/>
      <c r="Y132" s="318"/>
      <c r="Z132" s="318"/>
      <c r="AA132" s="318"/>
      <c r="AB132" s="318"/>
      <c r="AC132" s="318"/>
    </row>
    <row r="133" spans="1:29" ht="14.45" customHeight="1" x14ac:dyDescent="0.2">
      <c r="A133" s="3"/>
      <c r="B133" s="3"/>
      <c r="D133" s="2" t="s">
        <v>235</v>
      </c>
      <c r="E133" s="3"/>
      <c r="F133" s="3"/>
      <c r="R133" s="23">
        <v>31711</v>
      </c>
      <c r="S133" s="34"/>
      <c r="T133" s="23">
        <f>19721+12003</f>
        <v>31724</v>
      </c>
      <c r="V133" s="78"/>
      <c r="W133" s="78"/>
      <c r="X133" s="78"/>
      <c r="Y133" s="78"/>
      <c r="Z133" s="78"/>
      <c r="AA133" s="78"/>
      <c r="AB133" s="78"/>
      <c r="AC133" s="78"/>
    </row>
    <row r="134" spans="1:29" ht="14.45" customHeight="1" x14ac:dyDescent="0.2">
      <c r="A134" s="3"/>
      <c r="B134" s="3"/>
      <c r="R134" s="23"/>
      <c r="S134" s="34"/>
      <c r="T134" s="23"/>
      <c r="V134" s="360"/>
      <c r="W134" s="360"/>
      <c r="X134" s="360"/>
      <c r="Y134" s="360"/>
      <c r="Z134" s="360"/>
      <c r="AA134" s="360"/>
      <c r="AB134" s="360"/>
      <c r="AC134" s="360"/>
    </row>
    <row r="135" spans="1:29" ht="14.45" customHeight="1" x14ac:dyDescent="0.2">
      <c r="A135" s="3"/>
      <c r="B135" s="3"/>
      <c r="C135" s="2" t="s">
        <v>111</v>
      </c>
      <c r="R135" s="23"/>
      <c r="S135" s="34"/>
      <c r="T135" s="23"/>
      <c r="V135" s="78"/>
      <c r="W135" s="78"/>
      <c r="X135" s="78"/>
      <c r="Y135" s="78"/>
      <c r="Z135" s="78"/>
      <c r="AA135" s="78"/>
      <c r="AB135" s="78"/>
      <c r="AC135" s="78"/>
    </row>
    <row r="136" spans="1:29" ht="14.45" customHeight="1" x14ac:dyDescent="0.2">
      <c r="A136" s="3"/>
      <c r="B136" s="3"/>
      <c r="D136" s="2" t="s">
        <v>112</v>
      </c>
      <c r="R136" s="23">
        <v>200000</v>
      </c>
      <c r="S136" s="34"/>
      <c r="T136" s="23">
        <v>200000</v>
      </c>
      <c r="V136" s="78"/>
      <c r="W136" s="78"/>
      <c r="X136" s="78"/>
      <c r="Y136" s="78"/>
      <c r="Z136" s="78"/>
      <c r="AA136" s="78"/>
      <c r="AB136" s="78"/>
      <c r="AC136" s="78"/>
    </row>
    <row r="137" spans="1:29" ht="14.45" customHeight="1" x14ac:dyDescent="0.2">
      <c r="D137" s="2" t="s">
        <v>239</v>
      </c>
      <c r="F137" s="43"/>
      <c r="P137" s="21"/>
      <c r="R137" s="413">
        <v>710000</v>
      </c>
      <c r="S137" s="34"/>
      <c r="T137" s="413">
        <f>630000+80000</f>
        <v>710000</v>
      </c>
    </row>
    <row r="138" spans="1:29" ht="14.45" customHeight="1" x14ac:dyDescent="0.2">
      <c r="F138" s="43"/>
      <c r="P138" s="21"/>
      <c r="R138" s="33">
        <f>SUM(R132:R137)</f>
        <v>997619</v>
      </c>
      <c r="S138" s="34"/>
      <c r="T138" s="33">
        <f>SUM(T132:T137)</f>
        <v>997513</v>
      </c>
    </row>
    <row r="139" spans="1:29" ht="14.45" customHeight="1" x14ac:dyDescent="0.2">
      <c r="A139" s="3"/>
      <c r="B139" s="3"/>
      <c r="C139" s="3" t="s">
        <v>26</v>
      </c>
      <c r="D139" s="3"/>
      <c r="E139" s="3"/>
      <c r="F139" s="3"/>
      <c r="R139" s="478"/>
      <c r="T139" s="524"/>
      <c r="V139" s="203"/>
      <c r="W139" s="203"/>
      <c r="X139" s="203"/>
      <c r="Y139" s="203"/>
      <c r="Z139" s="203"/>
      <c r="AA139" s="203"/>
      <c r="AB139" s="203"/>
      <c r="AC139" s="203"/>
    </row>
    <row r="140" spans="1:29" ht="14.45" customHeight="1" x14ac:dyDescent="0.2">
      <c r="A140" s="3"/>
      <c r="B140" s="3"/>
      <c r="C140" s="3"/>
      <c r="D140" s="3"/>
      <c r="E140" s="3"/>
      <c r="F140" s="3"/>
      <c r="R140" s="478"/>
      <c r="T140" s="524"/>
      <c r="V140" s="206"/>
      <c r="W140" s="206"/>
      <c r="X140" s="206"/>
      <c r="Y140" s="206"/>
      <c r="Z140" s="206"/>
      <c r="AA140" s="206"/>
      <c r="AB140" s="206"/>
      <c r="AC140" s="206"/>
    </row>
    <row r="141" spans="1:29" ht="14.45" customHeight="1" x14ac:dyDescent="0.2">
      <c r="A141" s="3"/>
      <c r="B141" s="3"/>
      <c r="C141" s="2" t="s">
        <v>234</v>
      </c>
      <c r="R141" s="23"/>
      <c r="T141" s="23"/>
      <c r="V141" s="203"/>
      <c r="W141" s="203"/>
      <c r="X141" s="203"/>
      <c r="Y141" s="203"/>
      <c r="Z141" s="203"/>
      <c r="AA141" s="203"/>
      <c r="AB141" s="203"/>
      <c r="AC141" s="203"/>
    </row>
    <row r="142" spans="1:29" ht="14.45" customHeight="1" x14ac:dyDescent="0.2">
      <c r="A142" s="3"/>
      <c r="B142" s="3"/>
      <c r="D142" s="2" t="s">
        <v>235</v>
      </c>
      <c r="R142" s="23">
        <v>10000</v>
      </c>
      <c r="T142" s="23">
        <v>10000</v>
      </c>
      <c r="V142" s="203"/>
      <c r="W142" s="203"/>
      <c r="X142" s="203"/>
      <c r="Y142" s="203"/>
      <c r="Z142" s="203"/>
      <c r="AA142" s="203"/>
      <c r="AB142" s="203"/>
      <c r="AC142" s="203"/>
    </row>
    <row r="143" spans="1:29" ht="14.45" customHeight="1" x14ac:dyDescent="0.2">
      <c r="A143" s="3"/>
      <c r="B143" s="3"/>
      <c r="C143" s="3"/>
      <c r="D143" s="2" t="s">
        <v>236</v>
      </c>
      <c r="E143" s="3"/>
      <c r="F143" s="3"/>
      <c r="R143" s="23">
        <v>0</v>
      </c>
      <c r="T143" s="23">
        <v>0</v>
      </c>
      <c r="V143" s="206"/>
      <c r="W143" s="206"/>
      <c r="X143" s="206"/>
      <c r="Y143" s="206"/>
      <c r="Z143" s="206"/>
      <c r="AA143" s="206"/>
      <c r="AB143" s="206"/>
      <c r="AC143" s="206"/>
    </row>
    <row r="144" spans="1:29" ht="14.45" customHeight="1" x14ac:dyDescent="0.2">
      <c r="A144" s="3"/>
      <c r="B144" s="3"/>
      <c r="C144" s="3"/>
      <c r="E144" s="3"/>
      <c r="F144" s="3"/>
      <c r="R144" s="23"/>
      <c r="T144" s="23"/>
      <c r="V144" s="318"/>
      <c r="W144" s="318"/>
      <c r="X144" s="318"/>
      <c r="Y144" s="318"/>
      <c r="Z144" s="318"/>
      <c r="AA144" s="318"/>
      <c r="AB144" s="318"/>
      <c r="AC144" s="318"/>
    </row>
    <row r="145" spans="1:22" ht="14.45" customHeight="1" thickBot="1" x14ac:dyDescent="0.25">
      <c r="F145" s="43"/>
      <c r="P145" s="21"/>
      <c r="R145" s="115">
        <f>SUM(R138:R144)</f>
        <v>1007619</v>
      </c>
      <c r="S145" s="134"/>
      <c r="T145" s="115">
        <f>SUM(T138:T144)</f>
        <v>1007513</v>
      </c>
      <c r="V145" s="25">
        <f>R145-BS!D35-BS!D41</f>
        <v>0</v>
      </c>
    </row>
    <row r="146" spans="1:22" ht="14.45" customHeight="1" x14ac:dyDescent="0.2">
      <c r="F146" s="43"/>
      <c r="P146" s="21"/>
      <c r="R146" s="56"/>
      <c r="S146" s="134"/>
      <c r="T146" s="56"/>
    </row>
    <row r="147" spans="1:22" ht="14.45" customHeight="1" x14ac:dyDescent="0.2">
      <c r="A147" s="384"/>
      <c r="B147" s="3"/>
      <c r="C147" s="384" t="s">
        <v>265</v>
      </c>
      <c r="G147" s="43"/>
      <c r="P147" s="21"/>
      <c r="R147" s="56"/>
      <c r="S147" s="134"/>
      <c r="T147" s="56"/>
    </row>
    <row r="148" spans="1:22" ht="14.45" customHeight="1" x14ac:dyDescent="0.2">
      <c r="A148" s="384"/>
      <c r="B148" s="3"/>
      <c r="C148" s="382"/>
      <c r="G148" s="43"/>
      <c r="P148" s="21"/>
      <c r="R148" s="56"/>
      <c r="S148" s="134"/>
      <c r="T148" s="56"/>
    </row>
    <row r="149" spans="1:22" ht="33.75" customHeight="1" x14ac:dyDescent="0.2">
      <c r="A149" s="384"/>
      <c r="B149" s="3"/>
      <c r="C149" s="3" t="s">
        <v>283</v>
      </c>
      <c r="G149" s="416" t="s">
        <v>284</v>
      </c>
      <c r="J149" s="484" t="s">
        <v>299</v>
      </c>
      <c r="L149" s="383" t="s">
        <v>277</v>
      </c>
      <c r="P149" s="21"/>
      <c r="R149" s="56"/>
      <c r="S149" s="134"/>
      <c r="T149" s="56"/>
    </row>
    <row r="150" spans="1:22" ht="14.45" customHeight="1" thickBot="1" x14ac:dyDescent="0.25">
      <c r="A150" s="384"/>
      <c r="B150" s="3"/>
      <c r="C150" s="388"/>
      <c r="D150" s="258"/>
      <c r="E150" s="258"/>
      <c r="F150" s="258"/>
      <c r="G150" s="258"/>
      <c r="H150" s="258"/>
      <c r="I150" s="258"/>
      <c r="J150" s="389" t="s">
        <v>257</v>
      </c>
      <c r="K150" s="258"/>
      <c r="L150" s="388" t="s">
        <v>3</v>
      </c>
      <c r="P150" s="21"/>
      <c r="R150" s="56"/>
      <c r="S150" s="134"/>
      <c r="T150" s="56"/>
    </row>
    <row r="151" spans="1:22" ht="14.45" customHeight="1" x14ac:dyDescent="0.2">
      <c r="A151" s="384"/>
      <c r="B151" s="3"/>
      <c r="C151" s="664" t="s">
        <v>266</v>
      </c>
      <c r="D151" s="665"/>
      <c r="E151" s="665"/>
      <c r="F151" s="46"/>
      <c r="G151" s="548">
        <v>2015</v>
      </c>
      <c r="J151" s="548" t="s">
        <v>278</v>
      </c>
      <c r="L151" s="84">
        <v>28700</v>
      </c>
      <c r="P151" s="21"/>
      <c r="R151" s="56"/>
      <c r="S151" s="134"/>
      <c r="T151" s="56"/>
    </row>
    <row r="152" spans="1:22" ht="14.45" customHeight="1" x14ac:dyDescent="0.2">
      <c r="A152" s="384"/>
      <c r="B152" s="3"/>
      <c r="C152" s="660" t="s">
        <v>267</v>
      </c>
      <c r="D152" s="661"/>
      <c r="E152" s="661"/>
      <c r="F152" s="46"/>
      <c r="G152" s="548">
        <v>2016</v>
      </c>
      <c r="J152" s="548" t="s">
        <v>278</v>
      </c>
      <c r="L152" s="84">
        <v>101000</v>
      </c>
      <c r="P152" s="21"/>
      <c r="R152" s="56"/>
      <c r="S152" s="134"/>
      <c r="T152" s="56"/>
    </row>
    <row r="153" spans="1:22" ht="14.45" customHeight="1" x14ac:dyDescent="0.2">
      <c r="A153" s="384"/>
      <c r="B153" s="3"/>
      <c r="C153" s="660" t="s">
        <v>268</v>
      </c>
      <c r="D153" s="661"/>
      <c r="E153" s="661"/>
      <c r="F153" s="46"/>
      <c r="G153" s="548">
        <v>2017</v>
      </c>
      <c r="J153" s="548" t="s">
        <v>278</v>
      </c>
      <c r="L153" s="84">
        <v>90711</v>
      </c>
      <c r="P153" s="21"/>
      <c r="R153" s="56"/>
      <c r="S153" s="134"/>
      <c r="T153" s="56"/>
    </row>
    <row r="154" spans="1:22" ht="14.45" customHeight="1" x14ac:dyDescent="0.2">
      <c r="A154" s="384"/>
      <c r="B154" s="3"/>
      <c r="C154" s="660" t="s">
        <v>269</v>
      </c>
      <c r="D154" s="661"/>
      <c r="E154" s="661"/>
      <c r="F154" s="46"/>
      <c r="G154" s="548">
        <v>2018</v>
      </c>
      <c r="J154" s="548" t="s">
        <v>282</v>
      </c>
      <c r="L154" s="84">
        <v>67000</v>
      </c>
      <c r="P154" s="21"/>
      <c r="R154" s="56"/>
      <c r="S154" s="134"/>
      <c r="T154" s="56"/>
    </row>
    <row r="155" spans="1:22" ht="14.45" customHeight="1" x14ac:dyDescent="0.2">
      <c r="A155" s="384"/>
      <c r="B155" s="3"/>
      <c r="C155" s="660" t="s">
        <v>270</v>
      </c>
      <c r="D155" s="661"/>
      <c r="E155" s="661"/>
      <c r="F155" s="46"/>
      <c r="G155" s="548">
        <v>2019</v>
      </c>
      <c r="J155" s="548" t="s">
        <v>279</v>
      </c>
      <c r="L155" s="84">
        <v>80208</v>
      </c>
      <c r="P155" s="21"/>
      <c r="R155" s="56"/>
      <c r="S155" s="134"/>
      <c r="T155" s="56"/>
    </row>
    <row r="156" spans="1:22" ht="14.45" customHeight="1" x14ac:dyDescent="0.2">
      <c r="A156" s="384"/>
      <c r="B156" s="3"/>
      <c r="C156" s="660" t="s">
        <v>271</v>
      </c>
      <c r="D156" s="661"/>
      <c r="E156" s="661"/>
      <c r="F156" s="46"/>
      <c r="G156" s="548">
        <v>2020</v>
      </c>
      <c r="J156" s="288">
        <v>5.51</v>
      </c>
      <c r="L156" s="84">
        <v>75000</v>
      </c>
      <c r="P156" s="21"/>
      <c r="R156" s="56"/>
      <c r="S156" s="134"/>
      <c r="T156" s="56"/>
    </row>
    <row r="157" spans="1:22" ht="14.45" customHeight="1" x14ac:dyDescent="0.2">
      <c r="A157" s="384"/>
      <c r="B157" s="3"/>
      <c r="C157" s="660" t="s">
        <v>272</v>
      </c>
      <c r="D157" s="661"/>
      <c r="E157" s="661"/>
      <c r="F157" s="46"/>
      <c r="G157" s="548">
        <v>2021</v>
      </c>
      <c r="J157" s="390">
        <v>5.62</v>
      </c>
      <c r="L157" s="84">
        <v>75000</v>
      </c>
      <c r="P157" s="21"/>
      <c r="R157" s="56"/>
      <c r="S157" s="134"/>
      <c r="T157" s="56"/>
    </row>
    <row r="158" spans="1:22" ht="14.45" customHeight="1" x14ac:dyDescent="0.2">
      <c r="A158" s="384"/>
      <c r="B158" s="3"/>
      <c r="C158" s="660" t="s">
        <v>273</v>
      </c>
      <c r="D158" s="661"/>
      <c r="E158" s="661"/>
      <c r="F158" s="46"/>
      <c r="G158" s="548">
        <v>2022</v>
      </c>
      <c r="J158" s="390">
        <v>5.75</v>
      </c>
      <c r="L158" s="84">
        <v>75000</v>
      </c>
      <c r="P158" s="21"/>
      <c r="R158" s="56"/>
      <c r="S158" s="134"/>
      <c r="T158" s="56"/>
    </row>
    <row r="159" spans="1:22" ht="14.45" customHeight="1" x14ac:dyDescent="0.2">
      <c r="A159" s="384"/>
      <c r="B159" s="3"/>
      <c r="C159" s="660" t="s">
        <v>280</v>
      </c>
      <c r="D159" s="661"/>
      <c r="E159" s="661"/>
      <c r="F159" s="661"/>
      <c r="G159" s="548">
        <v>2023</v>
      </c>
      <c r="J159" s="390">
        <v>5.88</v>
      </c>
      <c r="L159" s="84">
        <v>75000</v>
      </c>
      <c r="P159" s="21"/>
      <c r="R159" s="56"/>
      <c r="S159" s="134"/>
      <c r="T159" s="56"/>
    </row>
    <row r="160" spans="1:22" ht="14.45" customHeight="1" x14ac:dyDescent="0.2">
      <c r="A160" s="384"/>
      <c r="B160" s="3"/>
      <c r="C160" s="660" t="s">
        <v>281</v>
      </c>
      <c r="D160" s="661"/>
      <c r="E160" s="661"/>
      <c r="F160" s="661"/>
      <c r="G160" s="548">
        <v>2024</v>
      </c>
      <c r="J160" s="390" t="s">
        <v>313</v>
      </c>
      <c r="L160" s="84">
        <v>90000</v>
      </c>
      <c r="P160" s="21"/>
      <c r="R160" s="56"/>
      <c r="S160" s="134"/>
      <c r="T160" s="56"/>
    </row>
    <row r="161" spans="1:26" ht="14.45" customHeight="1" x14ac:dyDescent="0.2">
      <c r="A161" s="384"/>
      <c r="B161" s="3"/>
      <c r="C161" s="666" t="s">
        <v>274</v>
      </c>
      <c r="D161" s="661"/>
      <c r="E161" s="661"/>
      <c r="F161" s="661"/>
      <c r="G161" s="548">
        <v>2025</v>
      </c>
      <c r="J161" s="390">
        <v>5.98</v>
      </c>
      <c r="L161" s="84">
        <v>20000</v>
      </c>
      <c r="P161" s="21"/>
      <c r="R161" s="56"/>
      <c r="S161" s="134"/>
      <c r="T161" s="56"/>
    </row>
    <row r="162" spans="1:26" ht="14.45" customHeight="1" x14ac:dyDescent="0.2">
      <c r="A162" s="384"/>
      <c r="B162" s="3"/>
      <c r="C162" s="666" t="s">
        <v>275</v>
      </c>
      <c r="D162" s="661"/>
      <c r="E162" s="661"/>
      <c r="F162" s="661"/>
      <c r="G162" s="548">
        <v>2026</v>
      </c>
      <c r="J162" s="390">
        <v>6.09</v>
      </c>
      <c r="L162" s="84">
        <v>30000</v>
      </c>
      <c r="P162" s="21"/>
      <c r="R162" s="56"/>
      <c r="S162" s="134"/>
      <c r="T162" s="56"/>
    </row>
    <row r="163" spans="1:26" ht="14.45" customHeight="1" x14ac:dyDescent="0.2">
      <c r="A163" s="384"/>
      <c r="B163" s="3"/>
      <c r="C163" s="666" t="s">
        <v>276</v>
      </c>
      <c r="D163" s="661"/>
      <c r="E163" s="661"/>
      <c r="F163" s="661"/>
      <c r="G163" s="548">
        <v>2027</v>
      </c>
      <c r="J163" s="548">
        <v>6.6</v>
      </c>
      <c r="L163" s="84">
        <v>200000</v>
      </c>
      <c r="P163" s="21"/>
      <c r="R163" s="56"/>
      <c r="S163" s="134"/>
      <c r="T163" s="56"/>
    </row>
    <row r="164" spans="1:26" ht="14.45" customHeight="1" thickBot="1" x14ac:dyDescent="0.25">
      <c r="A164" s="384"/>
      <c r="B164" s="3"/>
      <c r="C164" s="391"/>
      <c r="D164" s="392"/>
      <c r="E164" s="392"/>
      <c r="F164" s="392"/>
      <c r="J164" s="393"/>
      <c r="L164" s="394">
        <f>SUM(L151:L163)</f>
        <v>1007619</v>
      </c>
      <c r="P164" s="21"/>
      <c r="R164" s="56"/>
      <c r="S164" s="134"/>
      <c r="T164" s="56"/>
      <c r="W164" s="25">
        <f>L164-R145</f>
        <v>0</v>
      </c>
    </row>
    <row r="165" spans="1:26" ht="14.45" customHeight="1" thickTop="1" x14ac:dyDescent="0.2">
      <c r="A165" s="384"/>
      <c r="B165" s="3"/>
      <c r="C165" s="3"/>
      <c r="D165" s="3"/>
      <c r="F165" s="43"/>
      <c r="P165" s="21"/>
      <c r="R165" s="56"/>
      <c r="S165" s="134"/>
      <c r="T165" s="56"/>
    </row>
    <row r="166" spans="1:26" ht="14.45" customHeight="1" x14ac:dyDescent="0.2">
      <c r="F166" s="43"/>
      <c r="P166" s="21"/>
      <c r="R166" s="37"/>
      <c r="S166" s="35"/>
      <c r="T166" s="37"/>
    </row>
    <row r="167" spans="1:26" ht="14.45" customHeight="1" x14ac:dyDescent="0.2">
      <c r="A167" s="3">
        <v>30</v>
      </c>
      <c r="B167" s="3"/>
      <c r="C167" s="3" t="s">
        <v>5</v>
      </c>
      <c r="D167" s="3"/>
      <c r="E167" s="3"/>
      <c r="F167" s="3"/>
    </row>
    <row r="168" spans="1:26" ht="14.45" customHeight="1" x14ac:dyDescent="0.2">
      <c r="R168" s="30"/>
    </row>
    <row r="169" spans="1:26" ht="30" customHeight="1" x14ac:dyDescent="0.2">
      <c r="C169" s="605" t="s">
        <v>0</v>
      </c>
      <c r="D169" s="605"/>
      <c r="E169" s="605"/>
      <c r="F169" s="605"/>
      <c r="G169" s="605"/>
      <c r="H169" s="605"/>
      <c r="I169" s="605"/>
      <c r="J169" s="605"/>
      <c r="K169" s="605"/>
      <c r="L169" s="605"/>
      <c r="M169" s="605"/>
      <c r="N169" s="605"/>
      <c r="O169" s="605"/>
      <c r="P169" s="605"/>
      <c r="Q169" s="605"/>
      <c r="R169" s="605"/>
      <c r="S169" s="605"/>
      <c r="T169" s="605"/>
      <c r="V169" s="626"/>
      <c r="W169" s="626"/>
      <c r="X169" s="626"/>
    </row>
    <row r="170" spans="1:26" ht="14.45" customHeight="1" x14ac:dyDescent="0.2">
      <c r="C170" s="4"/>
      <c r="D170" s="239"/>
      <c r="E170" s="267"/>
      <c r="F170" s="4"/>
      <c r="G170" s="4"/>
      <c r="H170" s="4"/>
      <c r="I170" s="372"/>
      <c r="J170" s="4"/>
      <c r="K170" s="4"/>
      <c r="L170" s="4"/>
      <c r="M170" s="4"/>
      <c r="N170" s="423"/>
      <c r="O170" s="423"/>
      <c r="P170" s="4"/>
      <c r="Q170" s="4"/>
      <c r="R170" s="4"/>
      <c r="S170" s="57"/>
      <c r="T170" s="57"/>
      <c r="V170" s="9"/>
      <c r="W170" s="9"/>
      <c r="X170" s="9"/>
    </row>
    <row r="171" spans="1:26" ht="14.45" customHeight="1" x14ac:dyDescent="0.2">
      <c r="A171" s="3">
        <v>31</v>
      </c>
      <c r="B171" s="3"/>
      <c r="C171" s="3" t="s">
        <v>48</v>
      </c>
      <c r="D171" s="3"/>
      <c r="E171" s="3"/>
      <c r="F171" s="3"/>
      <c r="W171" s="30"/>
    </row>
    <row r="173" spans="1:26" ht="28.5" customHeight="1" x14ac:dyDescent="0.2">
      <c r="C173" s="578" t="s">
        <v>192</v>
      </c>
      <c r="D173" s="659" t="s">
        <v>297</v>
      </c>
      <c r="E173" s="659"/>
      <c r="F173" s="659"/>
      <c r="G173" s="659"/>
      <c r="H173" s="659"/>
      <c r="I173" s="659"/>
      <c r="J173" s="659"/>
      <c r="K173" s="659"/>
      <c r="L173" s="659"/>
      <c r="M173" s="659"/>
      <c r="N173" s="659"/>
      <c r="O173" s="659"/>
      <c r="P173" s="659"/>
      <c r="Q173" s="659"/>
      <c r="R173" s="659"/>
      <c r="S173" s="659"/>
      <c r="T173" s="659"/>
      <c r="U173" s="659"/>
      <c r="V173" s="607"/>
      <c r="W173" s="607"/>
      <c r="X173" s="607"/>
      <c r="Y173" s="607"/>
      <c r="Z173" s="607"/>
    </row>
    <row r="174" spans="1:26" ht="42" customHeight="1" x14ac:dyDescent="0.2">
      <c r="C174" s="327"/>
      <c r="D174" s="683" t="s">
        <v>298</v>
      </c>
      <c r="E174" s="684"/>
      <c r="F174" s="684"/>
      <c r="G174" s="684"/>
      <c r="H174" s="684"/>
      <c r="I174" s="684"/>
      <c r="J174" s="684"/>
      <c r="K174" s="684"/>
      <c r="L174" s="684"/>
      <c r="M174" s="684"/>
      <c r="N174" s="684"/>
      <c r="O174" s="684"/>
      <c r="P174" s="684"/>
      <c r="Q174" s="684"/>
      <c r="R174" s="684"/>
      <c r="S174" s="684"/>
      <c r="T174" s="684"/>
      <c r="V174" s="324"/>
      <c r="W174" s="324"/>
      <c r="X174" s="324"/>
      <c r="Y174" s="324"/>
      <c r="Z174" s="324"/>
    </row>
    <row r="175" spans="1:26" ht="53.25" customHeight="1" x14ac:dyDescent="0.2">
      <c r="C175" s="267"/>
      <c r="D175" s="605" t="s">
        <v>307</v>
      </c>
      <c r="E175" s="605"/>
      <c r="F175" s="605"/>
      <c r="G175" s="605"/>
      <c r="H175" s="605"/>
      <c r="I175" s="605"/>
      <c r="J175" s="605"/>
      <c r="K175" s="605"/>
      <c r="L175" s="605"/>
      <c r="M175" s="605"/>
      <c r="N175" s="605"/>
      <c r="O175" s="605"/>
      <c r="P175" s="605"/>
      <c r="Q175" s="605"/>
      <c r="R175" s="605"/>
      <c r="S175" s="605"/>
      <c r="T175" s="605"/>
      <c r="V175" s="268"/>
      <c r="W175" s="268"/>
      <c r="X175" s="268"/>
      <c r="Y175" s="268"/>
      <c r="Z175" s="268"/>
    </row>
    <row r="176" spans="1:26" ht="31.5" customHeight="1" x14ac:dyDescent="0.2">
      <c r="C176" s="328" t="s">
        <v>173</v>
      </c>
      <c r="D176" s="658" t="s">
        <v>308</v>
      </c>
      <c r="E176" s="658"/>
      <c r="F176" s="658"/>
      <c r="G176" s="658"/>
      <c r="H176" s="658"/>
      <c r="I176" s="658"/>
      <c r="J176" s="658"/>
      <c r="K176" s="658"/>
      <c r="L176" s="658"/>
      <c r="M176" s="658"/>
      <c r="N176" s="658"/>
      <c r="O176" s="658"/>
      <c r="P176" s="658"/>
      <c r="Q176" s="658"/>
      <c r="R176" s="658"/>
      <c r="S176" s="658"/>
      <c r="T176" s="658"/>
      <c r="V176" s="268"/>
      <c r="W176" s="268"/>
      <c r="X176" s="268"/>
      <c r="Y176" s="268"/>
      <c r="Z176" s="268"/>
    </row>
    <row r="177" spans="1:26" ht="6" customHeight="1" x14ac:dyDescent="0.2">
      <c r="C177" s="328"/>
      <c r="D177" s="483"/>
      <c r="E177" s="483"/>
      <c r="F177" s="483"/>
      <c r="G177" s="483"/>
      <c r="H177" s="483"/>
      <c r="I177" s="483"/>
      <c r="J177" s="483"/>
      <c r="K177" s="483"/>
      <c r="L177" s="483"/>
      <c r="M177" s="483"/>
      <c r="N177" s="483"/>
      <c r="O177" s="483"/>
      <c r="P177" s="483"/>
      <c r="Q177" s="483"/>
      <c r="R177" s="483"/>
      <c r="S177" s="483"/>
      <c r="T177" s="483"/>
      <c r="V177" s="482"/>
      <c r="W177" s="482"/>
      <c r="X177" s="482"/>
      <c r="Y177" s="482"/>
      <c r="Z177" s="482"/>
    </row>
    <row r="178" spans="1:26" ht="49.5" customHeight="1" x14ac:dyDescent="0.2">
      <c r="C178" s="267"/>
      <c r="D178" s="605" t="s">
        <v>384</v>
      </c>
      <c r="E178" s="605"/>
      <c r="F178" s="605"/>
      <c r="G178" s="605"/>
      <c r="H178" s="605"/>
      <c r="I178" s="605"/>
      <c r="J178" s="605"/>
      <c r="K178" s="605"/>
      <c r="L178" s="605"/>
      <c r="M178" s="605"/>
      <c r="N178" s="605"/>
      <c r="O178" s="605"/>
      <c r="P178" s="605"/>
      <c r="Q178" s="605"/>
      <c r="R178" s="605"/>
      <c r="S178" s="605"/>
      <c r="T178" s="605"/>
      <c r="V178" s="268"/>
      <c r="W178" s="268"/>
      <c r="X178" s="268"/>
      <c r="Y178" s="268"/>
      <c r="Z178" s="268"/>
    </row>
    <row r="179" spans="1:26" ht="14.25" customHeight="1" x14ac:dyDescent="0.2">
      <c r="A179" s="3"/>
      <c r="B179" s="3"/>
      <c r="C179" s="3"/>
      <c r="D179" s="3"/>
      <c r="E179" s="3"/>
      <c r="F179" s="3"/>
      <c r="G179" s="322"/>
      <c r="H179" s="322"/>
      <c r="I179" s="380"/>
      <c r="J179" s="322"/>
      <c r="K179" s="322"/>
      <c r="L179" s="322"/>
      <c r="M179" s="322"/>
      <c r="N179" s="434"/>
      <c r="O179" s="434"/>
      <c r="P179" s="322"/>
      <c r="Q179" s="322"/>
      <c r="R179" s="322"/>
      <c r="S179" s="322"/>
      <c r="T179" s="322"/>
      <c r="V179" s="321"/>
      <c r="W179" s="321"/>
      <c r="X179" s="321"/>
      <c r="Y179" s="321"/>
      <c r="Z179" s="321"/>
    </row>
    <row r="180" spans="1:26" ht="39" customHeight="1" x14ac:dyDescent="0.2">
      <c r="A180" s="3"/>
      <c r="B180" s="3"/>
      <c r="C180" s="578" t="s">
        <v>222</v>
      </c>
      <c r="D180" s="658" t="s">
        <v>309</v>
      </c>
      <c r="E180" s="658"/>
      <c r="F180" s="658"/>
      <c r="G180" s="658"/>
      <c r="H180" s="658"/>
      <c r="I180" s="658"/>
      <c r="J180" s="658"/>
      <c r="K180" s="658"/>
      <c r="L180" s="658"/>
      <c r="M180" s="658"/>
      <c r="N180" s="658"/>
      <c r="O180" s="658"/>
      <c r="P180" s="658"/>
      <c r="Q180" s="658"/>
      <c r="R180" s="658"/>
      <c r="S180" s="658"/>
      <c r="T180" s="658"/>
      <c r="V180" s="324"/>
      <c r="W180" s="324"/>
      <c r="X180" s="324"/>
      <c r="Y180" s="324"/>
      <c r="Z180" s="324"/>
    </row>
    <row r="181" spans="1:26" ht="11.25" customHeight="1" x14ac:dyDescent="0.2">
      <c r="A181" s="3"/>
      <c r="B181" s="3"/>
      <c r="C181" s="328"/>
      <c r="D181" s="483"/>
      <c r="E181" s="483"/>
      <c r="F181" s="483"/>
      <c r="G181" s="483"/>
      <c r="H181" s="483"/>
      <c r="I181" s="483"/>
      <c r="J181" s="483"/>
      <c r="K181" s="483"/>
      <c r="L181" s="483"/>
      <c r="M181" s="483"/>
      <c r="N181" s="483"/>
      <c r="O181" s="483"/>
      <c r="P181" s="483"/>
      <c r="Q181" s="483"/>
      <c r="R181" s="483"/>
      <c r="S181" s="483"/>
      <c r="T181" s="483"/>
      <c r="V181" s="482"/>
      <c r="W181" s="482"/>
      <c r="X181" s="482"/>
      <c r="Y181" s="482"/>
      <c r="Z181" s="482"/>
    </row>
    <row r="182" spans="1:26" ht="49.5" customHeight="1" x14ac:dyDescent="0.2">
      <c r="A182" s="3"/>
      <c r="B182" s="3"/>
      <c r="C182" s="3"/>
      <c r="D182" s="657" t="s">
        <v>385</v>
      </c>
      <c r="E182" s="657"/>
      <c r="F182" s="657"/>
      <c r="G182" s="657"/>
      <c r="H182" s="657"/>
      <c r="I182" s="657"/>
      <c r="J182" s="657"/>
      <c r="K182" s="657"/>
      <c r="L182" s="657"/>
      <c r="M182" s="657"/>
      <c r="N182" s="657"/>
      <c r="O182" s="657"/>
      <c r="P182" s="657"/>
      <c r="Q182" s="657"/>
      <c r="R182" s="657"/>
      <c r="S182" s="657"/>
      <c r="T182" s="657"/>
      <c r="V182" s="324"/>
      <c r="W182" s="324"/>
      <c r="X182" s="324"/>
      <c r="Y182" s="324"/>
      <c r="Z182" s="324"/>
    </row>
    <row r="183" spans="1:26" ht="60" customHeight="1" x14ac:dyDescent="0.2">
      <c r="A183" s="3"/>
      <c r="B183" s="3"/>
      <c r="C183" s="3"/>
      <c r="D183" s="681" t="s">
        <v>386</v>
      </c>
      <c r="E183" s="682"/>
      <c r="F183" s="682"/>
      <c r="G183" s="682"/>
      <c r="H183" s="682"/>
      <c r="I183" s="682"/>
      <c r="J183" s="682"/>
      <c r="K183" s="682"/>
      <c r="L183" s="682"/>
      <c r="M183" s="682"/>
      <c r="N183" s="682"/>
      <c r="O183" s="682"/>
      <c r="P183" s="682"/>
      <c r="Q183" s="682"/>
      <c r="R183" s="682"/>
      <c r="S183" s="682"/>
      <c r="T183" s="682"/>
      <c r="V183" s="324"/>
      <c r="W183" s="324"/>
      <c r="X183" s="324"/>
      <c r="Y183" s="324"/>
      <c r="Z183" s="324"/>
    </row>
    <row r="184" spans="1:26" ht="10.5" customHeight="1" x14ac:dyDescent="0.2">
      <c r="A184" s="3"/>
      <c r="B184" s="3"/>
      <c r="C184" s="3"/>
      <c r="D184" s="507"/>
      <c r="E184" s="506"/>
      <c r="F184" s="506"/>
      <c r="G184" s="506"/>
      <c r="H184" s="506"/>
      <c r="I184" s="506"/>
      <c r="J184" s="506"/>
      <c r="K184" s="506"/>
      <c r="L184" s="506"/>
      <c r="M184" s="506"/>
      <c r="N184" s="506"/>
      <c r="O184" s="506"/>
      <c r="P184" s="506"/>
      <c r="Q184" s="506"/>
      <c r="R184" s="506"/>
      <c r="S184" s="506"/>
      <c r="T184" s="506"/>
      <c r="V184" s="505"/>
      <c r="W184" s="505"/>
      <c r="X184" s="505"/>
      <c r="Y184" s="505"/>
      <c r="Z184" s="505"/>
    </row>
    <row r="185" spans="1:26" ht="14.45" customHeight="1" x14ac:dyDescent="0.2">
      <c r="C185" s="70"/>
      <c r="D185" s="240"/>
      <c r="E185" s="268"/>
      <c r="F185" s="70"/>
      <c r="G185" s="70"/>
      <c r="H185" s="70"/>
      <c r="I185" s="373"/>
      <c r="J185" s="70"/>
      <c r="K185" s="70"/>
      <c r="L185" s="70"/>
      <c r="M185" s="70"/>
      <c r="N185" s="424"/>
      <c r="O185" s="424"/>
      <c r="P185" s="70"/>
      <c r="Q185" s="70"/>
      <c r="R185" s="70"/>
      <c r="S185" s="70"/>
      <c r="T185" s="70"/>
      <c r="V185" s="70"/>
      <c r="W185" s="70"/>
      <c r="X185" s="70"/>
      <c r="Y185" s="70"/>
      <c r="Z185" s="70"/>
    </row>
    <row r="186" spans="1:26" ht="14.45" customHeight="1" x14ac:dyDescent="0.2">
      <c r="A186" s="3">
        <v>32</v>
      </c>
      <c r="C186" s="3" t="s">
        <v>21</v>
      </c>
      <c r="D186" s="3"/>
      <c r="E186" s="3"/>
    </row>
    <row r="187" spans="1:26" ht="14.45" customHeight="1" x14ac:dyDescent="0.2">
      <c r="A187" s="3"/>
      <c r="C187" s="3"/>
      <c r="D187" s="3"/>
      <c r="E187" s="3"/>
      <c r="L187" s="341"/>
      <c r="M187" s="341"/>
      <c r="O187" s="487"/>
      <c r="P187" s="487"/>
      <c r="Q187" s="487"/>
      <c r="R187" s="611" t="s">
        <v>108</v>
      </c>
      <c r="S187" s="611"/>
      <c r="T187" s="611"/>
    </row>
    <row r="188" spans="1:26" ht="14.45" customHeight="1" x14ac:dyDescent="0.2">
      <c r="C188" s="14"/>
      <c r="D188" s="247"/>
      <c r="E188" s="276"/>
      <c r="F188" s="3"/>
      <c r="G188" s="14"/>
      <c r="H188" s="14"/>
      <c r="I188" s="378"/>
      <c r="J188" s="14"/>
      <c r="K188" s="14"/>
      <c r="L188" s="430"/>
      <c r="M188" s="430"/>
      <c r="N188" s="663"/>
      <c r="O188" s="663"/>
      <c r="P188" s="663"/>
      <c r="R188" s="656" t="s">
        <v>395</v>
      </c>
      <c r="S188" s="656"/>
      <c r="T188" s="656"/>
    </row>
    <row r="189" spans="1:26" ht="14.45" customHeight="1" x14ac:dyDescent="0.2">
      <c r="C189" s="14"/>
      <c r="D189" s="247"/>
      <c r="E189" s="276"/>
      <c r="F189" s="3"/>
      <c r="G189" s="14"/>
      <c r="H189" s="14"/>
      <c r="I189" s="378"/>
      <c r="J189" s="14"/>
      <c r="K189" s="14"/>
      <c r="L189" s="341"/>
      <c r="M189" s="21"/>
      <c r="N189" s="435"/>
      <c r="O189" s="21"/>
      <c r="P189" s="435"/>
      <c r="Q189" s="7"/>
      <c r="R189" s="6" t="s">
        <v>26</v>
      </c>
      <c r="T189" s="6" t="s">
        <v>54</v>
      </c>
    </row>
    <row r="190" spans="1:26" ht="14.45" customHeight="1" x14ac:dyDescent="0.2">
      <c r="C190" s="14"/>
      <c r="D190" s="247"/>
      <c r="E190" s="276"/>
      <c r="F190" s="14"/>
      <c r="G190" s="14"/>
      <c r="H190" s="14"/>
      <c r="I190" s="378"/>
      <c r="J190" s="14"/>
      <c r="K190" s="14"/>
      <c r="L190" s="341"/>
      <c r="M190" s="21"/>
      <c r="N190" s="435"/>
      <c r="O190" s="21"/>
      <c r="P190" s="435"/>
      <c r="Q190" s="7"/>
      <c r="R190" s="6" t="s">
        <v>55</v>
      </c>
      <c r="T190" s="6" t="s">
        <v>55</v>
      </c>
    </row>
    <row r="191" spans="1:26" ht="14.45" customHeight="1" x14ac:dyDescent="0.2">
      <c r="C191" s="14"/>
      <c r="D191" s="247"/>
      <c r="E191" s="276"/>
      <c r="F191" s="14"/>
      <c r="G191" s="14"/>
      <c r="H191" s="14"/>
      <c r="I191" s="378"/>
      <c r="J191" s="14"/>
      <c r="K191" s="14"/>
      <c r="L191" s="341"/>
      <c r="M191" s="21"/>
      <c r="N191" s="21"/>
      <c r="O191" s="21"/>
      <c r="P191" s="352"/>
      <c r="Q191" s="7"/>
      <c r="R191" s="6"/>
      <c r="T191" s="148"/>
    </row>
    <row r="192" spans="1:26" ht="14.45" customHeight="1" x14ac:dyDescent="0.2">
      <c r="C192" s="42" t="s">
        <v>121</v>
      </c>
      <c r="D192" s="242"/>
      <c r="E192" s="270"/>
      <c r="F192" s="111" t="s">
        <v>23</v>
      </c>
      <c r="G192" s="14"/>
      <c r="H192" s="14"/>
      <c r="I192" s="378"/>
      <c r="J192" s="14"/>
      <c r="K192" s="14"/>
      <c r="L192" s="130"/>
      <c r="M192" s="21"/>
      <c r="N192" s="21"/>
      <c r="O192" s="21"/>
      <c r="P192" s="21"/>
      <c r="Q192" s="14"/>
      <c r="R192" s="14"/>
    </row>
    <row r="193" spans="3:26" ht="14.45" customHeight="1" x14ac:dyDescent="0.2">
      <c r="C193" s="14"/>
      <c r="D193" s="247"/>
      <c r="E193" s="276"/>
      <c r="F193" s="3"/>
      <c r="G193" s="14"/>
      <c r="H193" s="14"/>
      <c r="I193" s="378"/>
      <c r="J193" s="14"/>
      <c r="K193" s="14"/>
      <c r="L193" s="353"/>
      <c r="M193" s="21"/>
      <c r="N193" s="21"/>
      <c r="O193" s="21"/>
      <c r="P193" s="21"/>
      <c r="Q193" s="14"/>
      <c r="R193" s="157"/>
    </row>
    <row r="194" spans="3:26" s="35" customFormat="1" ht="27.75" customHeight="1" thickBot="1" x14ac:dyDescent="0.25">
      <c r="C194" s="44"/>
      <c r="D194" s="44"/>
      <c r="E194" s="44"/>
      <c r="F194" s="626" t="s">
        <v>293</v>
      </c>
      <c r="G194" s="650"/>
      <c r="H194" s="650"/>
      <c r="I194" s="650"/>
      <c r="J194" s="650"/>
      <c r="K194" s="129"/>
      <c r="L194" s="6"/>
      <c r="M194" s="84"/>
      <c r="N194" s="525" t="s">
        <v>3</v>
      </c>
      <c r="O194" s="84"/>
      <c r="P194" s="525"/>
      <c r="Q194" s="142"/>
      <c r="R194" s="150">
        <f>PL!L42</f>
        <v>5615</v>
      </c>
      <c r="S194" s="84"/>
      <c r="T194" s="150">
        <f>PL!N42</f>
        <v>3209</v>
      </c>
    </row>
    <row r="195" spans="3:26" ht="14.45" customHeight="1" x14ac:dyDescent="0.2">
      <c r="C195" s="14"/>
      <c r="D195" s="247"/>
      <c r="E195" s="276"/>
      <c r="G195" s="14"/>
      <c r="H195" s="14"/>
      <c r="I195" s="378"/>
      <c r="K195" s="130"/>
      <c r="L195" s="42"/>
      <c r="M195" s="28"/>
      <c r="N195" s="527"/>
      <c r="O195" s="28"/>
      <c r="P195" s="527"/>
      <c r="Q195" s="143"/>
      <c r="R195" s="584"/>
      <c r="S195" s="28"/>
      <c r="T195" s="584"/>
    </row>
    <row r="196" spans="3:26" ht="30.75" customHeight="1" thickBot="1" x14ac:dyDescent="0.25">
      <c r="C196" s="14"/>
      <c r="D196" s="247"/>
      <c r="E196" s="276"/>
      <c r="F196" s="626" t="s">
        <v>53</v>
      </c>
      <c r="G196" s="625"/>
      <c r="H196" s="650"/>
      <c r="I196" s="650"/>
      <c r="J196" s="650"/>
      <c r="K196" s="129"/>
      <c r="L196" s="113"/>
      <c r="M196" s="29"/>
      <c r="N196" s="113" t="s">
        <v>22</v>
      </c>
      <c r="O196" s="29"/>
      <c r="P196" s="113"/>
      <c r="Q196" s="144"/>
      <c r="R196" s="150">
        <f>BS!D56</f>
        <v>882910</v>
      </c>
      <c r="S196" s="29"/>
      <c r="T196" s="150">
        <v>728626</v>
      </c>
    </row>
    <row r="197" spans="3:26" ht="8.25" customHeight="1" x14ac:dyDescent="0.2">
      <c r="C197" s="14"/>
      <c r="D197" s="247"/>
      <c r="E197" s="276"/>
      <c r="F197" s="9"/>
      <c r="G197" s="9"/>
      <c r="H197" s="14"/>
      <c r="I197" s="378"/>
      <c r="K197" s="129"/>
      <c r="L197" s="113"/>
      <c r="M197" s="29"/>
      <c r="N197" s="113"/>
      <c r="O197" s="29"/>
      <c r="P197" s="113"/>
      <c r="Q197" s="112"/>
      <c r="R197" s="24"/>
      <c r="S197" s="29"/>
      <c r="T197" s="24"/>
    </row>
    <row r="198" spans="3:26" s="35" customFormat="1" ht="19.5" customHeight="1" thickBot="1" x14ac:dyDescent="0.25">
      <c r="C198" s="44"/>
      <c r="D198" s="44"/>
      <c r="E198" s="44"/>
      <c r="F198" s="35" t="s">
        <v>23</v>
      </c>
      <c r="G198" s="44"/>
      <c r="H198" s="44"/>
      <c r="I198" s="44"/>
      <c r="K198" s="132"/>
      <c r="L198" s="114"/>
      <c r="M198" s="140"/>
      <c r="N198" s="114" t="s">
        <v>24</v>
      </c>
      <c r="O198" s="140"/>
      <c r="P198" s="114"/>
      <c r="Q198" s="141"/>
      <c r="R198" s="580">
        <f>+R194/R196*100</f>
        <v>0.63596516066190212</v>
      </c>
      <c r="S198" s="581"/>
      <c r="T198" s="580">
        <f>+T194/T196*100</f>
        <v>0.44041799222097483</v>
      </c>
    </row>
    <row r="199" spans="3:26" ht="11.25" customHeight="1" x14ac:dyDescent="0.2">
      <c r="C199" s="14"/>
      <c r="D199" s="247"/>
      <c r="E199" s="276"/>
      <c r="F199" s="9"/>
      <c r="G199" s="9"/>
      <c r="H199" s="14"/>
      <c r="I199" s="378"/>
      <c r="K199" s="129"/>
      <c r="L199" s="131"/>
      <c r="M199" s="29"/>
      <c r="N199" s="131"/>
      <c r="O199" s="29"/>
      <c r="P199" s="131"/>
      <c r="Q199" s="112"/>
      <c r="R199" s="24"/>
      <c r="S199" s="29"/>
      <c r="T199" s="24"/>
    </row>
    <row r="200" spans="3:26" ht="14.45" customHeight="1" x14ac:dyDescent="0.2">
      <c r="C200" s="42" t="s">
        <v>122</v>
      </c>
      <c r="D200" s="242"/>
      <c r="E200" s="270"/>
      <c r="F200" s="111" t="s">
        <v>59</v>
      </c>
      <c r="G200" s="14"/>
      <c r="H200" s="14"/>
      <c r="I200" s="378"/>
      <c r="K200" s="14"/>
      <c r="L200" s="14"/>
      <c r="M200" s="21"/>
      <c r="N200" s="526"/>
      <c r="O200" s="21"/>
      <c r="P200" s="526"/>
      <c r="Q200" s="14"/>
      <c r="R200" s="585"/>
      <c r="T200" s="19"/>
    </row>
    <row r="201" spans="3:26" ht="14.45" customHeight="1" x14ac:dyDescent="0.2">
      <c r="C201" s="14"/>
      <c r="D201" s="247"/>
      <c r="E201" s="276"/>
      <c r="F201" s="3"/>
      <c r="G201" s="14"/>
      <c r="H201" s="14"/>
      <c r="I201" s="378"/>
      <c r="K201" s="14"/>
      <c r="L201" s="14"/>
      <c r="M201" s="21"/>
      <c r="N201" s="526"/>
      <c r="O201" s="21"/>
      <c r="P201" s="526"/>
      <c r="Q201" s="14"/>
      <c r="R201" s="585"/>
      <c r="T201" s="19"/>
    </row>
    <row r="202" spans="3:26" s="35" customFormat="1" ht="27.75" customHeight="1" thickBot="1" x14ac:dyDescent="0.25">
      <c r="C202" s="44"/>
      <c r="D202" s="44"/>
      <c r="E202" s="44"/>
      <c r="F202" s="626" t="s">
        <v>293</v>
      </c>
      <c r="G202" s="650"/>
      <c r="H202" s="650"/>
      <c r="I202" s="650"/>
      <c r="J202" s="650"/>
      <c r="K202" s="129"/>
      <c r="L202" s="6"/>
      <c r="M202" s="84"/>
      <c r="N202" s="525" t="s">
        <v>3</v>
      </c>
      <c r="O202" s="84"/>
      <c r="P202" s="525"/>
      <c r="Q202" s="142"/>
      <c r="R202" s="150">
        <f>R194</f>
        <v>5615</v>
      </c>
      <c r="S202" s="84"/>
      <c r="T202" s="150">
        <f>T194</f>
        <v>3209</v>
      </c>
    </row>
    <row r="203" spans="3:26" ht="14.45" customHeight="1" x14ac:dyDescent="0.2">
      <c r="C203" s="14"/>
      <c r="D203" s="247"/>
      <c r="E203" s="276"/>
      <c r="G203" s="14"/>
      <c r="H203" s="14"/>
      <c r="I203" s="378"/>
      <c r="K203" s="130"/>
      <c r="L203" s="42"/>
      <c r="M203" s="28"/>
      <c r="N203" s="527"/>
      <c r="O203" s="28"/>
      <c r="P203" s="527"/>
      <c r="Q203" s="143"/>
      <c r="R203" s="584"/>
      <c r="S203" s="28"/>
      <c r="T203" s="584"/>
    </row>
    <row r="204" spans="3:26" ht="30.75" customHeight="1" x14ac:dyDescent="0.2">
      <c r="C204" s="14"/>
      <c r="D204" s="247"/>
      <c r="E204" s="276"/>
      <c r="F204" s="626" t="s">
        <v>53</v>
      </c>
      <c r="G204" s="625"/>
      <c r="H204" s="650"/>
      <c r="I204" s="650"/>
      <c r="J204" s="650"/>
      <c r="K204" s="129"/>
      <c r="L204" s="113"/>
      <c r="M204" s="29"/>
      <c r="N204" s="113" t="s">
        <v>22</v>
      </c>
      <c r="O204" s="29"/>
      <c r="P204" s="113"/>
      <c r="Q204" s="144"/>
      <c r="R204" s="24">
        <f>R196</f>
        <v>882910</v>
      </c>
      <c r="S204" s="29"/>
      <c r="T204" s="24">
        <f>T196</f>
        <v>728626</v>
      </c>
    </row>
    <row r="205" spans="3:26" ht="29.25" customHeight="1" x14ac:dyDescent="0.2">
      <c r="C205" s="14"/>
      <c r="D205" s="247"/>
      <c r="E205" s="276"/>
      <c r="F205" s="626" t="s">
        <v>166</v>
      </c>
      <c r="G205" s="625"/>
      <c r="H205" s="650"/>
      <c r="I205" s="650"/>
      <c r="J205" s="650"/>
      <c r="K205" s="129"/>
      <c r="L205" s="113"/>
      <c r="M205" s="29"/>
      <c r="N205" s="113" t="s">
        <v>22</v>
      </c>
      <c r="O205" s="29"/>
      <c r="P205" s="113"/>
      <c r="Q205" s="144"/>
      <c r="R205" s="24">
        <v>29430</v>
      </c>
      <c r="S205" s="29"/>
      <c r="T205" s="24">
        <v>14351</v>
      </c>
      <c r="W205" s="2">
        <v>31827</v>
      </c>
      <c r="X205" s="2" t="s">
        <v>367</v>
      </c>
    </row>
    <row r="206" spans="3:26" ht="30.75" customHeight="1" thickBot="1" x14ac:dyDescent="0.25">
      <c r="C206" s="14"/>
      <c r="D206" s="247"/>
      <c r="E206" s="276"/>
      <c r="F206" s="626" t="s">
        <v>144</v>
      </c>
      <c r="G206" s="625"/>
      <c r="H206" s="650"/>
      <c r="I206" s="650"/>
      <c r="J206" s="650"/>
      <c r="K206" s="129"/>
      <c r="L206" s="113"/>
      <c r="M206" s="29"/>
      <c r="N206" s="113" t="s">
        <v>22</v>
      </c>
      <c r="O206" s="29"/>
      <c r="P206" s="113"/>
      <c r="Q206" s="144"/>
      <c r="R206" s="152">
        <f>SUM(R204:R205)</f>
        <v>912340</v>
      </c>
      <c r="S206" s="29"/>
      <c r="T206" s="152">
        <f>SUM(T204:T205)</f>
        <v>742977</v>
      </c>
      <c r="W206" s="2">
        <v>-2397</v>
      </c>
      <c r="X206" s="2" t="s">
        <v>368</v>
      </c>
    </row>
    <row r="207" spans="3:26" ht="15" customHeight="1" thickTop="1" x14ac:dyDescent="0.2">
      <c r="C207" s="14"/>
      <c r="D207" s="247"/>
      <c r="E207" s="276"/>
      <c r="F207" s="9"/>
      <c r="G207" s="9"/>
      <c r="H207" s="14"/>
      <c r="I207" s="378"/>
      <c r="K207" s="129"/>
      <c r="L207" s="113"/>
      <c r="M207" s="29"/>
      <c r="N207" s="113"/>
      <c r="O207" s="29"/>
      <c r="P207" s="113"/>
      <c r="Q207" s="112"/>
      <c r="R207" s="24"/>
      <c r="S207" s="29"/>
      <c r="T207" s="24"/>
    </row>
    <row r="208" spans="3:26" s="35" customFormat="1" ht="19.5" customHeight="1" thickBot="1" x14ac:dyDescent="0.25">
      <c r="C208" s="44"/>
      <c r="D208" s="44"/>
      <c r="E208" s="44"/>
      <c r="F208" s="35" t="s">
        <v>59</v>
      </c>
      <c r="G208" s="44"/>
      <c r="H208" s="44"/>
      <c r="I208" s="44"/>
      <c r="K208" s="132"/>
      <c r="L208" s="114"/>
      <c r="M208" s="140"/>
      <c r="N208" s="114" t="s">
        <v>24</v>
      </c>
      <c r="O208" s="140"/>
      <c r="P208" s="114"/>
      <c r="Q208" s="141"/>
      <c r="R208" s="582">
        <f>+R202/R206*100</f>
        <v>0.61545038034066246</v>
      </c>
      <c r="S208" s="581"/>
      <c r="T208" s="583">
        <f>+T202/T206*100</f>
        <v>0.43191108203887874</v>
      </c>
      <c r="W208" s="2"/>
      <c r="X208" s="2"/>
      <c r="Y208" s="2"/>
      <c r="Z208" s="2"/>
    </row>
    <row r="209" spans="1:23" s="35" customFormat="1" ht="15.75" customHeight="1" thickBot="1" x14ac:dyDescent="0.25">
      <c r="C209" s="44"/>
      <c r="D209" s="44"/>
      <c r="E209" s="44"/>
      <c r="G209" s="44"/>
      <c r="H209" s="44"/>
      <c r="I209" s="44"/>
      <c r="K209" s="132"/>
      <c r="L209" s="149"/>
      <c r="M209" s="140"/>
      <c r="N209" s="140"/>
      <c r="O209" s="140"/>
      <c r="P209" s="149"/>
      <c r="Q209" s="141"/>
      <c r="R209" s="158"/>
      <c r="S209" s="140"/>
      <c r="T209" s="149"/>
      <c r="W209" s="477">
        <f>SUM(W205:W208)</f>
        <v>29430</v>
      </c>
    </row>
    <row r="210" spans="1:23" s="35" customFormat="1" ht="19.5" customHeight="1" thickTop="1" x14ac:dyDescent="0.2">
      <c r="C210" s="44"/>
      <c r="D210" s="44"/>
      <c r="E210" s="44"/>
      <c r="G210" s="44"/>
      <c r="H210" s="44"/>
      <c r="I210" s="44"/>
      <c r="K210" s="132"/>
      <c r="L210" s="149"/>
      <c r="M210" s="140"/>
      <c r="N210" s="140"/>
      <c r="O210" s="140"/>
      <c r="P210" s="546"/>
      <c r="Q210" s="141"/>
      <c r="R210" s="149"/>
      <c r="S210" s="140"/>
      <c r="T210" s="149"/>
    </row>
    <row r="211" spans="1:23" ht="14.45" customHeight="1" x14ac:dyDescent="0.2">
      <c r="A211" s="3">
        <v>33</v>
      </c>
      <c r="C211" s="3" t="s">
        <v>49</v>
      </c>
      <c r="D211" s="3"/>
      <c r="E211" s="3"/>
      <c r="F211" s="4"/>
      <c r="G211" s="4"/>
      <c r="H211" s="4"/>
      <c r="I211" s="372"/>
      <c r="J211" s="4"/>
      <c r="K211" s="4"/>
      <c r="L211" s="4"/>
      <c r="M211" s="4"/>
      <c r="N211" s="423"/>
      <c r="O211" s="423"/>
      <c r="P211" s="4"/>
      <c r="Q211" s="4"/>
      <c r="R211" s="4"/>
      <c r="S211" s="4"/>
      <c r="T211" s="4"/>
    </row>
    <row r="212" spans="1:23" ht="14.45" customHeight="1" x14ac:dyDescent="0.2">
      <c r="F212" s="4"/>
      <c r="G212" s="4"/>
      <c r="H212" s="4"/>
      <c r="I212" s="372"/>
      <c r="J212" s="4"/>
      <c r="K212" s="4"/>
      <c r="L212" s="4"/>
      <c r="M212" s="4"/>
      <c r="N212" s="423"/>
      <c r="O212" s="423"/>
      <c r="P212" s="4"/>
      <c r="Q212" s="4"/>
      <c r="R212" s="4"/>
      <c r="S212" s="4"/>
      <c r="T212" s="4"/>
    </row>
    <row r="213" spans="1:23" ht="30" customHeight="1" x14ac:dyDescent="0.2">
      <c r="C213" s="605" t="s">
        <v>399</v>
      </c>
      <c r="D213" s="605"/>
      <c r="E213" s="605"/>
      <c r="F213" s="605"/>
      <c r="G213" s="605"/>
      <c r="H213" s="605"/>
      <c r="I213" s="605"/>
      <c r="J213" s="605"/>
      <c r="K213" s="605"/>
      <c r="L213" s="605"/>
      <c r="M213" s="605"/>
      <c r="N213" s="605"/>
      <c r="O213" s="605"/>
      <c r="P213" s="605"/>
      <c r="Q213" s="605"/>
      <c r="R213" s="605"/>
      <c r="S213" s="605"/>
      <c r="T213" s="605"/>
    </row>
    <row r="214" spans="1:23" ht="14.45" customHeight="1" x14ac:dyDescent="0.2">
      <c r="J214" s="45"/>
      <c r="K214" s="21"/>
      <c r="L214" s="22"/>
      <c r="M214" s="21"/>
      <c r="N214" s="21"/>
      <c r="O214" s="21"/>
      <c r="P214" s="28"/>
      <c r="Q214" s="21"/>
      <c r="R214" s="22"/>
      <c r="S214" s="28"/>
      <c r="T214" s="28"/>
      <c r="U214" s="21"/>
    </row>
    <row r="216" spans="1:23" ht="14.45" customHeight="1" x14ac:dyDescent="0.2">
      <c r="R216" s="46" t="s">
        <v>6</v>
      </c>
    </row>
    <row r="217" spans="1:23" ht="14.45" customHeight="1" x14ac:dyDescent="0.2">
      <c r="R217" s="46" t="s">
        <v>41</v>
      </c>
    </row>
    <row r="218" spans="1:23" ht="14.45" customHeight="1" x14ac:dyDescent="0.2">
      <c r="A218" s="3"/>
      <c r="B218" s="3"/>
      <c r="R218" s="3" t="s">
        <v>42</v>
      </c>
    </row>
    <row r="219" spans="1:23" ht="14.45" customHeight="1" x14ac:dyDescent="0.2">
      <c r="C219" s="3"/>
      <c r="D219" s="3"/>
      <c r="E219" s="3"/>
      <c r="R219" s="3" t="s">
        <v>15</v>
      </c>
    </row>
    <row r="220" spans="1:23" ht="14.45" customHeight="1" x14ac:dyDescent="0.2">
      <c r="A220" s="3" t="s">
        <v>16</v>
      </c>
      <c r="C220" s="3"/>
      <c r="D220" s="3"/>
      <c r="E220" s="3"/>
      <c r="R220" s="3"/>
    </row>
    <row r="221" spans="1:23" ht="14.45" customHeight="1" x14ac:dyDescent="0.2">
      <c r="A221" s="20" t="s">
        <v>400</v>
      </c>
    </row>
  </sheetData>
  <mergeCells count="101">
    <mergeCell ref="G19:J19"/>
    <mergeCell ref="G20:J20"/>
    <mergeCell ref="G21:J21"/>
    <mergeCell ref="D23:E23"/>
    <mergeCell ref="D24:T24"/>
    <mergeCell ref="C117:O117"/>
    <mergeCell ref="C119:T119"/>
    <mergeCell ref="R187:T187"/>
    <mergeCell ref="D183:T183"/>
    <mergeCell ref="R33:T33"/>
    <mergeCell ref="G42:J42"/>
    <mergeCell ref="D65:T65"/>
    <mergeCell ref="D59:T59"/>
    <mergeCell ref="D174:T174"/>
    <mergeCell ref="C115:T115"/>
    <mergeCell ref="C109:T109"/>
    <mergeCell ref="C36:F36"/>
    <mergeCell ref="C159:F159"/>
    <mergeCell ref="D66:T66"/>
    <mergeCell ref="C42:F42"/>
    <mergeCell ref="G36:J36"/>
    <mergeCell ref="C37:F37"/>
    <mergeCell ref="G37:J37"/>
    <mergeCell ref="D63:T63"/>
    <mergeCell ref="A1:T2"/>
    <mergeCell ref="C84:T84"/>
    <mergeCell ref="C70:T70"/>
    <mergeCell ref="C68:T68"/>
    <mergeCell ref="C80:F80"/>
    <mergeCell ref="C81:G81"/>
    <mergeCell ref="C79:F79"/>
    <mergeCell ref="C56:T56"/>
    <mergeCell ref="N74:P74"/>
    <mergeCell ref="R40:T40"/>
    <mergeCell ref="C43:F43"/>
    <mergeCell ref="G43:J43"/>
    <mergeCell ref="C41:G41"/>
    <mergeCell ref="D8:T8"/>
    <mergeCell ref="D26:I26"/>
    <mergeCell ref="D28:T28"/>
    <mergeCell ref="N10:P10"/>
    <mergeCell ref="R10:T10"/>
    <mergeCell ref="C32:T32"/>
    <mergeCell ref="G12:J12"/>
    <mergeCell ref="G13:J13"/>
    <mergeCell ref="G14:J14"/>
    <mergeCell ref="N17:P17"/>
    <mergeCell ref="R17:T17"/>
    <mergeCell ref="V30:Z30"/>
    <mergeCell ref="C30:T30"/>
    <mergeCell ref="E29:T29"/>
    <mergeCell ref="W74:Z74"/>
    <mergeCell ref="V107:AA107"/>
    <mergeCell ref="C107:T107"/>
    <mergeCell ref="C103:T103"/>
    <mergeCell ref="C102:T102"/>
    <mergeCell ref="C86:T86"/>
    <mergeCell ref="R74:T74"/>
    <mergeCell ref="C54:T54"/>
    <mergeCell ref="C44:F44"/>
    <mergeCell ref="G44:J44"/>
    <mergeCell ref="C34:F34"/>
    <mergeCell ref="C35:F35"/>
    <mergeCell ref="G35:J35"/>
    <mergeCell ref="V113:AC113"/>
    <mergeCell ref="V105:AC105"/>
    <mergeCell ref="V109:AC109"/>
    <mergeCell ref="F110:T110"/>
    <mergeCell ref="C157:E157"/>
    <mergeCell ref="C158:E158"/>
    <mergeCell ref="N188:P188"/>
    <mergeCell ref="V173:Z173"/>
    <mergeCell ref="V121:AC121"/>
    <mergeCell ref="V169:X169"/>
    <mergeCell ref="C151:E151"/>
    <mergeCell ref="C152:E152"/>
    <mergeCell ref="C153:E153"/>
    <mergeCell ref="C154:E154"/>
    <mergeCell ref="C155:E155"/>
    <mergeCell ref="C160:F160"/>
    <mergeCell ref="C161:F161"/>
    <mergeCell ref="C162:F162"/>
    <mergeCell ref="C163:F163"/>
    <mergeCell ref="D178:T178"/>
    <mergeCell ref="C111:T111"/>
    <mergeCell ref="C213:T213"/>
    <mergeCell ref="R188:T188"/>
    <mergeCell ref="C123:T123"/>
    <mergeCell ref="C169:T169"/>
    <mergeCell ref="D182:T182"/>
    <mergeCell ref="D180:T180"/>
    <mergeCell ref="D173:U173"/>
    <mergeCell ref="D175:T175"/>
    <mergeCell ref="F204:J204"/>
    <mergeCell ref="F205:J205"/>
    <mergeCell ref="F206:J206"/>
    <mergeCell ref="F202:J202"/>
    <mergeCell ref="F196:J196"/>
    <mergeCell ref="D176:T176"/>
    <mergeCell ref="F194:J194"/>
    <mergeCell ref="C156:E156"/>
  </mergeCells>
  <phoneticPr fontId="0" type="noConversion"/>
  <printOptions horizontalCentered="1"/>
  <pageMargins left="0.19685039370078741" right="0.15748031496062992" top="0.31496062992125984" bottom="0.23622047244094491" header="0.19685039370078741" footer="0.15748031496062992"/>
  <pageSetup paperSize="9" scale="74" fitToHeight="5" orientation="portrait" r:id="rId1"/>
  <headerFooter alignWithMargins="0">
    <oddHeader>&amp;C( &amp;P+9)</oddHeader>
  </headerFooter>
  <rowBreaks count="3" manualBreakCount="3">
    <brk id="55" max="19" man="1"/>
    <brk id="120" max="19" man="1"/>
    <brk id="170"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PL</vt:lpstr>
      <vt:lpstr>BS</vt:lpstr>
      <vt:lpstr>Equity</vt:lpstr>
      <vt:lpstr>Cashflow</vt:lpstr>
      <vt:lpstr>Notes(Pursuant to FRS 134</vt:lpstr>
      <vt:lpstr>Notes (Pursuant to Bursa Malay)</vt:lpstr>
      <vt:lpstr>Sheet1</vt:lpstr>
      <vt:lpstr>BS!Print_Area</vt:lpstr>
      <vt:lpstr>Cashflow!Print_Area</vt:lpstr>
      <vt:lpstr>Equity!Print_Area</vt:lpstr>
      <vt:lpstr>'Notes (Pursuant to Bursa Malay)'!Print_Area</vt:lpstr>
      <vt:lpstr>'Notes(Pursuant to FRS 134'!Print_Area</vt:lpstr>
      <vt:lpstr>PL!Print_Area</vt:lpstr>
      <vt:lpstr>BS!Print_Titles</vt:lpstr>
    </vt:vector>
  </TitlesOfParts>
  <Company>IOI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IOI Corporation Sdn Bhd</dc:creator>
  <cp:lastModifiedBy> </cp:lastModifiedBy>
  <cp:lastPrinted>2014-05-21T01:22:48Z</cp:lastPrinted>
  <dcterms:created xsi:type="dcterms:W3CDTF">1999-02-13T02:20:00Z</dcterms:created>
  <dcterms:modified xsi:type="dcterms:W3CDTF">2014-05-21T01:23:43Z</dcterms:modified>
</cp:coreProperties>
</file>