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65521" yWindow="4860" windowWidth="11955" windowHeight="1890" tabRatio="598" activeTab="4"/>
  </bookViews>
  <sheets>
    <sheet name="PL" sheetId="9" r:id="rId1"/>
    <sheet name="BS" sheetId="2" r:id="rId2"/>
    <sheet name="Equity" sheetId="6" r:id="rId3"/>
    <sheet name="Cashflow" sheetId="10" r:id="rId4"/>
    <sheet name="Notes(Pursuant to FRS 134" sheetId="3" r:id="rId5"/>
    <sheet name="Notes (Pursuant to Bursa Malay)" sheetId="11" r:id="rId6"/>
  </sheets>
  <externalReferences>
    <externalReference r:id="rId9"/>
    <externalReference r:id="rId10"/>
  </externalReferences>
  <definedNames>
    <definedName name="_xlnm.Print_Area" localSheetId="1">'BS'!$A$1:$E$46</definedName>
    <definedName name="_xlnm.Print_Area" localSheetId="3">'Cashflow'!$A$1:$F$65</definedName>
    <definedName name="_xlnm.Print_Area" localSheetId="2">'Equity'!$A$1:$R$34</definedName>
    <definedName name="_xlnm.Print_Area" localSheetId="5">'Notes (Pursuant to Bursa Malay)'!$A$1:$O$149</definedName>
    <definedName name="_xlnm.Print_Area" localSheetId="4">'Notes(Pursuant to FRS 134'!$A$1:$P$223</definedName>
    <definedName name="_xlnm.Print_Area" localSheetId="0">'PL'!$A$1:$L$52</definedName>
    <definedName name="_xlnm.Print_Titles" localSheetId="1">'BS'!$1:$2</definedName>
  </definedNames>
  <calcPr fullCalcOnLoad="1"/>
</workbook>
</file>

<file path=xl/sharedStrings.xml><?xml version="1.0" encoding="utf-8"?>
<sst xmlns="http://schemas.openxmlformats.org/spreadsheetml/2006/main" count="538" uniqueCount="357">
  <si>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</si>
  <si>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</si>
  <si>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</si>
  <si>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</si>
  <si>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</si>
  <si>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</si>
  <si>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</si>
  <si>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</si>
  <si>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</si>
  <si>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</si>
  <si>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</si>
  <si>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</si>
  <si>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</si>
  <si>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</si>
  <si>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</si>
  <si>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</si>
  <si>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</si>
  <si>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</si>
  <si>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</si>
  <si>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</si>
  <si>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</si>
  <si>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</si>
  <si>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</si>
  <si>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</si>
  <si>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</si>
  <si>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</si>
  <si>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</si>
  <si>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</si>
  <si>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</si>
  <si>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</si>
  <si>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</si>
  <si>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Current</t>
  </si>
  <si>
    <t>Deferred</t>
  </si>
  <si>
    <t>Changes In The Composition Of The Group</t>
  </si>
  <si>
    <t>Changes In Debt And Equity Securities</t>
  </si>
  <si>
    <t>Changes In Estimated Amounts Reported In Prior Period Which Have Effect On The Current Period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</si>
  <si>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</si>
  <si>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</si>
  <si>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</si>
  <si>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</si>
  <si>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</si>
  <si>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</si>
  <si>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</si>
  <si>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</si>
  <si>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</si>
  <si>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</si>
  <si>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</si>
  <si>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</si>
  <si>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</si>
  <si>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</si>
  <si>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</si>
  <si>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</si>
  <si>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</si>
  <si>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</si>
  <si>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</si>
  <si>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</si>
  <si>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</si>
  <si>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</si>
  <si>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</si>
  <si>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</si>
  <si>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</si>
  <si>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</si>
  <si>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</si>
  <si>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</si>
  <si>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</si>
  <si>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</si>
  <si>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</si>
  <si>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</si>
  <si>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</si>
  <si>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</si>
  <si>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</si>
  <si>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</si>
  <si>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</si>
  <si>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</si>
  <si>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Valuation of Property, Plant And Equipment</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</si>
  <si>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</si>
  <si>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</si>
  <si>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</si>
  <si>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</si>
  <si>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</si>
  <si>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</si>
  <si>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</si>
  <si>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</si>
  <si>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</si>
  <si>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</si>
  <si>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</si>
  <si>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</si>
  <si>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</si>
  <si>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</si>
  <si>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</si>
  <si>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</si>
  <si>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</si>
  <si>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</si>
  <si>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</si>
  <si>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</si>
  <si>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</si>
  <si>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</si>
  <si>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</si>
  <si>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</si>
  <si>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</si>
  <si>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</si>
  <si>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</si>
  <si>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</si>
  <si>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</si>
  <si>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</si>
  <si>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</si>
  <si>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</si>
  <si>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</si>
  <si>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</si>
  <si>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</si>
  <si>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</si>
  <si>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</si>
  <si>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</si>
  <si>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</si>
  <si>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Repayment of loans and borrowings</t>
  </si>
  <si>
    <t>Cash And Cash Equivalents At Beginning Of The Year</t>
  </si>
  <si>
    <t>Prepaid lease payments</t>
  </si>
  <si>
    <t>Payables and accruals</t>
  </si>
  <si>
    <t>Other income</t>
  </si>
  <si>
    <t>Zakat expense</t>
  </si>
  <si>
    <t>Tax expense</t>
  </si>
  <si>
    <t>Attributable to equity holders of the Company</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</si>
  <si>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</si>
  <si>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</si>
  <si>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</si>
  <si>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</si>
  <si>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</si>
  <si>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</si>
  <si>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</si>
  <si>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</si>
  <si>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</si>
  <si>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</si>
  <si>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</si>
  <si>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</si>
  <si>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</si>
  <si>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</si>
  <si>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</si>
  <si>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</si>
  <si>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</si>
  <si>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</si>
  <si>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</si>
  <si>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</si>
  <si>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</si>
  <si>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</si>
  <si>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</si>
  <si>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</si>
  <si>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</si>
  <si>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</si>
  <si>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</si>
  <si>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</si>
  <si>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</si>
  <si>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</si>
  <si>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</si>
  <si>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Profit margin expenses on inter-company payables</t>
  </si>
  <si>
    <t>Proceed from disposal of short term investment</t>
  </si>
  <si>
    <t>Transactions with THP</t>
  </si>
  <si>
    <t>Other reserves</t>
  </si>
  <si>
    <t>reserves</t>
  </si>
  <si>
    <t>(i)</t>
  </si>
  <si>
    <t>(ii)</t>
  </si>
  <si>
    <t>Cash Flows From Investing Activities</t>
  </si>
  <si>
    <t>The comparison of the Group revenue and profit before taxation for the current and preceding quarter is as follows:</t>
  </si>
  <si>
    <t>TH Travel Services Sdn Bhd</t>
  </si>
  <si>
    <t>Proceeds from issue of Murabahah Medium Term Notes</t>
  </si>
  <si>
    <t>At 1 January 2010</t>
  </si>
  <si>
    <t>NOTES PART A: EXPLANATORY NOTES PURSUANT TO FRS 134</t>
  </si>
  <si>
    <t>Significant accounting policies</t>
  </si>
  <si>
    <t>NOTES PART B: EXPLANATORY NOTES PURSUANT TO APPENDIX 9B OF THE MAIN MARKET LISTING REQUIREMENTS OF BURSA MALAYSIA SECURITIES BERHAD</t>
  </si>
  <si>
    <t>Decrease in deposits pledged</t>
  </si>
  <si>
    <t>Cash And Cash Equivalents At End Of The Period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</si>
  <si>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</si>
  <si>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</si>
  <si>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</si>
  <si>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</si>
  <si>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</si>
  <si>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</si>
  <si>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</si>
  <si>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</si>
  <si>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</si>
  <si>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</si>
  <si>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</si>
  <si>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</si>
  <si>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</si>
  <si>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</si>
  <si>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a)</t>
  </si>
  <si>
    <t>b)</t>
  </si>
  <si>
    <t xml:space="preserve">PT. TH Indo Plantations </t>
  </si>
  <si>
    <t>Purchase of flight tickets</t>
  </si>
  <si>
    <t>Transactions with THP Agro Management Sdn Bhd (wholly owned subsidiary of THP)</t>
  </si>
  <si>
    <t xml:space="preserve">There were no purchases or disposals of unquoted investments for the current quarter under review. </t>
  </si>
  <si>
    <t>Profit Before Tax</t>
  </si>
  <si>
    <t>Net Cash Used In Investing Activities</t>
  </si>
  <si>
    <t xml:space="preserve">There were no unusual items affecting assets, liabilities, equity and net income. </t>
  </si>
  <si>
    <t>Unaudited</t>
  </si>
  <si>
    <t>FRSs, Amendments to FRSs and Interpretations</t>
  </si>
  <si>
    <t>Adjustment for Non-Cash Flow Items</t>
  </si>
  <si>
    <t>Cash and Cash Equivalents comprise:</t>
  </si>
  <si>
    <t xml:space="preserve">TH Pelita Gedong Sdn Bhd </t>
  </si>
  <si>
    <t xml:space="preserve">TH Pelita Sadong Sdn Bhd </t>
  </si>
  <si>
    <t>(audited)</t>
  </si>
  <si>
    <t>Adjusted weighted average number of ordinary shares in issue</t>
  </si>
  <si>
    <t>As at 31.12.10</t>
  </si>
  <si>
    <t>At 31 December 2010 (audited)</t>
  </si>
  <si>
    <t>At 1 January 2011</t>
  </si>
  <si>
    <t>CONDENSED CONSOLIDATED STATEMENT OF COMPREHENSIVE INCOME</t>
  </si>
  <si>
    <t>Profit after tax/ Total comprehensive income for the period</t>
  </si>
  <si>
    <t>CONDENSED CONSOLIDATED STATEMENT OF FINANCIAL POSITION</t>
  </si>
  <si>
    <t>CONDENSED CONSOLIDATED STATEMENT OF CASH FLOWS</t>
  </si>
  <si>
    <t>31.12.2010</t>
  </si>
  <si>
    <t>The auditors have expressed an unqualified opinion on the Company's statutory consolidated financial statements for the year ended 31 December 2010 in their report dated 21 February 2011.</t>
  </si>
  <si>
    <t>AS AT 31 DECEMBER 2010</t>
  </si>
  <si>
    <t>Realised</t>
  </si>
  <si>
    <t>Unrealised</t>
  </si>
  <si>
    <t>Consolidation adjustments</t>
  </si>
  <si>
    <t>Total Group retained earnings as per consolidated accounts</t>
  </si>
  <si>
    <t>The unrealised portion of retained earnings comprise mainly of deferred tax expense.</t>
  </si>
  <si>
    <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year ended 31 December 2010.</t>
  </si>
  <si>
    <t>On 1 January 2011, the Group adopted the following FRSs:</t>
  </si>
  <si>
    <t>Exercise price per share (RM)</t>
  </si>
  <si>
    <t>No. of shares issued ('000)</t>
  </si>
  <si>
    <t>Administrative expenses</t>
  </si>
  <si>
    <t>FRS 1</t>
  </si>
  <si>
    <t>FRS 3</t>
  </si>
  <si>
    <t>Business Combinations (revised)</t>
  </si>
  <si>
    <t>Consolidated and Separate Financial Statements (revised)</t>
  </si>
  <si>
    <r>
      <t>FRS 127</t>
    </r>
  </si>
  <si>
    <t>Additional Exemptions for First-time Adopters</t>
  </si>
  <si>
    <t>Amendments to FRS 1</t>
  </si>
  <si>
    <t>Financial Instruments: Disclosures – Improving Disclosures about Financial Instruments</t>
  </si>
  <si>
    <t>Amendments to FRS 7</t>
  </si>
  <si>
    <t>Determining whether an Arrangement contains a Lease</t>
  </si>
  <si>
    <t>Related Party Disclosures (revised)</t>
  </si>
  <si>
    <r>
      <t>FRS 124</t>
    </r>
  </si>
  <si>
    <t>Amendments to IC Interpretation 9</t>
  </si>
  <si>
    <t>Amendments to FRS 2</t>
  </si>
  <si>
    <t>IC Interpretation 4</t>
  </si>
  <si>
    <t>The initial application of the above standards, amendments and interpretations are not expected to have any material impact on the financial statements of the Group and the Company other than expected changes in accounting policies as discussed below:</t>
  </si>
  <si>
    <t>FRS 3 (revised) incorporates the following changes that are likely to be relevant to the Group’s operations:</t>
  </si>
  <si>
    <t>-The definition of a business has been broadened, which is likely to result in more acquisitions being treated as business combinations.</t>
  </si>
  <si>
    <t>-Contingent consideration will be measured at fair value, with subsequent changes therein recognised in profit or loss.</t>
  </si>
  <si>
    <t>-Transaction costs, other than share and debts issue costs, will be expensed as incurred.</t>
  </si>
  <si>
    <t>-Any pre-existing interest in the acquiree will be measured at fair value with the gain or loss recognized in profit or loss.</t>
  </si>
  <si>
    <t>-Any minority (will be known as non-controlling) interest will be measured at either fair value, or at its proportionate interest in the identifiable assets and liabilities of the acquiree, on a transaction-by-transaction basis.</t>
  </si>
  <si>
    <t>The amendments to FRS 127 require all losses attributable to minority interest to be absorbed by minority interest i.e., the excess and any further losses exceeding the minority interest in the equity of a subsidiary are no longer charged against the Group’s interest.</t>
  </si>
  <si>
    <t>c)</t>
  </si>
  <si>
    <t>Share-based Payment Vesting Conditions and Cancellations</t>
  </si>
  <si>
    <t>Amendments to FRS 1,FRS 3, FRS 7, FRS 101, FRS 121, FRS 128, FRS 131, FRS 132, FRS 134, FRS 139 and amendments to IC Interpretation 13</t>
  </si>
  <si>
    <t>Improvements to FRSs (2010)</t>
  </si>
  <si>
    <t>Limited Exemption from Comparative FRS 7 Disclosures for First-time Adopters</t>
  </si>
  <si>
    <t>Since the last audited financial statements for the year ended 31 December 2010, neither the Group nor its subsidiary companies is a party to any material litigation or arbitration, either as plaintiff or defendant.</t>
  </si>
  <si>
    <t>Net Cash Generated From Operating Activities</t>
  </si>
  <si>
    <t>Non-Controlling Interests</t>
  </si>
  <si>
    <t>Non-controlling interests</t>
  </si>
  <si>
    <t>Non-controlling</t>
  </si>
  <si>
    <t>TH Pelita Simunjan Sdn Bhd</t>
  </si>
  <si>
    <t>The Condensed Consolidated Statement of Changes in Equity should be read in conjunction with the Audited Financial Statements for the year ended 31 December 2010 and the accompanying explanatory notes attached to the interim financial statements.</t>
  </si>
  <si>
    <t>Issuance of ordinary shares</t>
  </si>
  <si>
    <t>Fair value adjustment on initial recognition of financial liabilities</t>
  </si>
  <si>
    <t>Cash Flows From Operating Activities</t>
  </si>
  <si>
    <t xml:space="preserve">Operating Profit Before Changes in Working Capital </t>
  </si>
  <si>
    <t>and inter-company receivables</t>
  </si>
  <si>
    <t xml:space="preserve">Changes in Working Capital </t>
  </si>
  <si>
    <t>Cash Flows From Financing Activities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</si>
  <si>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</si>
  <si>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r>
      <t xml:space="preserve">FRS 3 (revised), </t>
    </r>
    <r>
      <rPr>
        <b/>
        <i/>
        <sz val="11"/>
        <rFont val="Tahoma"/>
        <family val="2"/>
      </rPr>
      <t>Business Combination</t>
    </r>
    <r>
      <rPr>
        <b/>
        <sz val="11"/>
        <rFont val="Tahoma"/>
        <family val="2"/>
      </rPr>
      <t xml:space="preserve"> </t>
    </r>
  </si>
  <si>
    <t>FRS 3 (revised), which becomes mandatory for the Group’s consolidated financial statements, will be applied prospectively and therefore there will be no impact on prior periods in the Group’s 2011 consolidated financial statements.</t>
  </si>
  <si>
    <r>
      <t xml:space="preserve">FRS 127 (2010), </t>
    </r>
    <r>
      <rPr>
        <b/>
        <i/>
        <sz val="11"/>
        <rFont val="Tahoma"/>
        <family val="2"/>
      </rPr>
      <t xml:space="preserve">Consolidated and Separate Financial Statements </t>
    </r>
  </si>
  <si>
    <r>
      <t xml:space="preserve">IC Interpretation 4, </t>
    </r>
    <r>
      <rPr>
        <b/>
        <i/>
        <sz val="11"/>
        <rFont val="Tahoma"/>
        <family val="2"/>
      </rPr>
      <t>Determining whether an Arrangement contains a Lease</t>
    </r>
  </si>
  <si>
    <r>
      <rPr>
        <sz val="11"/>
        <rFont val="Tahoma"/>
        <family val="2"/>
      </rPr>
      <t>IC Interpretation 4 provides guidance on determining whether certain arrangements are, or contain, leases that are required to be accounted for in accordance with FRS 117</t>
    </r>
    <r>
      <rPr>
        <i/>
        <sz val="11"/>
        <rFont val="Tahoma"/>
        <family val="2"/>
      </rPr>
      <t>, Leases</t>
    </r>
    <r>
      <rPr>
        <sz val="11"/>
        <rFont val="Tahoma"/>
        <family val="2"/>
      </rPr>
      <t>. Where an arrangement is within the scope of FRS 117, the Group and the Company applies FRS 117 in determining whether the arrangement is a finance or an operating lease.</t>
    </r>
  </si>
  <si>
    <r>
      <t xml:space="preserve">The adoption of IC Interpretation 4 will result in a change in accounting policy which will be applied retrospectively in accordance with FRS 108, </t>
    </r>
    <r>
      <rPr>
        <i/>
        <sz val="11"/>
        <rFont val="Tahoma"/>
        <family val="2"/>
      </rPr>
      <t>Accounting Policies, Changes in Accounting Estimates and Errors</t>
    </r>
    <r>
      <rPr>
        <sz val="11"/>
        <rFont val="Tahoma"/>
        <family val="2"/>
      </rPr>
      <t xml:space="preserve"> in which certain arrangements are to be accounted for as a finance lease.</t>
    </r>
  </si>
  <si>
    <t>Holding Corporation</t>
  </si>
  <si>
    <t>TH-USIA Jatimas Sdn Bhd</t>
  </si>
  <si>
    <t>Purchase of fertilisers</t>
  </si>
  <si>
    <t>CCM Fertilizers Sdn Bhd</t>
  </si>
  <si>
    <t>Profit/ Total comprehensive income for the period</t>
  </si>
  <si>
    <t>Dividends to non-controlling interests</t>
  </si>
  <si>
    <t>Profit/ Total comprehensive income for the year</t>
  </si>
  <si>
    <t>Net Increase In Cash And Cash Equivalents</t>
  </si>
  <si>
    <t>The significant accounting policies adopted are consistent with those of the audited financial statements for the year ended 31 December 2010, except for the adoption of the following new Financial Reporting Standards (FRSs), Amendments to FRSs and IC Interpretations with effect from 1 January 2011.</t>
  </si>
  <si>
    <t>First time Adoption of Financial Reporting Standards (revised)</t>
  </si>
  <si>
    <t>Group Cash-settled Share based Payment Transactions</t>
  </si>
  <si>
    <t>Reassessment of Embedded Derivatives</t>
  </si>
  <si>
    <t>Unusual Items Due To Their Nature, Size Or Incidence</t>
  </si>
  <si>
    <t>Realised and Unrealised Profits</t>
  </si>
  <si>
    <t>There was no valuation of the property, plant and equipment in the current quarter under review. The valuation of property, plant and equipment has been brought forward without any amendments from the financial statements for the financial year ended  31 December 2010.</t>
  </si>
  <si>
    <t>CUMULATIVE QUARTER</t>
  </si>
  <si>
    <t>RESULTS FOR 3 MONTHS</t>
  </si>
  <si>
    <t xml:space="preserve">Current quarter </t>
  </si>
  <si>
    <t>Period todate</t>
  </si>
  <si>
    <t>Quarter 2</t>
  </si>
  <si>
    <t>Cumulative  Quarter</t>
  </si>
  <si>
    <t>Cumulative Quarter</t>
  </si>
  <si>
    <t xml:space="preserve">(a) </t>
  </si>
  <si>
    <t>Commentary on Prospects</t>
  </si>
  <si>
    <t>Notwithstanding the volatility of commodity prices, the Group is optimistic in being able to sustain its current satisfactory performance.</t>
  </si>
  <si>
    <t xml:space="preserve">(b) </t>
  </si>
  <si>
    <t>Projection of Targets Previously Announced</t>
  </si>
  <si>
    <t>Share option granted under ESOS</t>
  </si>
  <si>
    <t>Review Of Performance for Current Quarter  and Period Todate</t>
  </si>
  <si>
    <t>Sistem Komunikasi Gelombang Sdn Bhd</t>
  </si>
  <si>
    <t>Telecommunication service provider</t>
  </si>
  <si>
    <t>Syarikat Takaful Malaysia</t>
  </si>
  <si>
    <t>Purchase of insurance</t>
  </si>
  <si>
    <t>Effect of dilution    (ESOS    outstanding)</t>
  </si>
  <si>
    <t>Share option reserve</t>
  </si>
  <si>
    <t>Proceeds from issuance of new shares</t>
  </si>
  <si>
    <t>30.09.11</t>
  </si>
  <si>
    <t>30.09.10</t>
  </si>
  <si>
    <t>QUARTERLY REPORT FOR THE THIRD QUARTER ENDED 30 SEPTEMBER 2011</t>
  </si>
  <si>
    <t>The Directors have pleasure in announcing the unaudited consolidated results for the third quarter ended 30 September 2011.</t>
  </si>
  <si>
    <t>As at 30.9.11</t>
  </si>
  <si>
    <t>CONDENSED CONSOLIDATED STATEMENT OF CHANGES IN EQUITY FOR THE THIRD QUARTER ENDED 30 SEPTEMBER 2011</t>
  </si>
  <si>
    <t>At 30 September 2011 (unaudited)</t>
  </si>
  <si>
    <t>FOR THE THIRD QUARTER ENDED 30 SEPTEMBER 2011</t>
  </si>
  <si>
    <t>FOR THE THIRD QUARTER ENDED</t>
  </si>
  <si>
    <t>30.9.10</t>
  </si>
  <si>
    <t>30.9.11</t>
  </si>
  <si>
    <t>Business units (Quarter ended 30 September 2011 vs. 30 September 2010)</t>
  </si>
  <si>
    <t>ENDED 30 SEPTEMBER 2011</t>
  </si>
  <si>
    <t>ENDED 30 SEPTEMBER 2010</t>
  </si>
  <si>
    <t>RESULTS FOR 9 MONTHS</t>
  </si>
  <si>
    <t>AS AT 30 SEPTEMBER 2011</t>
  </si>
  <si>
    <t>As at 30.9.2011</t>
  </si>
  <si>
    <t>The Directors are of the opinion that the Group has no contingent liabilities which upon crystallisation would have material impact on the financial position and business of the Group as at 20 October 2011.</t>
  </si>
  <si>
    <t>For the third quarter ended 30.9.2011</t>
  </si>
  <si>
    <t>Quarter 3</t>
  </si>
  <si>
    <t>30.9.2011</t>
  </si>
  <si>
    <t>30.09.2011</t>
  </si>
  <si>
    <t>Third Quarter</t>
  </si>
  <si>
    <t>Depreciation</t>
  </si>
  <si>
    <t>Depreciation and amortisation</t>
  </si>
  <si>
    <t>THIRD QUARTER</t>
  </si>
  <si>
    <t>For the nine month period ended 30 September 2011, the Group recorded an increase of 28% in revenue to RM303.74 million from RM237.44 million for the same period last year, which was mainly contributed by higher commodity prices for CPO and PK despite lower sales volumes.</t>
  </si>
  <si>
    <t>Net Cash Used In Financing Activities</t>
  </si>
  <si>
    <t>Tax expense for the third quarter ended 30 September 2011 is derived based on the management's best estimate of the tax rate for the period. The effective tax rate of the Group for the period is equal to statutory rate as a result of higher deferred tax recognised in the period under review.</t>
  </si>
  <si>
    <t>As at 30 September 2011, the total secured borrowings, which are denominated in Ringgit Malaysia, are as follows:</t>
  </si>
  <si>
    <t>The interim financial statements were authorised for issue by the Board of Directors in accordance with a resolution of the Directors dated 20 October 2011.</t>
  </si>
  <si>
    <t>20 October 2011</t>
  </si>
  <si>
    <t xml:space="preserve">There were no issuances, cancellations, repurchases, resale of debt and equity securities in the period todate except for the issuance of 20,350,000 new ordinary shares of RM0.50 each being shares exercised by eligible employees  pursuant to THP Employee Share Option Scheme ("THP ESOS")  as follows: </t>
  </si>
  <si>
    <t>There were no changes in the composition of the Group for the period todate under review.</t>
  </si>
  <si>
    <t>Profit before tax for the nine months period ended 30 September 2011 was 80% higher to RM134.43 million as compared to RM74.40 million for the same period last year. This was also mainly due to higher commodity prices and higher gross profit margin.</t>
  </si>
  <si>
    <t>For the current quarter ended 30 September 2011, the Group recorded 38% increase in revenue to  RM115.97million from RM84.23 million for the same quarter last year due to higher commodity prices for CPO, PK and FFB.</t>
  </si>
  <si>
    <t xml:space="preserve">As at 30 September 2011, the Group had achieved a 21.13% annualised ROE and the distribution of annual net profit after tax will be done after finalization of financial year 2011 audited financial statements.  </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</si>
  <si>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</si>
  <si>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</si>
  <si>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The Condensed Consolidated Statement of Cash Flows  should be read in conjunction with the Audited Financial Statements for the year ended 31 December 2010 and the accompanying explanatory notes attached to the interim financial statements.</t>
  </si>
  <si>
    <t>Dividends to shareholders of the Company</t>
  </si>
  <si>
    <t>There were no dividends paid or proposed during the third quarter ended 30 September 2011.</t>
  </si>
  <si>
    <t xml:space="preserve">Dividends </t>
  </si>
  <si>
    <t>Basic earnings per share (Note 28)</t>
  </si>
  <si>
    <t>Diluted earnings per share (Note 28)</t>
  </si>
  <si>
    <t>Revenue  was higher by 2.9% mainly due to higher sales volume for CPO and PK as compared to the preceding quarter. Meanwhile, profit before tax was lower as compared to the preceding quarter due to higher fertiliser application during the current quarter.</t>
  </si>
  <si>
    <t>On 16 December 2009, the Board of Directors of Zecon Plantation Sdn Bhd (“Zecon”), a wholly-owned subsidiary of THP passed a special resolution for a Member’s Voluntary Wind up of the company. The company was principally involved in investment holding and has ceased its operations. The transaction was completed on 16 April 2011.</t>
  </si>
  <si>
    <t>The Company will endeavour to achieve the full year targeted yield per hectare of 22.03 mt/ha despite the cyclical nature of plantation industry and unforeseen weather condition surrounding the remaining period of the year.</t>
  </si>
  <si>
    <t xml:space="preserve">On 17 March 2011, the Group announced that its targets are to achieve 19.0% return on equity ("ROE"), 22.03 mt/ha FFB yield per mature hectare and to distribute approximately 50% of Group's annual net profit after tax as dividend. </t>
  </si>
  <si>
    <t>Profit before tax for the current quarter ended 30 September 2011 was higher by 43% to RM49.52 million as compared to RM34.66 million for the same quarter last year mainly due to higher revenue.</t>
  </si>
  <si>
    <t>Transactions with THP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</si>
</sst>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86" formatCode="_(* #,##0.0_);_(* \(#,##0.0\);_(* &quot;-&quot;??_);_(@_)"/>
    <numFmt numFmtId="187" formatCode="_(* #,##0_);_(* \(#,##0\);_(* &quot;-&quot;??_);_(@_)"/>
    <numFmt numFmtId="193" formatCode="0.0"/>
    <numFmt numFmtId="206" formatCode="#,##0_);\(#,##0\);&quot;   -   &quot;"/>
  </numFmts>
  <fonts count="27">
    <font>
      <sz val="10"/>
      <name val="Arial"/>
      <family val="2"/>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1"/>
      <color indexed="47"/>
      <name val="Tahoma"/>
      <family val="2"/>
    </font>
    <font>
      <sz val="11"/>
      <color indexed="47"/>
      <name val="Tahoma"/>
      <family val="2"/>
    </font>
    <font>
      <b/>
      <sz val="10"/>
      <name val="Arial"/>
      <family val="2"/>
    </font>
    <font>
      <i/>
      <sz val="11"/>
      <name val="Tahoma"/>
      <family val="2"/>
    </font>
    <font>
      <i/>
      <sz val="10"/>
      <name val="Arial"/>
      <family val="2"/>
    </font>
    <font>
      <i/>
      <sz val="12"/>
      <name val="Times New Roman"/>
      <family val="1"/>
    </font>
    <font>
      <sz val="12"/>
      <name val="Symbol"/>
      <family val="1"/>
    </font>
    <font>
      <sz val="11"/>
      <name val="Arial"/>
      <family val="2"/>
    </font>
    <font>
      <sz val="11"/>
      <color theme="0"/>
      <name val="Tahoma"/>
      <family val="2"/>
    </font>
    <font>
      <b/>
      <sz val="11"/>
      <color theme="0"/>
      <name val="Tahoma"/>
      <family val="2"/>
    </font>
    <font>
      <b/>
      <sz val="11"/>
      <color rgb="FFFF0000"/>
      <name val="Tahoma"/>
      <family val="2"/>
    </font>
    <font>
      <sz val="11"/>
      <color rgb="FFFF0000"/>
      <name val="Tahoma"/>
      <family val="2"/>
    </font>
  </fonts>
  <fills count="6">
    <fill>
      <patternFill/>
    </fill>
    <fill>
      <patternFill patternType="gray125"/>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right/>
      <top style="thin"/>
      <bottom style="medium"/>
    </border>
    <border>
      <left/>
      <right/>
      <top/>
      <bottom style="medium"/>
    </border>
    <border>
      <left/>
      <right/>
      <top style="thin"/>
      <bottom style="double"/>
    </border>
    <border>
      <left/>
      <right/>
      <top/>
      <bottom style="thin"/>
    </border>
    <border>
      <left/>
      <right/>
      <top style="medium"/>
      <bottom style="double"/>
    </border>
    <border>
      <left/>
      <right/>
      <top style="thin"/>
      <bottom/>
    </border>
    <border>
      <left/>
      <right/>
      <top/>
      <bottom style="double"/>
    </border>
    <border>
      <left/>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52">
    <xf numFmtId="0" fontId="0" fillId="0" borderId="0" xfId="0"/>
    <xf numFmtId="0" fontId="1" fillId="0" borderId="0" xfId="0" applyFont="1" applyFill="1"/>
    <xf numFmtId="0" fontId="2" fillId="0" borderId="0" xfId="0" applyFont="1" applyFill="1"/>
    <xf numFmtId="0" fontId="3" fillId="0" borderId="0" xfId="0" applyFont="1" applyFill="1"/>
    <xf numFmtId="0" fontId="2" fillId="0" borderId="0" xfId="0" applyFont="1" applyFill="1" applyAlignment="1">
      <alignment horizontal="justify" vertical="top" wrapText="1"/>
    </xf>
    <xf numFmtId="0" fontId="2" fillId="0" borderId="0" xfId="0" applyFont="1" applyFill="1" applyAlignment="1">
      <alignment vertical="center" wrapText="1"/>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horizontal="right" vertical="top"/>
    </xf>
    <xf numFmtId="0" fontId="2" fillId="0" borderId="0" xfId="0" applyFont="1" applyFill="1" applyAlignment="1">
      <alignment vertical="top" wrapText="1"/>
    </xf>
    <xf numFmtId="0" fontId="2" fillId="0" borderId="0" xfId="0" applyFont="1" applyFill="1" applyAlignment="1" quotePrefix="1">
      <alignment horizontal="justify" vertical="top" wrapText="1"/>
    </xf>
    <xf numFmtId="0" fontId="3" fillId="0" borderId="0" xfId="0" applyFont="1" applyFill="1" applyAlignment="1">
      <alignment horizontal="justify" vertical="top" wrapText="1"/>
    </xf>
    <xf numFmtId="0" fontId="2" fillId="0" borderId="0" xfId="0" applyFont="1" applyFill="1" applyAlignment="1">
      <alignment vertical="top"/>
    </xf>
    <xf numFmtId="0" fontId="3" fillId="0" borderId="0" xfId="0" applyFont="1" applyFill="1" applyAlignment="1">
      <alignment vertical="top" wrapText="1"/>
    </xf>
    <xf numFmtId="0" fontId="2" fillId="0" borderId="0" xfId="0" applyFont="1" applyFill="1" applyAlignment="1">
      <alignment horizontal="justify" vertical="top"/>
    </xf>
    <xf numFmtId="0" fontId="3" fillId="0" borderId="0" xfId="0" applyFont="1" applyFill="1" applyAlignment="1">
      <alignment/>
    </xf>
    <xf numFmtId="0" fontId="2" fillId="0" borderId="0" xfId="0" applyFont="1" applyFill="1" applyBorder="1" applyAlignment="1">
      <alignment/>
    </xf>
    <xf numFmtId="0" fontId="3" fillId="0" borderId="0" xfId="0" applyFont="1" applyFill="1" applyBorder="1" applyAlignment="1">
      <alignment horizontal="center"/>
    </xf>
    <xf numFmtId="0" fontId="4" fillId="0" borderId="0" xfId="0" applyFont="1" applyFill="1"/>
    <xf numFmtId="0" fontId="2" fillId="0" borderId="0" xfId="0" applyFont="1" applyFill="1" applyAlignment="1">
      <alignment horizontal="right"/>
    </xf>
    <xf numFmtId="0" fontId="3" fillId="0" borderId="0" xfId="0" applyFont="1" applyFill="1" quotePrefix="1"/>
    <xf numFmtId="0" fontId="2" fillId="0" borderId="0" xfId="0" applyFont="1" applyFill="1" applyBorder="1"/>
    <xf numFmtId="187" fontId="3" fillId="0" borderId="0" xfId="18" applyNumberFormat="1" applyFont="1" applyFill="1" applyBorder="1"/>
    <xf numFmtId="187" fontId="3" fillId="0" borderId="0" xfId="18" applyNumberFormat="1" applyFont="1" applyFill="1"/>
    <xf numFmtId="187" fontId="3" fillId="0" borderId="0" xfId="18" applyNumberFormat="1" applyFont="1" applyFill="1" applyBorder="1" applyAlignment="1">
      <alignment horizontal="right"/>
    </xf>
    <xf numFmtId="187" fontId="2" fillId="0" borderId="0" xfId="0" applyNumberFormat="1" applyFont="1" applyFill="1"/>
    <xf numFmtId="0" fontId="5" fillId="0" borderId="0" xfId="0" applyFont="1" applyFill="1"/>
    <xf numFmtId="0" fontId="3" fillId="0" borderId="0" xfId="0" applyFont="1" applyFill="1" applyAlignment="1">
      <alignment horizontal="center" wrapText="1"/>
    </xf>
    <xf numFmtId="187" fontId="3" fillId="0" borderId="1" xfId="18" applyNumberFormat="1" applyFont="1" applyFill="1" applyBorder="1"/>
    <xf numFmtId="187" fontId="2" fillId="0" borderId="0" xfId="18" applyNumberFormat="1" applyFont="1" applyFill="1" applyBorder="1"/>
    <xf numFmtId="187" fontId="2" fillId="0" borderId="0" xfId="18" applyNumberFormat="1" applyFont="1" applyFill="1" applyBorder="1" applyAlignment="1">
      <alignment horizontal="right"/>
    </xf>
    <xf numFmtId="187" fontId="2" fillId="0" borderId="0" xfId="18" applyNumberFormat="1" applyFont="1" applyFill="1"/>
    <xf numFmtId="0" fontId="2" fillId="0" borderId="0" xfId="0" applyFont="1" applyFill="1" applyBorder="1" applyAlignment="1">
      <alignment horizontal="justify" vertical="top" wrapText="1"/>
    </xf>
    <xf numFmtId="0" fontId="3" fillId="0" borderId="0" xfId="0" applyFont="1" applyFill="1" applyBorder="1" applyAlignment="1">
      <alignment horizontal="justify" vertical="top" wrapText="1"/>
    </xf>
    <xf numFmtId="187" fontId="3" fillId="0" borderId="0" xfId="18" applyNumberFormat="1" applyFont="1" applyFill="1" applyBorder="1" applyAlignment="1">
      <alignment horizontal="left" vertical="top" wrapText="1"/>
    </xf>
    <xf numFmtId="187" fontId="2" fillId="0" borderId="0" xfId="18" applyNumberFormat="1" applyFont="1" applyFill="1" applyBorder="1" applyAlignment="1">
      <alignment horizontal="left" vertical="top" wrapText="1"/>
    </xf>
    <xf numFmtId="0" fontId="2" fillId="0" borderId="0" xfId="0" applyFont="1" applyFill="1" applyAlignment="1">
      <alignment vertical="center"/>
    </xf>
    <xf numFmtId="0" fontId="2" fillId="0" borderId="0" xfId="0" applyFont="1" applyFill="1" applyBorder="1" applyAlignment="1">
      <alignment vertical="center"/>
    </xf>
    <xf numFmtId="187" fontId="3"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7" fontId="2" fillId="0" borderId="0" xfId="18" applyNumberFormat="1" applyFont="1" applyFill="1" applyBorder="1" applyAlignment="1">
      <alignment horizontal="justify" vertical="center" wrapText="1"/>
    </xf>
    <xf numFmtId="187" fontId="3" fillId="0" borderId="0" xfId="18" applyNumberFormat="1" applyFont="1" applyFill="1" applyAlignment="1">
      <alignment horizontal="right"/>
    </xf>
    <xf numFmtId="0" fontId="2" fillId="0" borderId="0" xfId="0" applyFont="1" applyFill="1" quotePrefix="1"/>
    <xf numFmtId="0" fontId="3" fillId="0" borderId="0" xfId="0" applyFont="1" applyFill="1" applyAlignment="1">
      <alignment horizontal="justify" vertical="top"/>
    </xf>
    <xf numFmtId="0" fontId="2" fillId="0" borderId="0" xfId="0" applyFont="1" applyFill="1" applyAlignment="1">
      <alignment horizontal="left" indent="1"/>
    </xf>
    <xf numFmtId="0" fontId="2" fillId="0" borderId="0" xfId="0" applyFont="1" applyFill="1" applyAlignment="1">
      <alignment horizontal="justify" vertical="center"/>
    </xf>
    <xf numFmtId="0" fontId="3" fillId="0" borderId="0" xfId="0" applyFont="1" applyFill="1" applyAlignment="1" quotePrefix="1">
      <alignment horizontal="center" vertical="top"/>
    </xf>
    <xf numFmtId="0" fontId="3" fillId="0" borderId="0" xfId="0" applyFont="1" applyFill="1" applyAlignment="1">
      <alignment horizontal="left"/>
    </xf>
    <xf numFmtId="43" fontId="3" fillId="0" borderId="2" xfId="18" applyFont="1" applyFill="1" applyBorder="1" applyAlignment="1">
      <alignment horizontal="right" vertical="top"/>
    </xf>
    <xf numFmtId="0" fontId="8" fillId="0" borderId="0" xfId="0" applyFont="1" applyFill="1" applyAlignment="1">
      <alignment vertical="top" wrapText="1"/>
    </xf>
    <xf numFmtId="193" fontId="8" fillId="0" borderId="0" xfId="0" applyNumberFormat="1" applyFont="1" applyFill="1" applyAlignment="1" quotePrefix="1">
      <alignment horizontal="center" vertical="top" wrapText="1"/>
    </xf>
    <xf numFmtId="0" fontId="8" fillId="0" borderId="0" xfId="0" applyFont="1" applyFill="1" applyAlignment="1">
      <alignment vertical="top"/>
    </xf>
    <xf numFmtId="193" fontId="9" fillId="0" borderId="0" xfId="0" applyNumberFormat="1" applyFont="1" applyFill="1" applyAlignment="1">
      <alignment horizontal="right" vertical="top" wrapText="1"/>
    </xf>
    <xf numFmtId="193" fontId="8" fillId="0" borderId="0" xfId="0" applyNumberFormat="1" applyFont="1" applyFill="1" applyAlignment="1">
      <alignment horizontal="right" vertical="top" wrapText="1"/>
    </xf>
    <xf numFmtId="43" fontId="2" fillId="0" borderId="0" xfId="18" applyNumberFormat="1" applyFont="1" applyFill="1"/>
    <xf numFmtId="206" fontId="3" fillId="0" borderId="0" xfId="0" applyNumberFormat="1" applyFont="1" applyFill="1" applyAlignment="1">
      <alignment horizontal="right"/>
    </xf>
    <xf numFmtId="0" fontId="3" fillId="0" borderId="0" xfId="0" applyFont="1" applyFill="1" applyAlignment="1">
      <alignment horizontal="center" vertical="top" wrapText="1"/>
    </xf>
    <xf numFmtId="187" fontId="3" fillId="0" borderId="3" xfId="18" applyNumberFormat="1" applyFont="1" applyFill="1" applyBorder="1" applyAlignment="1">
      <alignment vertical="center"/>
    </xf>
    <xf numFmtId="187" fontId="3" fillId="0" borderId="0" xfId="18" applyNumberFormat="1" applyFont="1" applyFill="1" applyBorder="1" applyAlignment="1">
      <alignment vertical="center"/>
    </xf>
    <xf numFmtId="0" fontId="2" fillId="0" borderId="0" xfId="0" applyFont="1" applyFill="1" applyAlignment="1">
      <alignment wrapText="1"/>
    </xf>
    <xf numFmtId="0" fontId="3" fillId="0" borderId="0" xfId="0" applyFont="1" applyFill="1" applyAlignment="1">
      <alignment vertical="top"/>
    </xf>
    <xf numFmtId="206" fontId="3" fillId="0" borderId="4" xfId="0" applyNumberFormat="1" applyFont="1" applyFill="1" applyBorder="1" applyAlignment="1">
      <alignment horizontal="right"/>
    </xf>
    <xf numFmtId="187" fontId="3" fillId="0" borderId="0" xfId="18" applyNumberFormat="1" applyFont="1" applyFill="1" applyBorder="1" applyAlignment="1">
      <alignment vertical="top" wrapText="1"/>
    </xf>
    <xf numFmtId="187" fontId="2" fillId="0" borderId="0" xfId="18" applyNumberFormat="1" applyFont="1" applyFill="1" applyBorder="1" applyAlignment="1">
      <alignment horizontal="justify" vertical="top" wrapText="1"/>
    </xf>
    <xf numFmtId="187" fontId="2" fillId="0" borderId="0" xfId="18" applyNumberFormat="1" applyFont="1" applyFill="1" applyBorder="1" applyAlignment="1">
      <alignment vertical="center"/>
    </xf>
    <xf numFmtId="187" fontId="3" fillId="0" borderId="0" xfId="18" applyNumberFormat="1" applyFont="1" applyFill="1" applyBorder="1" applyAlignment="1">
      <alignment horizontal="center" vertical="center"/>
    </xf>
    <xf numFmtId="0" fontId="12" fillId="0" borderId="0" xfId="0" applyFont="1" applyFill="1" applyAlignment="1">
      <alignment horizontal="center" vertical="top" wrapText="1"/>
    </xf>
    <xf numFmtId="187" fontId="3" fillId="0" borderId="5" xfId="0" applyNumberFormat="1" applyFont="1" applyFill="1" applyBorder="1"/>
    <xf numFmtId="187" fontId="3" fillId="0" borderId="6" xfId="18" applyNumberFormat="1" applyFont="1" applyFill="1" applyBorder="1"/>
    <xf numFmtId="14" fontId="3" fillId="0" borderId="0" xfId="0" applyNumberFormat="1" applyFont="1" applyFill="1" applyAlignment="1" quotePrefix="1">
      <alignment horizontal="center"/>
    </xf>
    <xf numFmtId="206" fontId="3" fillId="0" borderId="0" xfId="0" applyNumberFormat="1" applyFont="1" applyFill="1" applyBorder="1" applyAlignment="1">
      <alignment horizontal="right"/>
    </xf>
    <xf numFmtId="206" fontId="3" fillId="0" borderId="6" xfId="0" applyNumberFormat="1" applyFont="1" applyFill="1" applyBorder="1" applyAlignment="1">
      <alignment horizontal="right"/>
    </xf>
    <xf numFmtId="0" fontId="2" fillId="0" borderId="0" xfId="0" applyNumberFormat="1" applyFont="1" applyFill="1" applyAlignment="1">
      <alignment horizontal="justify" vertical="center" wrapText="1"/>
    </xf>
    <xf numFmtId="0" fontId="2" fillId="0" borderId="0" xfId="0" applyFont="1" applyFill="1" applyAlignment="1">
      <alignment horizontal="justify" wrapText="1"/>
    </xf>
    <xf numFmtId="0" fontId="2" fillId="0" borderId="0" xfId="0" applyFont="1" applyFill="1" applyAlignment="1">
      <alignment horizontal="justify" vertical="center" wrapText="1"/>
    </xf>
    <xf numFmtId="0" fontId="7" fillId="0" borderId="0" xfId="0" applyFont="1" applyFill="1" applyBorder="1" applyAlignment="1">
      <alignment horizontal="center"/>
    </xf>
    <xf numFmtId="0" fontId="2" fillId="0" borderId="0" xfId="0" applyFont="1" applyFill="1" applyBorder="1" applyAlignment="1">
      <alignment horizontal="center"/>
    </xf>
    <xf numFmtId="0" fontId="8" fillId="0" borderId="0" xfId="0" applyFont="1" applyFill="1" applyBorder="1" applyAlignment="1">
      <alignment horizontal="center"/>
    </xf>
    <xf numFmtId="0" fontId="2" fillId="0" borderId="0" xfId="0" applyNumberFormat="1" applyFont="1" applyFill="1" applyBorder="1" applyAlignment="1">
      <alignment horizontal="justify" vertical="top" wrapText="1"/>
    </xf>
    <xf numFmtId="0" fontId="2" fillId="0" borderId="0" xfId="0" applyNumberFormat="1" applyFont="1" applyFill="1" applyAlignment="1">
      <alignment horizontal="justify" vertical="top" wrapText="1"/>
    </xf>
    <xf numFmtId="0" fontId="2" fillId="0" borderId="0" xfId="0" applyFont="1" applyFill="1" applyAlignment="1" applyProtection="1">
      <alignment vertical="top" wrapText="1"/>
      <protection locked="0"/>
    </xf>
    <xf numFmtId="187" fontId="3" fillId="0" borderId="4" xfId="18" applyNumberFormat="1" applyFont="1" applyFill="1" applyBorder="1" applyAlignment="1">
      <alignment vertical="center"/>
    </xf>
    <xf numFmtId="0" fontId="2" fillId="0" borderId="0" xfId="0" applyFont="1" applyFill="1" applyAlignment="1">
      <alignment/>
    </xf>
    <xf numFmtId="0" fontId="3" fillId="0" borderId="0" xfId="0" applyFont="1"/>
    <xf numFmtId="43" fontId="3" fillId="0" borderId="2" xfId="0" applyNumberFormat="1" applyFont="1" applyFill="1" applyBorder="1"/>
    <xf numFmtId="0" fontId="2" fillId="0" borderId="0" xfId="0" applyFont="1" applyFill="1" applyAlignment="1" applyProtection="1">
      <alignment vertical="center" wrapText="1"/>
      <protection locked="0"/>
    </xf>
    <xf numFmtId="187" fontId="3" fillId="0" borderId="4" xfId="18" applyNumberFormat="1" applyFont="1" applyFill="1" applyBorder="1"/>
    <xf numFmtId="187" fontId="3" fillId="0" borderId="0" xfId="18" applyNumberFormat="1" applyFont="1" applyFill="1" applyAlignment="1">
      <alignment vertical="center"/>
    </xf>
    <xf numFmtId="187" fontId="3" fillId="0" borderId="0" xfId="18" applyNumberFormat="1" applyFont="1" applyFill="1" applyAlignment="1">
      <alignment/>
    </xf>
    <xf numFmtId="187" fontId="3" fillId="0" borderId="0" xfId="18" applyNumberFormat="1" applyFont="1" applyFill="1" applyBorder="1" applyAlignment="1">
      <alignment/>
    </xf>
    <xf numFmtId="0" fontId="2" fillId="0" borderId="0" xfId="0" applyFont="1" applyFill="1" applyAlignment="1" applyProtection="1">
      <alignment horizontal="justify" vertical="center" wrapText="1"/>
      <protection locked="0"/>
    </xf>
    <xf numFmtId="0" fontId="3" fillId="0" borderId="0" xfId="0" applyFont="1" applyFill="1" applyAlignment="1" applyProtection="1">
      <alignment vertical="center" wrapText="1"/>
      <protection locked="0"/>
    </xf>
    <xf numFmtId="187" fontId="3" fillId="0" borderId="0" xfId="18" applyNumberFormat="1" applyFont="1" applyFill="1" applyBorder="1" applyAlignment="1">
      <alignment vertical="top"/>
    </xf>
    <xf numFmtId="187" fontId="3" fillId="0" borderId="4" xfId="18" applyNumberFormat="1" applyFont="1" applyFill="1" applyBorder="1" applyAlignment="1">
      <alignment vertical="top"/>
    </xf>
    <xf numFmtId="0" fontId="4" fillId="0" borderId="0" xfId="0" applyFont="1" applyFill="1" applyAlignment="1">
      <alignment/>
    </xf>
    <xf numFmtId="0" fontId="3" fillId="0" borderId="0" xfId="0" applyFont="1" applyFill="1" applyAlignment="1">
      <alignment wrapText="1"/>
    </xf>
    <xf numFmtId="187" fontId="3" fillId="0" borderId="5" xfId="18" applyNumberFormat="1" applyFont="1" applyFill="1" applyBorder="1"/>
    <xf numFmtId="0" fontId="3" fillId="0" borderId="0" xfId="0" applyNumberFormat="1" applyFont="1" applyFill="1" applyBorder="1" applyAlignment="1">
      <alignment vertical="top" wrapText="1"/>
    </xf>
    <xf numFmtId="0" fontId="5" fillId="0" borderId="0" xfId="0" applyFont="1" applyFill="1" applyAlignment="1">
      <alignment vertical="top"/>
    </xf>
    <xf numFmtId="206" fontId="2" fillId="0" borderId="0" xfId="0" applyNumberFormat="1" applyFont="1" applyFill="1"/>
    <xf numFmtId="0" fontId="10" fillId="0" borderId="0" xfId="0" applyFont="1" applyFill="1" applyBorder="1" applyAlignment="1">
      <alignment/>
    </xf>
    <xf numFmtId="0" fontId="10" fillId="0" borderId="0" xfId="0" applyFont="1" applyFill="1" applyAlignment="1">
      <alignment/>
    </xf>
    <xf numFmtId="206" fontId="3" fillId="0" borderId="0" xfId="0" applyNumberFormat="1" applyFont="1" applyFill="1" applyBorder="1" applyAlignment="1">
      <alignment/>
    </xf>
    <xf numFmtId="206" fontId="3" fillId="0" borderId="0" xfId="0" applyNumberFormat="1" applyFont="1" applyFill="1"/>
    <xf numFmtId="206" fontId="3" fillId="0" borderId="0" xfId="0" applyNumberFormat="1" applyFont="1" applyFill="1" applyAlignment="1">
      <alignment horizontal="center"/>
    </xf>
    <xf numFmtId="206" fontId="3" fillId="0" borderId="0" xfId="0" applyNumberFormat="1" applyFont="1" applyFill="1" applyBorder="1" applyAlignment="1">
      <alignment horizontal="center"/>
    </xf>
    <xf numFmtId="206" fontId="6" fillId="0" borderId="0" xfId="0" applyNumberFormat="1" applyFont="1" applyFill="1"/>
    <xf numFmtId="206" fontId="1" fillId="0" borderId="0" xfId="0" applyNumberFormat="1" applyFont="1" applyFill="1" applyAlignment="1">
      <alignment horizontal="center"/>
    </xf>
    <xf numFmtId="206" fontId="2" fillId="0" borderId="0" xfId="0" applyNumberFormat="1" applyFont="1" applyFill="1" applyBorder="1"/>
    <xf numFmtId="206" fontId="3" fillId="0" borderId="0" xfId="0" applyNumberFormat="1" applyFont="1" applyFill="1" applyBorder="1"/>
    <xf numFmtId="206" fontId="3" fillId="0" borderId="3" xfId="0" applyNumberFormat="1" applyFont="1" applyFill="1" applyBorder="1"/>
    <xf numFmtId="206" fontId="2" fillId="0" borderId="4" xfId="0" applyNumberFormat="1" applyFont="1" applyFill="1" applyBorder="1"/>
    <xf numFmtId="206" fontId="3" fillId="0" borderId="4" xfId="0" applyNumberFormat="1" applyFont="1" applyFill="1" applyBorder="1" applyAlignment="1">
      <alignment/>
    </xf>
    <xf numFmtId="206" fontId="3" fillId="0" borderId="4" xfId="0" applyNumberFormat="1" applyFont="1" applyFill="1" applyBorder="1"/>
    <xf numFmtId="206" fontId="3" fillId="0" borderId="7" xfId="0" applyNumberFormat="1" applyFont="1" applyFill="1" applyBorder="1"/>
    <xf numFmtId="206" fontId="2" fillId="0" borderId="0" xfId="0" applyNumberFormat="1" applyFont="1" applyFill="1" applyAlignment="1">
      <alignment vertical="top" wrapText="1"/>
    </xf>
    <xf numFmtId="206" fontId="3" fillId="0" borderId="8" xfId="0" applyNumberFormat="1" applyFont="1" applyFill="1" applyBorder="1" applyAlignment="1">
      <alignment horizontal="right"/>
    </xf>
    <xf numFmtId="206" fontId="3" fillId="0" borderId="1" xfId="0" applyNumberFormat="1" applyFont="1" applyFill="1" applyBorder="1" applyAlignment="1">
      <alignment horizontal="right"/>
    </xf>
    <xf numFmtId="206" fontId="2" fillId="0" borderId="0" xfId="0" applyNumberFormat="1" applyFont="1" applyFill="1" applyAlignment="1">
      <alignment horizontal="right"/>
    </xf>
    <xf numFmtId="206" fontId="2" fillId="0" borderId="0" xfId="0" applyNumberFormat="1" applyFont="1" applyFill="1" applyAlignment="1">
      <alignment wrapText="1"/>
    </xf>
    <xf numFmtId="187" fontId="2" fillId="0" borderId="0" xfId="18" applyNumberFormat="1" applyFont="1" applyFill="1" applyAlignment="1">
      <alignment vertical="top"/>
    </xf>
    <xf numFmtId="206" fontId="2" fillId="0" borderId="0" xfId="0" applyNumberFormat="1" applyFont="1" applyFill="1" applyBorder="1" applyAlignment="1">
      <alignment wrapText="1"/>
    </xf>
    <xf numFmtId="0" fontId="0" fillId="0" borderId="0" xfId="0" applyAlignment="1">
      <alignment wrapText="1"/>
    </xf>
    <xf numFmtId="0" fontId="11" fillId="0" borderId="0" xfId="0" applyFont="1" applyFill="1"/>
    <xf numFmtId="0" fontId="2" fillId="0" borderId="0" xfId="0" applyFont="1" applyFill="1" applyAlignment="1">
      <alignment horizontal="justify"/>
    </xf>
    <xf numFmtId="187" fontId="3" fillId="0" borderId="2" xfId="18" applyNumberFormat="1" applyFont="1" applyFill="1" applyBorder="1" applyAlignment="1">
      <alignment horizontal="justify"/>
    </xf>
    <xf numFmtId="0" fontId="3" fillId="0" borderId="0" xfId="0" applyFont="1" applyFill="1" applyAlignment="1" quotePrefix="1">
      <alignment horizontal="center"/>
    </xf>
    <xf numFmtId="0" fontId="3" fillId="0" borderId="0" xfId="0" applyNumberFormat="1" applyFont="1" applyFill="1" applyAlignment="1">
      <alignment horizontal="center" vertical="center"/>
    </xf>
    <xf numFmtId="0" fontId="13" fillId="0" borderId="0" xfId="0" applyFont="1"/>
    <xf numFmtId="187" fontId="3" fillId="0" borderId="1" xfId="18" applyNumberFormat="1" applyFont="1" applyFill="1" applyBorder="1" applyAlignment="1">
      <alignment vertical="center"/>
    </xf>
    <xf numFmtId="0" fontId="2" fillId="0" borderId="0" xfId="0" applyFont="1" applyFill="1" applyBorder="1" applyAlignment="1">
      <alignment vertical="top"/>
    </xf>
    <xf numFmtId="0" fontId="3" fillId="0" borderId="0" xfId="0" applyFont="1" applyFill="1" applyBorder="1" applyAlignment="1">
      <alignment vertical="top" wrapText="1"/>
    </xf>
    <xf numFmtId="0" fontId="3" fillId="0" borderId="0" xfId="0" applyFont="1" applyFill="1" applyBorder="1" applyAlignment="1">
      <alignment horizontal="right"/>
    </xf>
    <xf numFmtId="0" fontId="2" fillId="0" borderId="0" xfId="0" applyFont="1" applyFill="1" applyBorder="1" applyAlignment="1">
      <alignment horizontal="right"/>
    </xf>
    <xf numFmtId="206" fontId="3" fillId="0" borderId="0" xfId="0" applyNumberFormat="1" applyFont="1" applyFill="1" applyBorder="1" applyAlignment="1">
      <alignment wrapText="1"/>
    </xf>
    <xf numFmtId="206" fontId="3" fillId="0" borderId="0" xfId="0" applyNumberFormat="1" applyFont="1" applyFill="1" applyBorder="1" applyAlignment="1">
      <alignment vertical="top" wrapText="1"/>
    </xf>
    <xf numFmtId="206" fontId="3" fillId="0" borderId="4" xfId="0" applyNumberFormat="1" applyFont="1" applyFill="1" applyBorder="1" applyAlignment="1">
      <alignment horizontal="center"/>
    </xf>
    <xf numFmtId="14" fontId="3" fillId="0" borderId="0" xfId="0" applyNumberFormat="1" applyFont="1" applyFill="1" applyAlignment="1">
      <alignment horizontal="center"/>
    </xf>
    <xf numFmtId="0" fontId="3" fillId="0" borderId="0" xfId="0" applyFont="1" applyFill="1" applyAlignment="1">
      <alignment horizontal="center" vertical="top"/>
    </xf>
    <xf numFmtId="0" fontId="0" fillId="0" borderId="0" xfId="0" applyAlignment="1">
      <alignment/>
    </xf>
    <xf numFmtId="187" fontId="14" fillId="0" borderId="0" xfId="0" applyNumberFormat="1" applyFont="1" applyFill="1" applyAlignment="1">
      <alignment vertical="top"/>
    </xf>
    <xf numFmtId="187" fontId="2" fillId="0" borderId="0" xfId="0" applyNumberFormat="1" applyFont="1" applyFill="1" applyBorder="1"/>
    <xf numFmtId="206" fontId="14" fillId="0" borderId="0" xfId="0" applyNumberFormat="1" applyFont="1" applyFill="1"/>
    <xf numFmtId="0" fontId="0" fillId="0" borderId="0" xfId="0" applyFill="1" applyAlignment="1">
      <alignment wrapText="1"/>
    </xf>
    <xf numFmtId="0" fontId="4" fillId="0" borderId="0" xfId="0" applyFont="1" applyFill="1" applyBorder="1"/>
    <xf numFmtId="0" fontId="2" fillId="0" borderId="0" xfId="0" applyFont="1" applyFill="1" applyBorder="1" applyAlignment="1">
      <alignment horizontal="justify"/>
    </xf>
    <xf numFmtId="0" fontId="2" fillId="0" borderId="0" xfId="0" applyFont="1" applyFill="1" applyBorder="1" applyAlignment="1">
      <alignment horizontal="justify" vertical="top"/>
    </xf>
    <xf numFmtId="0" fontId="3" fillId="0" borderId="0" xfId="0" applyFont="1" applyFill="1" applyBorder="1" applyAlignment="1" quotePrefix="1">
      <alignment horizontal="center"/>
    </xf>
    <xf numFmtId="0" fontId="2" fillId="0" borderId="0" xfId="0" applyFont="1" applyFill="1" applyBorder="1" applyAlignment="1">
      <alignment horizontal="justify" vertical="center"/>
    </xf>
    <xf numFmtId="0" fontId="0" fillId="0" borderId="0" xfId="0" applyFill="1" applyAlignment="1">
      <alignment/>
    </xf>
    <xf numFmtId="187" fontId="2" fillId="0" borderId="0" xfId="18" applyNumberFormat="1" applyFont="1" applyFill="1" applyAlignment="1">
      <alignment vertical="center"/>
    </xf>
    <xf numFmtId="0" fontId="2" fillId="0" borderId="0" xfId="0" applyFont="1" applyFill="1" applyAlignment="1">
      <alignment horizontal="center" vertical="top"/>
    </xf>
    <xf numFmtId="0" fontId="2" fillId="2" borderId="0" xfId="0" applyFont="1" applyFill="1" applyAlignment="1">
      <alignment horizontal="justify" vertical="top" wrapText="1"/>
    </xf>
    <xf numFmtId="0" fontId="2" fillId="2" borderId="0" xfId="0" applyFont="1" applyFill="1" applyAlignment="1">
      <alignment horizontal="justify" vertical="top"/>
    </xf>
    <xf numFmtId="0" fontId="0" fillId="0" borderId="0" xfId="0" applyAlignment="1">
      <alignment vertical="top" wrapText="1"/>
    </xf>
    <xf numFmtId="187" fontId="15" fillId="0" borderId="0" xfId="15" applyNumberFormat="1" applyFont="1" applyFill="1" applyBorder="1" applyAlignment="1">
      <alignment vertical="center"/>
    </xf>
    <xf numFmtId="0" fontId="16" fillId="0" borderId="0" xfId="0" applyFont="1" applyFill="1" applyBorder="1" applyAlignment="1">
      <alignment vertical="center"/>
    </xf>
    <xf numFmtId="187" fontId="15" fillId="0" borderId="0" xfId="0" applyNumberFormat="1" applyFont="1" applyFill="1" applyBorder="1" applyAlignment="1">
      <alignment vertical="center"/>
    </xf>
    <xf numFmtId="0" fontId="16" fillId="0" borderId="0" xfId="0" applyFont="1" applyFill="1" applyAlignment="1">
      <alignment vertical="center"/>
    </xf>
    <xf numFmtId="39" fontId="3" fillId="0" borderId="2" xfId="0" applyNumberFormat="1" applyFont="1" applyFill="1" applyBorder="1" applyAlignment="1">
      <alignment horizontal="center" vertical="center"/>
    </xf>
    <xf numFmtId="39" fontId="2" fillId="0" borderId="0" xfId="0" applyNumberFormat="1" applyFont="1" applyFill="1" applyBorder="1" applyAlignment="1">
      <alignment horizontal="center" vertical="center"/>
    </xf>
    <xf numFmtId="39" fontId="2" fillId="0" borderId="0" xfId="0" applyNumberFormat="1" applyFont="1" applyFill="1" applyAlignment="1">
      <alignment horizontal="center" vertical="center"/>
    </xf>
    <xf numFmtId="187" fontId="3" fillId="0" borderId="0" xfId="18" applyNumberFormat="1" applyFont="1" applyFill="1" applyAlignment="1">
      <alignment horizontal="justify"/>
    </xf>
    <xf numFmtId="187" fontId="3" fillId="0" borderId="0" xfId="18" applyNumberFormat="1" applyFont="1" applyFill="1" applyAlignment="1">
      <alignment horizontal="justify" vertical="top"/>
    </xf>
    <xf numFmtId="187" fontId="2" fillId="0" borderId="0" xfId="18" applyNumberFormat="1" applyFont="1" applyFill="1" applyAlignment="1">
      <alignment horizontal="justify" vertical="top"/>
    </xf>
    <xf numFmtId="187" fontId="2" fillId="0" borderId="0" xfId="18" applyNumberFormat="1" applyFont="1" applyFill="1" applyAlignment="1">
      <alignment horizontal="justify"/>
    </xf>
    <xf numFmtId="0" fontId="2" fillId="0" borderId="0" xfId="0" applyFont="1" applyFill="1" applyAlignment="1">
      <alignment horizontal="center"/>
    </xf>
    <xf numFmtId="186" fontId="3" fillId="0" borderId="0" xfId="18" applyNumberFormat="1" applyFont="1" applyFill="1"/>
    <xf numFmtId="187" fontId="3" fillId="0" borderId="0" xfId="18" applyNumberFormat="1" applyFont="1" applyFill="1" applyAlignment="1">
      <alignment vertical="top"/>
    </xf>
    <xf numFmtId="0" fontId="6" fillId="0" borderId="0" xfId="0" applyFont="1" applyFill="1"/>
    <xf numFmtId="0" fontId="11" fillId="0" borderId="0" xfId="0" applyFont="1" applyFill="1" applyAlignment="1">
      <alignment horizontal="center"/>
    </xf>
    <xf numFmtId="39" fontId="3" fillId="0" borderId="0" xfId="0" applyNumberFormat="1" applyFont="1" applyFill="1" applyBorder="1" applyAlignment="1">
      <alignment horizontal="center" vertical="center"/>
    </xf>
    <xf numFmtId="187" fontId="3" fillId="0" borderId="2" xfId="18" applyNumberFormat="1" applyFont="1" applyFill="1" applyBorder="1" applyAlignment="1">
      <alignment horizontal="right"/>
    </xf>
    <xf numFmtId="0" fontId="3" fillId="0" borderId="2" xfId="0" applyFont="1" applyFill="1" applyBorder="1" applyAlignment="1">
      <alignment/>
    </xf>
    <xf numFmtId="0" fontId="2" fillId="0" borderId="2" xfId="0" applyFont="1" applyFill="1" applyBorder="1"/>
    <xf numFmtId="0" fontId="2" fillId="0" borderId="2" xfId="0" applyFont="1" applyFill="1" applyBorder="1" applyAlignment="1">
      <alignment/>
    </xf>
    <xf numFmtId="0" fontId="2" fillId="0" borderId="4" xfId="0" applyFont="1" applyFill="1" applyBorder="1" applyAlignment="1">
      <alignment/>
    </xf>
    <xf numFmtId="0" fontId="3" fillId="0" borderId="4" xfId="0" applyFont="1" applyFill="1" applyBorder="1" applyAlignment="1">
      <alignment/>
    </xf>
    <xf numFmtId="0" fontId="2" fillId="0" borderId="1" xfId="0" applyFont="1" applyFill="1" applyBorder="1" applyAlignment="1">
      <alignment/>
    </xf>
    <xf numFmtId="0" fontId="3" fillId="0" borderId="1" xfId="0" applyFont="1" applyFill="1" applyBorder="1" applyAlignment="1">
      <alignment/>
    </xf>
    <xf numFmtId="0" fontId="2" fillId="0" borderId="2" xfId="0" applyFont="1" applyFill="1" applyBorder="1" applyAlignment="1">
      <alignment wrapText="1"/>
    </xf>
    <xf numFmtId="187" fontId="2" fillId="0" borderId="0" xfId="18" applyNumberFormat="1" applyFont="1" applyFill="1" applyBorder="1" applyAlignment="1">
      <alignment/>
    </xf>
    <xf numFmtId="187" fontId="2" fillId="0" borderId="4" xfId="18" applyNumberFormat="1" applyFont="1" applyFill="1" applyBorder="1" applyAlignment="1">
      <alignment/>
    </xf>
    <xf numFmtId="187" fontId="2" fillId="0" borderId="1" xfId="18" applyNumberFormat="1" applyFont="1" applyFill="1" applyBorder="1" applyAlignment="1">
      <alignment/>
    </xf>
    <xf numFmtId="187" fontId="2" fillId="0" borderId="0" xfId="0" applyNumberFormat="1" applyFont="1" applyFill="1" applyBorder="1" applyAlignment="1">
      <alignment/>
    </xf>
    <xf numFmtId="187" fontId="3" fillId="0" borderId="3" xfId="18" applyNumberFormat="1" applyFont="1" applyFill="1" applyBorder="1" applyAlignment="1">
      <alignment horizontal="right"/>
    </xf>
    <xf numFmtId="2" fontId="3" fillId="0" borderId="2" xfId="0" applyNumberFormat="1" applyFont="1" applyFill="1" applyBorder="1" applyAlignment="1">
      <alignment horizontal="center" vertical="center"/>
    </xf>
    <xf numFmtId="0" fontId="3" fillId="0" borderId="0" xfId="0" applyFont="1" applyFill="1" applyAlignment="1">
      <alignment vertical="center"/>
    </xf>
    <xf numFmtId="187" fontId="2" fillId="0" borderId="1" xfId="0" applyNumberFormat="1" applyFont="1" applyFill="1" applyBorder="1" applyAlignment="1">
      <alignment/>
    </xf>
    <xf numFmtId="0" fontId="18" fillId="0" borderId="0" xfId="0" applyFont="1" applyFill="1" applyAlignment="1">
      <alignment vertical="top" wrapText="1"/>
    </xf>
    <xf numFmtId="0" fontId="19" fillId="0" borderId="0" xfId="0" applyFont="1" applyAlignment="1">
      <alignment vertical="top" wrapText="1"/>
    </xf>
    <xf numFmtId="0" fontId="3" fillId="0" borderId="0" xfId="0" applyFont="1" applyFill="1" applyBorder="1" applyAlignment="1">
      <alignment vertical="center"/>
    </xf>
    <xf numFmtId="0" fontId="2" fillId="3" borderId="0" xfId="0" applyFont="1" applyFill="1" applyAlignment="1">
      <alignment vertical="center" wrapText="1"/>
    </xf>
    <xf numFmtId="0" fontId="0" fillId="3" borderId="0" xfId="0" applyFill="1" applyAlignment="1">
      <alignment vertical="center" wrapText="1"/>
    </xf>
    <xf numFmtId="0" fontId="0" fillId="0" borderId="0" xfId="0" applyAlignment="1">
      <alignment horizontal="justify" vertical="top" wrapText="1"/>
    </xf>
    <xf numFmtId="0" fontId="2" fillId="3" borderId="0" xfId="0" applyFont="1" applyFill="1" applyAlignment="1">
      <alignment horizontal="justify" vertical="top"/>
    </xf>
    <xf numFmtId="39" fontId="3" fillId="3" borderId="0" xfId="0" applyNumberFormat="1" applyFont="1" applyFill="1" applyBorder="1" applyAlignment="1">
      <alignment horizontal="center" vertical="center"/>
    </xf>
    <xf numFmtId="187" fontId="3" fillId="3" borderId="0" xfId="18" applyNumberFormat="1" applyFont="1" applyFill="1" applyBorder="1" applyAlignment="1">
      <alignment vertical="top" wrapText="1"/>
    </xf>
    <xf numFmtId="187" fontId="3" fillId="3" borderId="1" xfId="18" applyNumberFormat="1" applyFont="1" applyFill="1" applyBorder="1" applyAlignment="1">
      <alignment vertical="center"/>
    </xf>
    <xf numFmtId="0" fontId="2" fillId="0" borderId="0" xfId="0" applyFont="1"/>
    <xf numFmtId="0" fontId="2" fillId="3" borderId="0" xfId="0" applyFont="1" applyFill="1"/>
    <xf numFmtId="0" fontId="2" fillId="3" borderId="0" xfId="0" applyFont="1" applyFill="1" applyAlignment="1">
      <alignment horizontal="justify" vertical="top" wrapText="1"/>
    </xf>
    <xf numFmtId="0" fontId="2" fillId="3" borderId="0" xfId="0" applyFont="1" applyFill="1" applyAlignment="1">
      <alignment horizontal="left" vertical="center"/>
    </xf>
    <xf numFmtId="0" fontId="3" fillId="3" borderId="0" xfId="0" applyFont="1" applyFill="1"/>
    <xf numFmtId="0" fontId="21" fillId="3" borderId="0" xfId="0" applyFont="1" applyFill="1" applyAlignment="1">
      <alignment horizontal="justify" vertical="center" wrapText="1"/>
    </xf>
    <xf numFmtId="0" fontId="0" fillId="3" borderId="0" xfId="0" applyFill="1" applyAlignment="1">
      <alignment horizontal="justify" wrapText="1"/>
    </xf>
    <xf numFmtId="0" fontId="13" fillId="3" borderId="0" xfId="0" applyFont="1" applyFill="1"/>
    <xf numFmtId="0" fontId="22" fillId="3" borderId="0" xfId="0" applyFont="1" applyFill="1" applyAlignment="1">
      <alignment wrapText="1"/>
    </xf>
    <xf numFmtId="0" fontId="3" fillId="0" borderId="0" xfId="0" applyFont="1" applyFill="1" applyBorder="1" applyAlignment="1">
      <alignment/>
    </xf>
    <xf numFmtId="0" fontId="3" fillId="3" borderId="0" xfId="0" applyFont="1" applyFill="1" applyAlignment="1">
      <alignment horizontal="center"/>
    </xf>
    <xf numFmtId="187" fontId="3" fillId="3" borderId="0" xfId="18" applyNumberFormat="1" applyFont="1" applyFill="1" applyAlignment="1">
      <alignment horizontal="center"/>
    </xf>
    <xf numFmtId="187" fontId="3" fillId="3" borderId="4" xfId="18" applyNumberFormat="1" applyFont="1" applyFill="1" applyBorder="1" applyAlignment="1">
      <alignment vertical="center"/>
    </xf>
    <xf numFmtId="187" fontId="3" fillId="3" borderId="0" xfId="18" applyNumberFormat="1" applyFont="1" applyFill="1" applyBorder="1" applyAlignment="1">
      <alignment vertical="center"/>
    </xf>
    <xf numFmtId="0" fontId="18" fillId="0" borderId="0" xfId="0" applyFont="1" applyFill="1"/>
    <xf numFmtId="0" fontId="18" fillId="0" borderId="0" xfId="0" applyFont="1" applyFill="1" applyAlignment="1">
      <alignment horizontal="justify" vertical="top" wrapText="1"/>
    </xf>
    <xf numFmtId="0" fontId="18" fillId="3" borderId="0" xfId="0" applyFont="1" applyFill="1"/>
    <xf numFmtId="0" fontId="18" fillId="3" borderId="0" xfId="0" applyFont="1" applyFill="1" applyAlignment="1">
      <alignment horizontal="justify" vertical="top" wrapText="1"/>
    </xf>
    <xf numFmtId="0" fontId="18" fillId="3" borderId="0" xfId="0" applyFont="1" applyFill="1" applyAlignment="1" quotePrefix="1">
      <alignment horizontal="left" vertical="center"/>
    </xf>
    <xf numFmtId="0" fontId="18" fillId="0" borderId="0" xfId="0" applyFont="1" applyAlignment="1">
      <alignment horizontal="justify" vertical="top" wrapText="1"/>
    </xf>
    <xf numFmtId="10" fontId="2" fillId="0" borderId="0" xfId="0" applyNumberFormat="1" applyFont="1" applyFill="1" applyAlignment="1">
      <alignment horizontal="justify" vertical="top" wrapText="1"/>
    </xf>
    <xf numFmtId="187" fontId="3" fillId="3" borderId="0" xfId="18" applyNumberFormat="1" applyFont="1" applyFill="1" applyAlignment="1">
      <alignment/>
    </xf>
    <xf numFmtId="187" fontId="2" fillId="3" borderId="4" xfId="18" applyNumberFormat="1" applyFont="1" applyFill="1" applyBorder="1" applyAlignment="1">
      <alignment/>
    </xf>
    <xf numFmtId="187" fontId="2" fillId="3" borderId="0" xfId="18" applyNumberFormat="1" applyFont="1" applyFill="1" applyBorder="1" applyAlignment="1">
      <alignment/>
    </xf>
    <xf numFmtId="0" fontId="3" fillId="4" borderId="0" xfId="0" applyFont="1" applyFill="1"/>
    <xf numFmtId="0" fontId="2" fillId="4" borderId="0" xfId="0" applyFont="1" applyFill="1" applyAlignment="1">
      <alignment horizontal="justify" vertical="top" wrapText="1"/>
    </xf>
    <xf numFmtId="206" fontId="23" fillId="0" borderId="0" xfId="0" applyNumberFormat="1" applyFont="1" applyFill="1" applyBorder="1"/>
    <xf numFmtId="206" fontId="23" fillId="0" borderId="0" xfId="0" applyNumberFormat="1" applyFont="1" applyFill="1"/>
    <xf numFmtId="0" fontId="23" fillId="0" borderId="0" xfId="0" applyFont="1" applyFill="1"/>
    <xf numFmtId="0" fontId="24" fillId="0" borderId="0" xfId="0" applyFont="1" applyFill="1"/>
    <xf numFmtId="0" fontId="23" fillId="0" borderId="0" xfId="0" applyFont="1" applyFill="1" applyAlignment="1">
      <alignment wrapText="1"/>
    </xf>
    <xf numFmtId="0" fontId="23" fillId="0" borderId="0" xfId="0" applyFont="1" applyFill="1" applyAlignment="1">
      <alignment vertical="top"/>
    </xf>
    <xf numFmtId="187" fontId="23" fillId="0" borderId="0" xfId="0" applyNumberFormat="1" applyFont="1" applyFill="1"/>
    <xf numFmtId="0" fontId="24" fillId="0" borderId="0" xfId="0" applyFont="1" applyFill="1" applyAlignment="1">
      <alignment horizontal="justify" vertical="top" wrapText="1"/>
    </xf>
    <xf numFmtId="0" fontId="23" fillId="0" borderId="0" xfId="0" applyFont="1" applyFill="1" applyAlignment="1">
      <alignment horizontal="justify" vertical="top" wrapText="1"/>
    </xf>
    <xf numFmtId="0" fontId="6" fillId="0" borderId="0" xfId="0" applyFont="1" applyFill="1" applyAlignment="1">
      <alignment horizontal="justify" vertical="top" wrapText="1"/>
    </xf>
    <xf numFmtId="0" fontId="0" fillId="0" borderId="0" xfId="0" applyFill="1" applyAlignment="1">
      <alignment horizontal="justify" vertical="top"/>
    </xf>
    <xf numFmtId="0" fontId="2" fillId="0" borderId="0" xfId="0" applyNumberFormat="1" applyFont="1" applyFill="1" applyAlignment="1">
      <alignment horizontal="justify" vertical="top"/>
    </xf>
    <xf numFmtId="0" fontId="2" fillId="4" borderId="0" xfId="0" applyFont="1" applyFill="1" applyAlignment="1">
      <alignment horizontal="justify" vertical="top" wrapText="1"/>
    </xf>
    <xf numFmtId="187" fontId="3" fillId="4" borderId="0" xfId="18" applyNumberFormat="1" applyFont="1" applyFill="1" applyBorder="1" applyAlignment="1">
      <alignment vertical="top" wrapText="1"/>
    </xf>
    <xf numFmtId="187" fontId="3" fillId="4" borderId="0" xfId="18" applyNumberFormat="1" applyFont="1" applyFill="1" applyBorder="1" applyAlignment="1">
      <alignment vertical="center"/>
    </xf>
    <xf numFmtId="187" fontId="3" fillId="4" borderId="0" xfId="18" applyNumberFormat="1" applyFont="1" applyFill="1"/>
    <xf numFmtId="187" fontId="3" fillId="4" borderId="3" xfId="18" applyNumberFormat="1" applyFont="1" applyFill="1" applyBorder="1" applyAlignment="1">
      <alignment vertical="center"/>
    </xf>
    <xf numFmtId="0" fontId="5" fillId="4" borderId="0" xfId="0" applyFont="1" applyFill="1"/>
    <xf numFmtId="43" fontId="3" fillId="4" borderId="2" xfId="18" applyFont="1" applyFill="1" applyBorder="1" applyAlignment="1">
      <alignment horizontal="right" vertical="top"/>
    </xf>
    <xf numFmtId="187" fontId="25" fillId="0" borderId="0" xfId="18" applyNumberFormat="1" applyFont="1" applyFill="1" applyBorder="1" applyAlignment="1">
      <alignment vertical="center"/>
    </xf>
    <xf numFmtId="187" fontId="3" fillId="4" borderId="0" xfId="18" applyNumberFormat="1" applyFont="1" applyFill="1" applyBorder="1"/>
    <xf numFmtId="0" fontId="3" fillId="4" borderId="0" xfId="0" applyFont="1" applyFill="1" applyAlignment="1">
      <alignment horizontal="center"/>
    </xf>
    <xf numFmtId="187" fontId="3" fillId="4" borderId="0" xfId="18" applyNumberFormat="1" applyFont="1" applyFill="1" applyBorder="1" applyAlignment="1">
      <alignment horizontal="left" vertical="top" wrapText="1"/>
    </xf>
    <xf numFmtId="187" fontId="3" fillId="4" borderId="1" xfId="18" applyNumberFormat="1" applyFont="1" applyFill="1" applyBorder="1" applyAlignment="1">
      <alignment vertical="center"/>
    </xf>
    <xf numFmtId="0" fontId="3" fillId="4" borderId="0" xfId="0" applyFont="1" applyFill="1" applyAlignment="1">
      <alignment horizontal="center" vertical="top" wrapText="1"/>
    </xf>
    <xf numFmtId="14" fontId="3" fillId="4" borderId="0" xfId="0" applyNumberFormat="1" applyFont="1" applyFill="1" applyAlignment="1">
      <alignment horizontal="center"/>
    </xf>
    <xf numFmtId="0" fontId="26" fillId="0" borderId="0" xfId="0" applyFont="1" applyFill="1" applyAlignment="1">
      <alignment vertical="center"/>
    </xf>
    <xf numFmtId="43" fontId="3" fillId="0" borderId="2" xfId="18" applyFont="1" applyFill="1" applyBorder="1" applyAlignment="1">
      <alignment horizontal="center" vertical="center"/>
    </xf>
    <xf numFmtId="0" fontId="2" fillId="4" borderId="0" xfId="0" applyFont="1" applyFill="1" applyAlignment="1">
      <alignment horizontal="justify" vertical="top" wrapText="1"/>
    </xf>
    <xf numFmtId="0" fontId="2" fillId="4" borderId="0" xfId="0" applyFont="1" applyFill="1" applyAlignment="1">
      <alignment horizontal="justify" vertical="top"/>
    </xf>
    <xf numFmtId="0" fontId="0" fillId="4" borderId="0" xfId="0" applyFill="1" applyAlignment="1">
      <alignment horizontal="justify" wrapText="1"/>
    </xf>
    <xf numFmtId="0" fontId="0" fillId="4" borderId="0" xfId="0" applyFill="1" applyAlignment="1">
      <alignment horizontal="justify" vertical="top" wrapText="1"/>
    </xf>
    <xf numFmtId="187" fontId="3" fillId="4" borderId="0" xfId="18" applyNumberFormat="1" applyFont="1" applyFill="1" applyBorder="1" applyAlignment="1">
      <alignment horizontal="right"/>
    </xf>
    <xf numFmtId="0" fontId="2" fillId="0" borderId="0" xfId="0" applyFont="1" applyFill="1" applyAlignment="1">
      <alignment horizontal="right" vertical="top"/>
    </xf>
    <xf numFmtId="187" fontId="2" fillId="0" borderId="0" xfId="18" applyNumberFormat="1" applyFont="1" applyFill="1" applyBorder="1" applyAlignment="1">
      <alignment horizontal="right" vertical="top"/>
    </xf>
    <xf numFmtId="0" fontId="2" fillId="0" borderId="0" xfId="0" applyFont="1" applyFill="1" applyBorder="1" applyAlignment="1">
      <alignment horizontal="right" vertical="top"/>
    </xf>
    <xf numFmtId="206" fontId="26" fillId="0" borderId="0" xfId="0" applyNumberFormat="1" applyFont="1" applyFill="1" applyBorder="1"/>
    <xf numFmtId="206" fontId="26" fillId="0" borderId="0" xfId="0" applyNumberFormat="1" applyFont="1" applyFill="1"/>
    <xf numFmtId="187" fontId="24" fillId="4" borderId="0" xfId="18" applyNumberFormat="1" applyFont="1" applyFill="1"/>
    <xf numFmtId="187" fontId="24" fillId="4" borderId="0" xfId="18" applyNumberFormat="1" applyFont="1" applyFill="1" applyBorder="1" applyAlignment="1">
      <alignment vertical="center"/>
    </xf>
    <xf numFmtId="187" fontId="23" fillId="4" borderId="0" xfId="0" applyNumberFormat="1" applyFont="1" applyFill="1"/>
    <xf numFmtId="0" fontId="23" fillId="4" borderId="0" xfId="0" applyFont="1" applyFill="1"/>
    <xf numFmtId="187" fontId="24" fillId="0" borderId="0" xfId="0" applyNumberFormat="1" applyFont="1" applyFill="1" applyBorder="1" applyAlignment="1">
      <alignment vertical="center"/>
    </xf>
    <xf numFmtId="0" fontId="2" fillId="0" borderId="0" xfId="0" applyFont="1" applyFill="1" applyAlignment="1">
      <alignment horizontal="justify" vertical="top" wrapText="1"/>
    </xf>
    <xf numFmtId="0" fontId="3" fillId="0" borderId="0" xfId="0" applyFont="1" applyFill="1" applyAlignment="1" applyProtection="1">
      <alignment horizontal="left" vertical="center" wrapText="1"/>
      <protection locked="0"/>
    </xf>
    <xf numFmtId="0" fontId="3" fillId="0" borderId="0" xfId="0" applyFont="1" applyFill="1" applyAlignment="1" applyProtection="1">
      <alignment vertical="center" wrapText="1"/>
      <protection locked="0"/>
    </xf>
    <xf numFmtId="0" fontId="2" fillId="0" borderId="0" xfId="0" applyFont="1" applyFill="1" applyAlignment="1">
      <alignment horizontal="justify" vertical="center" wrapText="1"/>
    </xf>
    <xf numFmtId="0" fontId="3" fillId="0" borderId="0" xfId="0" applyFont="1" applyFill="1" applyAlignment="1">
      <alignment horizontal="justify" vertical="top" wrapText="1"/>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0" fillId="0" borderId="0" xfId="0" applyFill="1" applyAlignment="1">
      <alignment wrapText="1"/>
    </xf>
    <xf numFmtId="0" fontId="2" fillId="0" borderId="0" xfId="0" applyFont="1" applyFill="1" applyAlignment="1">
      <alignment wrapText="1"/>
    </xf>
    <xf numFmtId="0" fontId="4" fillId="0" borderId="0" xfId="0" applyFont="1" applyFill="1" applyAlignment="1">
      <alignment wrapText="1"/>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justify" vertical="top"/>
    </xf>
    <xf numFmtId="0" fontId="5" fillId="0" borderId="0" xfId="0" applyFont="1" applyFill="1" applyAlignment="1">
      <alignment horizontal="justify" vertical="top"/>
    </xf>
    <xf numFmtId="0" fontId="0" fillId="0" borderId="0" xfId="0" applyFill="1" applyAlignment="1">
      <alignment horizontal="justify" vertical="top" wrapText="1"/>
    </xf>
    <xf numFmtId="0" fontId="2" fillId="0" borderId="0" xfId="0" applyFont="1" applyFill="1" applyAlignment="1" applyProtection="1">
      <alignment vertical="top" wrapText="1"/>
      <protection locked="0"/>
    </xf>
    <xf numFmtId="0" fontId="2" fillId="0" borderId="0" xfId="0" applyFont="1" applyFill="1" applyAlignment="1">
      <alignment vertical="top"/>
    </xf>
    <xf numFmtId="0" fontId="3" fillId="0" borderId="0" xfId="0" applyFont="1" applyFill="1" applyAlignment="1" applyProtection="1">
      <alignment vertical="top" wrapText="1"/>
      <protection locked="0"/>
    </xf>
    <xf numFmtId="0" fontId="3" fillId="0" borderId="0" xfId="0" applyFont="1" applyFill="1" applyAlignment="1">
      <alignment horizontal="center"/>
    </xf>
    <xf numFmtId="0" fontId="3" fillId="0" borderId="0" xfId="0" applyFont="1" applyFill="1" applyAlignment="1">
      <alignment vertical="center"/>
    </xf>
    <xf numFmtId="0" fontId="2" fillId="0" borderId="0" xfId="0" applyNumberFormat="1" applyFont="1" applyFill="1" applyBorder="1" applyAlignment="1">
      <alignment horizontal="justify" vertical="top" wrapText="1"/>
    </xf>
    <xf numFmtId="0" fontId="2" fillId="0" borderId="0" xfId="0" applyNumberFormat="1" applyFont="1" applyFill="1" applyAlignment="1">
      <alignment horizontal="justify" vertical="top" wrapText="1"/>
    </xf>
    <xf numFmtId="0" fontId="3" fillId="0" borderId="0" xfId="0" applyFont="1" applyFill="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0" fontId="3" fillId="0" borderId="0" xfId="0" applyFont="1" applyFill="1" applyAlignment="1" applyProtection="1">
      <alignment horizontal="justify" vertical="center" wrapText="1"/>
      <protection locked="0"/>
    </xf>
    <xf numFmtId="0" fontId="2" fillId="0" borderId="0" xfId="0" applyFont="1" applyFill="1" applyAlignment="1">
      <alignment vertical="top" wrapText="1"/>
    </xf>
    <xf numFmtId="0" fontId="7"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lignment horizontal="center" vertical="top" wrapText="1"/>
    </xf>
    <xf numFmtId="0" fontId="1" fillId="0" borderId="0" xfId="0" applyFont="1" applyFill="1" applyAlignment="1">
      <alignment horizontal="center" wrapText="1"/>
    </xf>
    <xf numFmtId="0" fontId="6" fillId="0" borderId="0" xfId="0" applyFont="1" applyFill="1" applyAlignment="1">
      <alignment horizontal="center" wrapText="1"/>
    </xf>
    <xf numFmtId="0" fontId="3" fillId="0" borderId="0" xfId="0" applyFont="1" applyFill="1" applyAlignment="1">
      <alignment wrapText="1"/>
    </xf>
    <xf numFmtId="0" fontId="2" fillId="0" borderId="0" xfId="0" applyNumberFormat="1" applyFont="1" applyFill="1" applyAlignment="1">
      <alignment horizontal="justify" vertical="center" wrapText="1"/>
    </xf>
    <xf numFmtId="0" fontId="4" fillId="0" borderId="0" xfId="0" applyNumberFormat="1" applyFont="1" applyFill="1" applyAlignment="1">
      <alignment horizontal="justify" vertical="center" wrapText="1"/>
    </xf>
    <xf numFmtId="206" fontId="3" fillId="0" borderId="0" xfId="0" applyNumberFormat="1" applyFont="1" applyFill="1" applyBorder="1" applyAlignment="1">
      <alignment horizontal="center" wrapText="1"/>
    </xf>
    <xf numFmtId="206" fontId="3" fillId="0" borderId="4" xfId="0" applyNumberFormat="1" applyFont="1" applyFill="1"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3" fillId="0" borderId="4" xfId="0" applyFont="1" applyFill="1" applyBorder="1" applyAlignment="1">
      <alignment horizontal="center" wrapText="1"/>
    </xf>
    <xf numFmtId="0" fontId="0" fillId="0" borderId="4" xfId="0" applyFill="1" applyBorder="1" applyAlignment="1">
      <alignment horizontal="center" wrapText="1"/>
    </xf>
    <xf numFmtId="0" fontId="2"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2" fillId="3" borderId="0" xfId="0" applyFont="1" applyFill="1" applyAlignment="1">
      <alignment wrapText="1"/>
    </xf>
    <xf numFmtId="0" fontId="22" fillId="3" borderId="0" xfId="0" applyFont="1" applyFill="1" applyAlignment="1">
      <alignment wrapText="1"/>
    </xf>
    <xf numFmtId="0" fontId="2" fillId="3" borderId="0" xfId="0" applyFont="1" applyFill="1" applyAlignment="1" quotePrefix="1">
      <alignment horizontal="justify" vertical="center" wrapText="1"/>
    </xf>
    <xf numFmtId="0" fontId="2" fillId="3" borderId="0" xfId="0" applyFont="1" applyFill="1" applyAlignment="1">
      <alignment horizontal="justify" wrapText="1"/>
    </xf>
    <xf numFmtId="0" fontId="3" fillId="3" borderId="0" xfId="0" applyFont="1" applyFill="1" applyAlignment="1">
      <alignment horizontal="justify" vertical="top" wrapText="1"/>
    </xf>
    <xf numFmtId="0" fontId="17" fillId="3" borderId="0" xfId="0" applyFont="1" applyFill="1" applyAlignment="1">
      <alignment horizontal="justify" vertical="top" wrapText="1"/>
    </xf>
    <xf numFmtId="0" fontId="0" fillId="4" borderId="0" xfId="0" applyFill="1" applyAlignment="1">
      <alignment horizontal="justify" vertical="top" wrapText="1"/>
    </xf>
    <xf numFmtId="0" fontId="2" fillId="4" borderId="0" xfId="0" applyFont="1" applyFill="1" applyAlignment="1">
      <alignment horizontal="justify" vertical="top" wrapText="1"/>
    </xf>
    <xf numFmtId="0" fontId="0" fillId="4" borderId="0" xfId="0" applyFill="1" applyAlignment="1">
      <alignment horizontal="justify" wrapText="1"/>
    </xf>
    <xf numFmtId="0" fontId="2" fillId="0" borderId="0" xfId="0" applyFont="1" applyFill="1" applyAlignment="1">
      <alignment horizontal="justify" wrapText="1"/>
    </xf>
    <xf numFmtId="0" fontId="0" fillId="0" borderId="0" xfId="0" applyAlignment="1">
      <alignment horizontal="justify"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2" fillId="3" borderId="0" xfId="0" applyFont="1" applyFill="1" applyAlignment="1">
      <alignment horizontal="justify" vertical="center" wrapText="1"/>
    </xf>
    <xf numFmtId="0" fontId="18" fillId="3" borderId="0" xfId="0" applyFont="1" applyFill="1" applyAlignment="1">
      <alignment horizontal="justify" vertical="center" wrapText="1"/>
    </xf>
    <xf numFmtId="0" fontId="18" fillId="3" borderId="0" xfId="0" applyFont="1" applyFill="1" applyAlignment="1">
      <alignment wrapText="1"/>
    </xf>
    <xf numFmtId="0" fontId="19" fillId="0" borderId="0" xfId="0" applyFont="1" applyAlignment="1">
      <alignment wrapText="1"/>
    </xf>
    <xf numFmtId="0" fontId="18" fillId="3" borderId="0" xfId="0" applyFont="1" applyFill="1" applyAlignment="1">
      <alignment horizontal="justify" wrapText="1"/>
    </xf>
    <xf numFmtId="0" fontId="0" fillId="3" borderId="0" xfId="0" applyFont="1" applyFill="1" applyAlignment="1">
      <alignment horizontal="justify" vertical="center" wrapText="1"/>
    </xf>
    <xf numFmtId="0" fontId="18" fillId="0" borderId="0" xfId="0" applyFont="1" applyFill="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2" fillId="0" borderId="0" xfId="0" applyFont="1" applyFill="1" applyAlignment="1">
      <alignment horizontal="justify" vertical="top"/>
    </xf>
    <xf numFmtId="0" fontId="3" fillId="0" borderId="0" xfId="0" applyFont="1" applyFill="1" applyAlignment="1">
      <alignment/>
    </xf>
    <xf numFmtId="0" fontId="2" fillId="4" borderId="0" xfId="0" applyFont="1" applyFill="1" applyAlignment="1">
      <alignment horizontal="justify" vertical="top"/>
    </xf>
    <xf numFmtId="0" fontId="3" fillId="0" borderId="0" xfId="0" applyFont="1" applyFill="1" applyAlignment="1">
      <alignment horizontal="left" vertical="top" wrapText="1"/>
    </xf>
    <xf numFmtId="0" fontId="2" fillId="0" borderId="0" xfId="0" applyFont="1" applyFill="1" applyAlignment="1">
      <alignment/>
    </xf>
    <xf numFmtId="0" fontId="3" fillId="0" borderId="0" xfId="0" applyFont="1" applyFill="1" applyBorder="1" applyAlignment="1">
      <alignment horizontal="center" wrapText="1"/>
    </xf>
    <xf numFmtId="0" fontId="2" fillId="0" borderId="0" xfId="0" applyFont="1" applyFill="1" applyBorder="1" applyAlignment="1">
      <alignment wrapText="1"/>
    </xf>
    <xf numFmtId="0" fontId="2" fillId="3" borderId="0" xfId="0" applyFont="1" applyFill="1" applyAlignment="1">
      <alignment vertical="center" wrapText="1"/>
    </xf>
    <xf numFmtId="0" fontId="0" fillId="3" borderId="0" xfId="0" applyFill="1" applyAlignment="1">
      <alignment vertical="center" wrapText="1"/>
    </xf>
    <xf numFmtId="187" fontId="3" fillId="0" borderId="0" xfId="18" applyNumberFormat="1" applyFont="1" applyFill="1" applyAlignment="1">
      <alignment horizontal="center"/>
    </xf>
    <xf numFmtId="0" fontId="2" fillId="0" borderId="0" xfId="0" applyFont="1" applyFill="1" applyBorder="1" applyAlignment="1">
      <alignment horizontal="left" vertical="top" wrapText="1" indent="1"/>
    </xf>
    <xf numFmtId="0" fontId="3" fillId="0" borderId="0" xfId="0" applyFont="1" applyFill="1" applyBorder="1" applyAlignment="1">
      <alignment horizontal="center"/>
    </xf>
    <xf numFmtId="0" fontId="1" fillId="0" borderId="0" xfId="0" applyFont="1" applyFill="1" applyAlignment="1">
      <alignment wrapText="1"/>
    </xf>
    <xf numFmtId="0" fontId="2" fillId="5" borderId="0" xfId="0" applyFont="1" applyFill="1" applyAlignment="1">
      <alignment horizontal="justify" vertical="top" wrapText="1"/>
    </xf>
    <xf numFmtId="0" fontId="2" fillId="5" borderId="0" xfId="0" applyFont="1" applyFill="1" applyAlignment="1">
      <alignment horizontal="justify" vertical="top"/>
    </xf>
    <xf numFmtId="0" fontId="0" fillId="0" borderId="0" xfId="0" applyFill="1" applyAlignment="1">
      <alignment horizontal="justify" vertical="top"/>
    </xf>
    <xf numFmtId="0" fontId="2" fillId="4" borderId="0" xfId="0" applyFont="1" applyFill="1" applyAlignment="1">
      <alignment horizontal="justify" vertical="justify"/>
    </xf>
    <xf numFmtId="0" fontId="0" fillId="4" borderId="0" xfId="0" applyFill="1" applyAlignment="1">
      <alignment horizontal="justify"/>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10</xdr:row>
      <xdr:rowOff>104775</xdr:rowOff>
    </xdr:from>
    <xdr:to>
      <xdr:col>11</xdr:col>
      <xdr:colOff>847725</xdr:colOff>
      <xdr:row>10</xdr:row>
      <xdr:rowOff>104775</xdr:rowOff>
    </xdr:to>
    <xdr:sp macro="" textlink="">
      <xdr:nvSpPr>
        <xdr:cNvPr id="1618" name="Line 2"/>
        <xdr:cNvSpPr>
          <a:spLocks noChangeShapeType="1"/>
        </xdr:cNvSpPr>
      </xdr:nvSpPr>
      <xdr:spPr bwMode="auto">
        <a:xfrm>
          <a:off x="5200650" y="2238375"/>
          <a:ext cx="13335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23</xdr:col>
      <xdr:colOff>476250</xdr:colOff>
      <xdr:row>22</xdr:row>
      <xdr:rowOff>161925</xdr:rowOff>
    </xdr:from>
    <xdr:to>
      <xdr:col>24</xdr:col>
      <xdr:colOff>304800</xdr:colOff>
      <xdr:row>22</xdr:row>
      <xdr:rowOff>161925</xdr:rowOff>
    </xdr:to>
    <xdr:sp macro="" textlink="">
      <xdr:nvSpPr>
        <xdr:cNvPr id="1619" name="Line 2"/>
        <xdr:cNvSpPr>
          <a:spLocks noChangeShapeType="1"/>
        </xdr:cNvSpPr>
      </xdr:nvSpPr>
      <xdr:spPr bwMode="auto">
        <a:xfrm flipV="1">
          <a:off x="13392150" y="4581525"/>
          <a:ext cx="4381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5</xdr:col>
      <xdr:colOff>114300</xdr:colOff>
      <xdr:row>10</xdr:row>
      <xdr:rowOff>123825</xdr:rowOff>
    </xdr:from>
    <xdr:to>
      <xdr:col>7</xdr:col>
      <xdr:colOff>428625</xdr:colOff>
      <xdr:row>10</xdr:row>
      <xdr:rowOff>123825</xdr:rowOff>
    </xdr:to>
    <xdr:sp macro="" textlink="">
      <xdr:nvSpPr>
        <xdr:cNvPr id="1620" name="Line 6"/>
        <xdr:cNvSpPr>
          <a:spLocks noChangeShapeType="1"/>
        </xdr:cNvSpPr>
      </xdr:nvSpPr>
      <xdr:spPr bwMode="auto">
        <a:xfrm flipH="1" flipV="1">
          <a:off x="2676525" y="2257425"/>
          <a:ext cx="13430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macro="" textlink="">
      <xdr:nvSpPr>
        <xdr:cNvPr id="10505" name="Line 2"/>
        <xdr:cNvSpPr>
          <a:spLocks noChangeShapeType="1"/>
        </xdr:cNvSpPr>
      </xdr:nvSpPr>
      <xdr:spPr bwMode="auto">
        <a:xfrm flipV="1">
          <a:off x="3362325" y="1543050"/>
          <a:ext cx="5429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0</xdr:col>
      <xdr:colOff>2266950</xdr:colOff>
      <xdr:row>8</xdr:row>
      <xdr:rowOff>0</xdr:rowOff>
    </xdr:from>
    <xdr:to>
      <xdr:col>1</xdr:col>
      <xdr:colOff>600075</xdr:colOff>
      <xdr:row>8</xdr:row>
      <xdr:rowOff>0</xdr:rowOff>
    </xdr:to>
    <xdr:sp macro="" textlink="">
      <xdr:nvSpPr>
        <xdr:cNvPr id="10506" name="Line 6"/>
        <xdr:cNvSpPr>
          <a:spLocks noChangeShapeType="1"/>
        </xdr:cNvSpPr>
      </xdr:nvSpPr>
      <xdr:spPr bwMode="auto">
        <a:xfrm flipH="1">
          <a:off x="2266950" y="1543050"/>
          <a:ext cx="11049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xdr:col>
      <xdr:colOff>590550</xdr:colOff>
      <xdr:row>8</xdr:row>
      <xdr:rowOff>0</xdr:rowOff>
    </xdr:from>
    <xdr:to>
      <xdr:col>4</xdr:col>
      <xdr:colOff>28575</xdr:colOff>
      <xdr:row>8</xdr:row>
      <xdr:rowOff>0</xdr:rowOff>
    </xdr:to>
    <xdr:sp macro="" textlink="">
      <xdr:nvSpPr>
        <xdr:cNvPr id="10507" name="Line 7"/>
        <xdr:cNvSpPr>
          <a:spLocks noChangeShapeType="1"/>
        </xdr:cNvSpPr>
      </xdr:nvSpPr>
      <xdr:spPr bwMode="auto">
        <a:xfrm flipV="1">
          <a:off x="4619625" y="1543050"/>
          <a:ext cx="5429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2</xdr:col>
      <xdr:colOff>152400</xdr:colOff>
      <xdr:row>8</xdr:row>
      <xdr:rowOff>0</xdr:rowOff>
    </xdr:from>
    <xdr:to>
      <xdr:col>3</xdr:col>
      <xdr:colOff>600075</xdr:colOff>
      <xdr:row>8</xdr:row>
      <xdr:rowOff>0</xdr:rowOff>
    </xdr:to>
    <xdr:sp macro="" textlink="">
      <xdr:nvSpPr>
        <xdr:cNvPr id="10508" name="Line 8"/>
        <xdr:cNvSpPr>
          <a:spLocks noChangeShapeType="1"/>
        </xdr:cNvSpPr>
      </xdr:nvSpPr>
      <xdr:spPr bwMode="auto">
        <a:xfrm flipH="1">
          <a:off x="4029075" y="1543050"/>
          <a:ext cx="6000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8</xdr:col>
      <xdr:colOff>590550</xdr:colOff>
      <xdr:row>8</xdr:row>
      <xdr:rowOff>0</xdr:rowOff>
    </xdr:from>
    <xdr:to>
      <xdr:col>9</xdr:col>
      <xdr:colOff>28575</xdr:colOff>
      <xdr:row>8</xdr:row>
      <xdr:rowOff>0</xdr:rowOff>
    </xdr:to>
    <xdr:sp macro="" textlink="">
      <xdr:nvSpPr>
        <xdr:cNvPr id="10509" name="Line 9"/>
        <xdr:cNvSpPr>
          <a:spLocks noChangeShapeType="1"/>
        </xdr:cNvSpPr>
      </xdr:nvSpPr>
      <xdr:spPr bwMode="auto">
        <a:xfrm flipV="1">
          <a:off x="6943725" y="1543050"/>
          <a:ext cx="3905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8</xdr:col>
      <xdr:colOff>9525</xdr:colOff>
      <xdr:row>8</xdr:row>
      <xdr:rowOff>0</xdr:rowOff>
    </xdr:from>
    <xdr:to>
      <xdr:col>8</xdr:col>
      <xdr:colOff>619125</xdr:colOff>
      <xdr:row>8</xdr:row>
      <xdr:rowOff>0</xdr:rowOff>
    </xdr:to>
    <xdr:sp macro="" textlink="">
      <xdr:nvSpPr>
        <xdr:cNvPr id="10510" name="Line 10"/>
        <xdr:cNvSpPr>
          <a:spLocks noChangeShapeType="1"/>
        </xdr:cNvSpPr>
      </xdr:nvSpPr>
      <xdr:spPr bwMode="auto">
        <a:xfrm flipH="1" flipV="1">
          <a:off x="6362700" y="1543050"/>
          <a:ext cx="6096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11</xdr:col>
      <xdr:colOff>590550</xdr:colOff>
      <xdr:row>8</xdr:row>
      <xdr:rowOff>0</xdr:rowOff>
    </xdr:from>
    <xdr:to>
      <xdr:col>12</xdr:col>
      <xdr:colOff>28575</xdr:colOff>
      <xdr:row>8</xdr:row>
      <xdr:rowOff>0</xdr:rowOff>
    </xdr:to>
    <xdr:sp macro="" textlink="">
      <xdr:nvSpPr>
        <xdr:cNvPr id="10511" name="Line 11"/>
        <xdr:cNvSpPr>
          <a:spLocks noChangeShapeType="1"/>
        </xdr:cNvSpPr>
      </xdr:nvSpPr>
      <xdr:spPr bwMode="auto">
        <a:xfrm flipV="1">
          <a:off x="8201025" y="1543050"/>
          <a:ext cx="4381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9</xdr:col>
      <xdr:colOff>152400</xdr:colOff>
      <xdr:row>8</xdr:row>
      <xdr:rowOff>0</xdr:rowOff>
    </xdr:from>
    <xdr:to>
      <xdr:col>11</xdr:col>
      <xdr:colOff>600075</xdr:colOff>
      <xdr:row>8</xdr:row>
      <xdr:rowOff>0</xdr:rowOff>
    </xdr:to>
    <xdr:sp macro="" textlink="">
      <xdr:nvSpPr>
        <xdr:cNvPr id="10512" name="Line 12"/>
        <xdr:cNvSpPr>
          <a:spLocks noChangeShapeType="1"/>
        </xdr:cNvSpPr>
      </xdr:nvSpPr>
      <xdr:spPr bwMode="auto">
        <a:xfrm flipH="1">
          <a:off x="7458075" y="1543050"/>
          <a:ext cx="7524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13</xdr:col>
      <xdr:colOff>590550</xdr:colOff>
      <xdr:row>8</xdr:row>
      <xdr:rowOff>0</xdr:rowOff>
    </xdr:from>
    <xdr:to>
      <xdr:col>14</xdr:col>
      <xdr:colOff>28575</xdr:colOff>
      <xdr:row>8</xdr:row>
      <xdr:rowOff>0</xdr:rowOff>
    </xdr:to>
    <xdr:sp macro="" textlink="">
      <xdr:nvSpPr>
        <xdr:cNvPr id="10513" name="Line 13"/>
        <xdr:cNvSpPr>
          <a:spLocks noChangeShapeType="1"/>
        </xdr:cNvSpPr>
      </xdr:nvSpPr>
      <xdr:spPr bwMode="auto">
        <a:xfrm flipV="1">
          <a:off x="9286875" y="1543050"/>
          <a:ext cx="4191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12</xdr:col>
      <xdr:colOff>85725</xdr:colOff>
      <xdr:row>8</xdr:row>
      <xdr:rowOff>0</xdr:rowOff>
    </xdr:from>
    <xdr:to>
      <xdr:col>13</xdr:col>
      <xdr:colOff>600075</xdr:colOff>
      <xdr:row>8</xdr:row>
      <xdr:rowOff>0</xdr:rowOff>
    </xdr:to>
    <xdr:sp macro="" textlink="">
      <xdr:nvSpPr>
        <xdr:cNvPr id="10514" name="Line 14"/>
        <xdr:cNvSpPr>
          <a:spLocks noChangeShapeType="1"/>
        </xdr:cNvSpPr>
      </xdr:nvSpPr>
      <xdr:spPr bwMode="auto">
        <a:xfrm flipH="1">
          <a:off x="8696325" y="1543050"/>
          <a:ext cx="6000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15</xdr:col>
      <xdr:colOff>590550</xdr:colOff>
      <xdr:row>8</xdr:row>
      <xdr:rowOff>0</xdr:rowOff>
    </xdr:from>
    <xdr:to>
      <xdr:col>16</xdr:col>
      <xdr:colOff>28575</xdr:colOff>
      <xdr:row>8</xdr:row>
      <xdr:rowOff>0</xdr:rowOff>
    </xdr:to>
    <xdr:sp macro="" textlink="">
      <xdr:nvSpPr>
        <xdr:cNvPr id="10515" name="Line 15"/>
        <xdr:cNvSpPr>
          <a:spLocks noChangeShapeType="1"/>
        </xdr:cNvSpPr>
      </xdr:nvSpPr>
      <xdr:spPr bwMode="auto">
        <a:xfrm flipV="1">
          <a:off x="10353675" y="1543050"/>
          <a:ext cx="6762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14</xdr:col>
      <xdr:colOff>85725</xdr:colOff>
      <xdr:row>8</xdr:row>
      <xdr:rowOff>0</xdr:rowOff>
    </xdr:from>
    <xdr:to>
      <xdr:col>15</xdr:col>
      <xdr:colOff>600075</xdr:colOff>
      <xdr:row>8</xdr:row>
      <xdr:rowOff>0</xdr:rowOff>
    </xdr:to>
    <xdr:sp macro="" textlink="">
      <xdr:nvSpPr>
        <xdr:cNvPr id="10516" name="Line 16"/>
        <xdr:cNvSpPr>
          <a:spLocks noChangeShapeType="1"/>
        </xdr:cNvSpPr>
      </xdr:nvSpPr>
      <xdr:spPr bwMode="auto">
        <a:xfrm flipH="1">
          <a:off x="9763125" y="1543050"/>
          <a:ext cx="6000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17</xdr:col>
      <xdr:colOff>590550</xdr:colOff>
      <xdr:row>8</xdr:row>
      <xdr:rowOff>0</xdr:rowOff>
    </xdr:from>
    <xdr:to>
      <xdr:col>18</xdr:col>
      <xdr:colOff>28575</xdr:colOff>
      <xdr:row>8</xdr:row>
      <xdr:rowOff>0</xdr:rowOff>
    </xdr:to>
    <xdr:sp macro="" textlink="">
      <xdr:nvSpPr>
        <xdr:cNvPr id="10517" name="Line 17"/>
        <xdr:cNvSpPr>
          <a:spLocks noChangeShapeType="1"/>
        </xdr:cNvSpPr>
      </xdr:nvSpPr>
      <xdr:spPr bwMode="auto">
        <a:xfrm flipV="1">
          <a:off x="11668125" y="1543050"/>
          <a:ext cx="35242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16</xdr:col>
      <xdr:colOff>76200</xdr:colOff>
      <xdr:row>8</xdr:row>
      <xdr:rowOff>0</xdr:rowOff>
    </xdr:from>
    <xdr:to>
      <xdr:col>17</xdr:col>
      <xdr:colOff>600075</xdr:colOff>
      <xdr:row>8</xdr:row>
      <xdr:rowOff>0</xdr:rowOff>
    </xdr:to>
    <xdr:sp macro="" textlink="">
      <xdr:nvSpPr>
        <xdr:cNvPr id="10518" name="Line 18"/>
        <xdr:cNvSpPr>
          <a:spLocks noChangeShapeType="1"/>
        </xdr:cNvSpPr>
      </xdr:nvSpPr>
      <xdr:spPr bwMode="auto">
        <a:xfrm flipH="1">
          <a:off x="11077575" y="1543050"/>
          <a:ext cx="6000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0</xdr:col>
      <xdr:colOff>2266950</xdr:colOff>
      <xdr:row>5</xdr:row>
      <xdr:rowOff>9525</xdr:rowOff>
    </xdr:from>
    <xdr:to>
      <xdr:col>8</xdr:col>
      <xdr:colOff>161925</xdr:colOff>
      <xdr:row>5</xdr:row>
      <xdr:rowOff>9525</xdr:rowOff>
    </xdr:to>
    <xdr:sp macro="" textlink="">
      <xdr:nvSpPr>
        <xdr:cNvPr id="10519" name="Line 19"/>
        <xdr:cNvSpPr>
          <a:spLocks noChangeShapeType="1"/>
        </xdr:cNvSpPr>
      </xdr:nvSpPr>
      <xdr:spPr bwMode="auto">
        <a:xfrm flipH="1">
          <a:off x="2266950" y="962025"/>
          <a:ext cx="42481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xdr:col>
      <xdr:colOff>1057275</xdr:colOff>
      <xdr:row>5</xdr:row>
      <xdr:rowOff>9525</xdr:rowOff>
    </xdr:from>
    <xdr:to>
      <xdr:col>14</xdr:col>
      <xdr:colOff>9525</xdr:colOff>
      <xdr:row>5</xdr:row>
      <xdr:rowOff>9525</xdr:rowOff>
    </xdr:to>
    <xdr:sp macro="" textlink="">
      <xdr:nvSpPr>
        <xdr:cNvPr id="10520" name="Line 20"/>
        <xdr:cNvSpPr>
          <a:spLocks noChangeShapeType="1"/>
        </xdr:cNvSpPr>
      </xdr:nvSpPr>
      <xdr:spPr bwMode="auto">
        <a:xfrm>
          <a:off x="5086350" y="962025"/>
          <a:ext cx="46005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3</xdr:col>
      <xdr:colOff>723900</xdr:colOff>
      <xdr:row>6</xdr:row>
      <xdr:rowOff>0</xdr:rowOff>
    </xdr:from>
    <xdr:to>
      <xdr:col>8</xdr:col>
      <xdr:colOff>952500</xdr:colOff>
      <xdr:row>6</xdr:row>
      <xdr:rowOff>0</xdr:rowOff>
    </xdr:to>
    <xdr:sp macro="" textlink="">
      <xdr:nvSpPr>
        <xdr:cNvPr id="10521" name="Line 21"/>
        <xdr:cNvSpPr>
          <a:spLocks noChangeShapeType="1"/>
        </xdr:cNvSpPr>
      </xdr:nvSpPr>
      <xdr:spPr bwMode="auto">
        <a:xfrm>
          <a:off x="4752975" y="1162050"/>
          <a:ext cx="25527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0</xdr:col>
      <xdr:colOff>2266950</xdr:colOff>
      <xdr:row>6</xdr:row>
      <xdr:rowOff>0</xdr:rowOff>
    </xdr:from>
    <xdr:to>
      <xdr:col>3</xdr:col>
      <xdr:colOff>733425</xdr:colOff>
      <xdr:row>6</xdr:row>
      <xdr:rowOff>0</xdr:rowOff>
    </xdr:to>
    <xdr:sp macro="" textlink="">
      <xdr:nvSpPr>
        <xdr:cNvPr id="10522" name="Line 22"/>
        <xdr:cNvSpPr>
          <a:spLocks noChangeShapeType="1"/>
        </xdr:cNvSpPr>
      </xdr:nvSpPr>
      <xdr:spPr bwMode="auto">
        <a:xfrm flipH="1">
          <a:off x="2266950" y="1162050"/>
          <a:ext cx="24955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11</xdr:col>
      <xdr:colOff>466725</xdr:colOff>
      <xdr:row>6</xdr:row>
      <xdr:rowOff>9525</xdr:rowOff>
    </xdr:from>
    <xdr:to>
      <xdr:col>12</xdr:col>
      <xdr:colOff>28575</xdr:colOff>
      <xdr:row>6</xdr:row>
      <xdr:rowOff>9525</xdr:rowOff>
    </xdr:to>
    <xdr:sp macro="" textlink="">
      <xdr:nvSpPr>
        <xdr:cNvPr id="10523" name="Line 23"/>
        <xdr:cNvSpPr>
          <a:spLocks noChangeShapeType="1"/>
        </xdr:cNvSpPr>
      </xdr:nvSpPr>
      <xdr:spPr bwMode="auto">
        <a:xfrm>
          <a:off x="8077200" y="1171575"/>
          <a:ext cx="5619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9</xdr:col>
      <xdr:colOff>142875</xdr:colOff>
      <xdr:row>6</xdr:row>
      <xdr:rowOff>9525</xdr:rowOff>
    </xdr:from>
    <xdr:to>
      <xdr:col>11</xdr:col>
      <xdr:colOff>476250</xdr:colOff>
      <xdr:row>6</xdr:row>
      <xdr:rowOff>9525</xdr:rowOff>
    </xdr:to>
    <xdr:sp macro="" textlink="">
      <xdr:nvSpPr>
        <xdr:cNvPr id="10524" name="Line 24"/>
        <xdr:cNvSpPr>
          <a:spLocks noChangeShapeType="1"/>
        </xdr:cNvSpPr>
      </xdr:nvSpPr>
      <xdr:spPr bwMode="auto">
        <a:xfrm flipH="1">
          <a:off x="7448550" y="1171575"/>
          <a:ext cx="638175"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6</xdr:col>
      <xdr:colOff>590550</xdr:colOff>
      <xdr:row>8</xdr:row>
      <xdr:rowOff>0</xdr:rowOff>
    </xdr:from>
    <xdr:to>
      <xdr:col>7</xdr:col>
      <xdr:colOff>28575</xdr:colOff>
      <xdr:row>8</xdr:row>
      <xdr:rowOff>0</xdr:rowOff>
    </xdr:to>
    <xdr:sp macro="" textlink="">
      <xdr:nvSpPr>
        <xdr:cNvPr id="10525" name="Line 25"/>
        <xdr:cNvSpPr>
          <a:spLocks noChangeShapeType="1"/>
        </xdr:cNvSpPr>
      </xdr:nvSpPr>
      <xdr:spPr bwMode="auto">
        <a:xfrm flipV="1">
          <a:off x="5800725" y="1543050"/>
          <a:ext cx="4572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6</xdr:col>
      <xdr:colOff>9525</xdr:colOff>
      <xdr:row>8</xdr:row>
      <xdr:rowOff>0</xdr:rowOff>
    </xdr:from>
    <xdr:to>
      <xdr:col>6</xdr:col>
      <xdr:colOff>619125</xdr:colOff>
      <xdr:row>8</xdr:row>
      <xdr:rowOff>0</xdr:rowOff>
    </xdr:to>
    <xdr:sp macro="" textlink="">
      <xdr:nvSpPr>
        <xdr:cNvPr id="10526" name="Line 26"/>
        <xdr:cNvSpPr>
          <a:spLocks noChangeShapeType="1"/>
        </xdr:cNvSpPr>
      </xdr:nvSpPr>
      <xdr:spPr bwMode="auto">
        <a:xfrm flipH="1" flipV="1">
          <a:off x="5219700" y="1543050"/>
          <a:ext cx="60960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609600</xdr:colOff>
      <xdr:row>113</xdr:row>
      <xdr:rowOff>123825</xdr:rowOff>
    </xdr:from>
    <xdr:to>
      <xdr:col>14</xdr:col>
      <xdr:colOff>904875</xdr:colOff>
      <xdr:row>113</xdr:row>
      <xdr:rowOff>123825</xdr:rowOff>
    </xdr:to>
    <xdr:sp macro="" textlink="">
      <xdr:nvSpPr>
        <xdr:cNvPr id="4483" name="Line 2"/>
        <xdr:cNvSpPr>
          <a:spLocks noChangeShapeType="1"/>
        </xdr:cNvSpPr>
      </xdr:nvSpPr>
      <xdr:spPr bwMode="auto">
        <a:xfrm flipV="1">
          <a:off x="6343650" y="25222200"/>
          <a:ext cx="12763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twoCellAnchor>
    <xdr:from>
      <xdr:col>8</xdr:col>
      <xdr:colOff>295275</xdr:colOff>
      <xdr:row>113</xdr:row>
      <xdr:rowOff>95250</xdr:rowOff>
    </xdr:from>
    <xdr:to>
      <xdr:col>10</xdr:col>
      <xdr:colOff>457200</xdr:colOff>
      <xdr:row>113</xdr:row>
      <xdr:rowOff>95250</xdr:rowOff>
    </xdr:to>
    <xdr:sp macro="" textlink="">
      <xdr:nvSpPr>
        <xdr:cNvPr id="4484" name="Line 6"/>
        <xdr:cNvSpPr>
          <a:spLocks noChangeShapeType="1"/>
        </xdr:cNvSpPr>
      </xdr:nvSpPr>
      <xdr:spPr bwMode="auto">
        <a:xfrm flipH="1">
          <a:off x="4191000" y="25193625"/>
          <a:ext cx="1085850" cy="0"/>
        </a:xfrm>
        <a:prstGeom prst="line">
          <a:avLst/>
        </a:prstGeom>
        <a:noFill/>
        <a:ln w="9525">
          <a:solidFill>
            <a:srgbClr val="000000"/>
          </a:solidFill>
          <a:round/>
          <a:headEnd type="none"/>
          <a:tailEnd type="triangle"/>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trAnnouncement\2011\Workings\Q1\THP-Q1-2011vQ1-2010%20(B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trAnnouncement\2011\Workings\Q3\THP-Q3-2011vQ3-2010%20(B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tComm (2)"/>
    </sheetNames>
    <sheetDataSet>
      <sheetData sheetId="0">
        <row r="88">
          <cell r="F88">
            <v>0.12783315142735216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ditComm (2)"/>
    </sheetNames>
    <sheetDataSet>
      <sheetData sheetId="0">
        <row r="150">
          <cell r="C150">
            <v>21.13459021543604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3"/>
  <sheetViews>
    <sheetView showGridLines="0" view="pageBreakPreview" zoomScaleSheetLayoutView="100" workbookViewId="0" topLeftCell="A29">
      <selection activeCell="O44" sqref="O44"/>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3" width="9.140625" style="18" customWidth="1"/>
    <col min="14" max="14" width="9.140625" style="18" hidden="1" customWidth="1"/>
    <col min="15" max="15" width="11.140625" style="18" customWidth="1"/>
    <col min="16" max="18" width="9.140625" style="18" customWidth="1"/>
    <col min="19" max="19" width="10.00390625" style="18" bestFit="1" customWidth="1"/>
    <col min="20" max="16384" width="9.140625" style="18" customWidth="1"/>
  </cols>
  <sheetData>
    <row r="1" spans="1:15" ht="18" customHeight="1">
      <c r="A1" s="296" t="s">
        <v>45</v>
      </c>
      <c r="B1" s="296"/>
      <c r="C1" s="296"/>
      <c r="D1" s="296"/>
      <c r="E1" s="296"/>
      <c r="F1" s="296"/>
      <c r="G1" s="296"/>
      <c r="H1" s="296"/>
      <c r="I1" s="296"/>
      <c r="J1" s="296"/>
      <c r="K1" s="296"/>
      <c r="L1" s="296"/>
      <c r="M1" s="75"/>
      <c r="N1" s="75"/>
      <c r="O1" s="75"/>
    </row>
    <row r="2" spans="1:15" ht="15" customHeight="1">
      <c r="A2" s="297" t="s">
        <v>1</v>
      </c>
      <c r="B2" s="297"/>
      <c r="C2" s="297"/>
      <c r="D2" s="297"/>
      <c r="E2" s="297"/>
      <c r="F2" s="297"/>
      <c r="G2" s="297"/>
      <c r="H2" s="297"/>
      <c r="I2" s="297"/>
      <c r="J2" s="297"/>
      <c r="K2" s="297"/>
      <c r="L2" s="297"/>
      <c r="M2" s="77"/>
      <c r="N2" s="77"/>
      <c r="O2" s="77"/>
    </row>
    <row r="3" spans="1:15" s="2" customFormat="1" ht="15" customHeight="1">
      <c r="A3" s="298" t="s">
        <v>46</v>
      </c>
      <c r="B3" s="298"/>
      <c r="C3" s="298"/>
      <c r="D3" s="298"/>
      <c r="E3" s="298"/>
      <c r="F3" s="298"/>
      <c r="G3" s="298"/>
      <c r="H3" s="298"/>
      <c r="I3" s="298"/>
      <c r="J3" s="298"/>
      <c r="K3" s="298"/>
      <c r="L3" s="298"/>
      <c r="M3" s="76"/>
      <c r="N3" s="76"/>
      <c r="O3" s="76"/>
    </row>
    <row r="4" s="2" customFormat="1" ht="15" customHeight="1"/>
    <row r="5" spans="1:12" s="2" customFormat="1" ht="15" customHeight="1">
      <c r="A5" s="299" t="s">
        <v>308</v>
      </c>
      <c r="B5" s="300"/>
      <c r="C5" s="300"/>
      <c r="D5" s="300"/>
      <c r="E5" s="300"/>
      <c r="F5" s="300"/>
      <c r="G5" s="300"/>
      <c r="H5" s="300"/>
      <c r="I5" s="300"/>
      <c r="J5" s="300"/>
      <c r="K5" s="300"/>
      <c r="L5" s="300"/>
    </row>
    <row r="6" s="2" customFormat="1" ht="15" customHeight="1">
      <c r="L6" s="3"/>
    </row>
    <row r="7" spans="1:12" s="21" customFormat="1" ht="30" customHeight="1">
      <c r="A7" s="288" t="s">
        <v>309</v>
      </c>
      <c r="B7" s="289"/>
      <c r="C7" s="289"/>
      <c r="D7" s="289"/>
      <c r="E7" s="289"/>
      <c r="F7" s="289"/>
      <c r="G7" s="289"/>
      <c r="H7" s="289"/>
      <c r="I7" s="289"/>
      <c r="J7" s="289"/>
      <c r="K7" s="289"/>
      <c r="L7" s="289"/>
    </row>
    <row r="8" spans="1:12" s="21" customFormat="1" ht="15" customHeight="1">
      <c r="A8" s="78"/>
      <c r="B8" s="79"/>
      <c r="C8" s="79"/>
      <c r="D8" s="79"/>
      <c r="E8" s="79"/>
      <c r="F8" s="79"/>
      <c r="G8" s="79"/>
      <c r="H8" s="79"/>
      <c r="I8" s="79"/>
      <c r="J8" s="79"/>
      <c r="K8" s="79"/>
      <c r="L8" s="79"/>
    </row>
    <row r="9" s="2" customFormat="1" ht="15" customHeight="1">
      <c r="A9" s="3" t="s">
        <v>204</v>
      </c>
    </row>
    <row r="10" s="2" customFormat="1" ht="15" customHeight="1"/>
    <row r="11" spans="6:12" s="2" customFormat="1" ht="15" customHeight="1">
      <c r="F11" s="290" t="s">
        <v>139</v>
      </c>
      <c r="G11" s="291"/>
      <c r="H11" s="291"/>
      <c r="I11" s="291"/>
      <c r="J11" s="291"/>
      <c r="K11" s="291"/>
      <c r="L11" s="291"/>
    </row>
    <row r="12" spans="6:12" s="2" customFormat="1" ht="15" customHeight="1">
      <c r="F12" s="286" t="s">
        <v>331</v>
      </c>
      <c r="G12" s="286"/>
      <c r="H12" s="286"/>
      <c r="J12" s="286" t="s">
        <v>285</v>
      </c>
      <c r="K12" s="286"/>
      <c r="L12" s="286"/>
    </row>
    <row r="13" spans="6:12" s="2" customFormat="1" ht="15" customHeight="1">
      <c r="F13" s="6" t="s">
        <v>14</v>
      </c>
      <c r="G13" s="6"/>
      <c r="H13" s="6" t="s">
        <v>16</v>
      </c>
      <c r="J13" s="6" t="s">
        <v>14</v>
      </c>
      <c r="K13" s="6"/>
      <c r="L13" s="6" t="s">
        <v>16</v>
      </c>
    </row>
    <row r="14" spans="6:12" s="2" customFormat="1" ht="15" customHeight="1">
      <c r="F14" s="6" t="s">
        <v>15</v>
      </c>
      <c r="G14" s="6"/>
      <c r="H14" s="6" t="s">
        <v>15</v>
      </c>
      <c r="J14" s="6" t="s">
        <v>15</v>
      </c>
      <c r="K14" s="6"/>
      <c r="L14" s="6" t="s">
        <v>15</v>
      </c>
    </row>
    <row r="15" spans="6:12" s="2" customFormat="1" ht="15" customHeight="1">
      <c r="F15" s="137" t="str">
        <f>J15</f>
        <v>30.09.11</v>
      </c>
      <c r="G15" s="69"/>
      <c r="H15" s="137" t="str">
        <f>L15</f>
        <v>30.09.10</v>
      </c>
      <c r="I15" s="7"/>
      <c r="J15" s="137" t="s">
        <v>306</v>
      </c>
      <c r="K15" s="69"/>
      <c r="L15" s="137" t="s">
        <v>307</v>
      </c>
    </row>
    <row r="16" spans="6:15" s="2" customFormat="1" ht="15" customHeight="1">
      <c r="F16" s="6" t="s">
        <v>3</v>
      </c>
      <c r="G16" s="6"/>
      <c r="H16" s="6" t="s">
        <v>3</v>
      </c>
      <c r="I16" s="6"/>
      <c r="J16" s="6" t="s">
        <v>3</v>
      </c>
      <c r="K16" s="6"/>
      <c r="L16" s="6" t="s">
        <v>3</v>
      </c>
      <c r="O16" s="3"/>
    </row>
    <row r="17" spans="6:12" s="2" customFormat="1" ht="15" customHeight="1">
      <c r="F17" s="6"/>
      <c r="G17" s="7"/>
      <c r="H17" s="6"/>
      <c r="I17" s="6"/>
      <c r="J17" s="6"/>
      <c r="K17" s="7"/>
      <c r="L17" s="6"/>
    </row>
    <row r="18" spans="1:19" s="2" customFormat="1" ht="15" customHeight="1">
      <c r="A18" s="285" t="s">
        <v>11</v>
      </c>
      <c r="B18" s="285"/>
      <c r="C18" s="285"/>
      <c r="D18" s="285"/>
      <c r="E18" s="36"/>
      <c r="F18" s="58">
        <f>J18-N18</f>
        <v>115969</v>
      </c>
      <c r="G18" s="58"/>
      <c r="H18" s="58">
        <v>84225</v>
      </c>
      <c r="I18" s="58"/>
      <c r="J18" s="58">
        <v>303737</v>
      </c>
      <c r="K18" s="58"/>
      <c r="L18" s="58">
        <v>237441</v>
      </c>
      <c r="N18" s="2">
        <v>187768</v>
      </c>
      <c r="R18" s="21"/>
      <c r="S18" s="141"/>
    </row>
    <row r="19" spans="1:19" s="2" customFormat="1" ht="15" customHeight="1">
      <c r="A19" s="283" t="s">
        <v>58</v>
      </c>
      <c r="B19" s="283"/>
      <c r="C19" s="283"/>
      <c r="D19" s="283"/>
      <c r="E19" s="36"/>
      <c r="F19" s="58">
        <f>J19+J20-N19-F20</f>
        <v>-53819</v>
      </c>
      <c r="G19" s="58"/>
      <c r="H19" s="58">
        <f>-44968-H20</f>
        <v>-36238</v>
      </c>
      <c r="I19" s="58"/>
      <c r="J19" s="58">
        <f>-156248-J20</f>
        <v>-130725</v>
      </c>
      <c r="K19" s="58"/>
      <c r="L19" s="58">
        <f>-148130-L20</f>
        <v>-122703</v>
      </c>
      <c r="N19" s="2">
        <v>-93864</v>
      </c>
      <c r="R19" s="21"/>
      <c r="S19" s="141"/>
    </row>
    <row r="20" spans="1:19" s="2" customFormat="1" ht="15" customHeight="1">
      <c r="A20" s="283" t="s">
        <v>330</v>
      </c>
      <c r="B20" s="293"/>
      <c r="C20" s="293"/>
      <c r="D20" s="293"/>
      <c r="E20" s="36"/>
      <c r="F20" s="58">
        <v>-8565</v>
      </c>
      <c r="G20" s="58"/>
      <c r="H20" s="58">
        <v>-8730</v>
      </c>
      <c r="I20" s="58"/>
      <c r="J20" s="58">
        <v>-25523</v>
      </c>
      <c r="K20" s="58"/>
      <c r="L20" s="58">
        <v>-25427</v>
      </c>
      <c r="R20" s="21"/>
      <c r="S20" s="141"/>
    </row>
    <row r="21" spans="1:19" s="2" customFormat="1" ht="15" customHeight="1">
      <c r="A21" s="80"/>
      <c r="B21" s="80"/>
      <c r="C21" s="80"/>
      <c r="D21" s="80"/>
      <c r="E21" s="36"/>
      <c r="F21" s="81"/>
      <c r="G21" s="58"/>
      <c r="H21" s="81"/>
      <c r="I21" s="58"/>
      <c r="J21" s="81"/>
      <c r="K21" s="58"/>
      <c r="L21" s="81"/>
      <c r="R21" s="21"/>
      <c r="S21" s="141"/>
    </row>
    <row r="22" spans="1:19" s="2" customFormat="1" ht="15" customHeight="1">
      <c r="A22" s="279" t="s">
        <v>59</v>
      </c>
      <c r="B22" s="279"/>
      <c r="C22" s="279"/>
      <c r="D22" s="279"/>
      <c r="F22" s="58">
        <f>F18+F19+F20</f>
        <v>53585</v>
      </c>
      <c r="G22" s="58"/>
      <c r="H22" s="58">
        <f>H18+H19+H20</f>
        <v>39257</v>
      </c>
      <c r="I22" s="58"/>
      <c r="J22" s="58">
        <f>J18+J19+J20</f>
        <v>147489</v>
      </c>
      <c r="K22" s="58"/>
      <c r="L22" s="58">
        <f>L18+L19+L20</f>
        <v>89311</v>
      </c>
      <c r="N22" s="2">
        <v>93904</v>
      </c>
      <c r="O22" s="58"/>
      <c r="R22" s="21"/>
      <c r="S22" s="141"/>
    </row>
    <row r="23" spans="1:19" s="2" customFormat="1" ht="15" customHeight="1">
      <c r="A23" s="5"/>
      <c r="B23" s="5"/>
      <c r="C23" s="5"/>
      <c r="D23" s="5"/>
      <c r="F23" s="58"/>
      <c r="G23" s="58"/>
      <c r="H23" s="58"/>
      <c r="I23" s="58"/>
      <c r="J23" s="58"/>
      <c r="K23" s="58"/>
      <c r="L23" s="58"/>
      <c r="R23" s="21"/>
      <c r="S23" s="141"/>
    </row>
    <row r="24" spans="1:19" s="12" customFormat="1" ht="15" customHeight="1">
      <c r="A24" s="273" t="s">
        <v>118</v>
      </c>
      <c r="B24" s="278"/>
      <c r="C24" s="278"/>
      <c r="D24" s="278"/>
      <c r="E24" s="2"/>
      <c r="F24" s="58">
        <f>J24-N24</f>
        <v>2460</v>
      </c>
      <c r="G24" s="58"/>
      <c r="H24" s="23">
        <v>1885</v>
      </c>
      <c r="I24" s="58"/>
      <c r="J24" s="23">
        <f>2786+4253</f>
        <v>7039</v>
      </c>
      <c r="K24" s="58"/>
      <c r="L24" s="23">
        <v>2816</v>
      </c>
      <c r="N24" s="12">
        <v>4579</v>
      </c>
      <c r="R24" s="130"/>
      <c r="S24" s="141"/>
    </row>
    <row r="25" spans="1:19" s="12" customFormat="1" ht="15" customHeight="1">
      <c r="A25" s="295" t="s">
        <v>220</v>
      </c>
      <c r="B25" s="295"/>
      <c r="C25" s="295"/>
      <c r="D25" s="295"/>
      <c r="E25" s="36"/>
      <c r="F25" s="58">
        <f>J25-N25</f>
        <v>-3079</v>
      </c>
      <c r="G25" s="58"/>
      <c r="H25" s="58">
        <v>-2917</v>
      </c>
      <c r="I25" s="58"/>
      <c r="J25" s="58">
        <v>-8903</v>
      </c>
      <c r="K25" s="58"/>
      <c r="L25" s="58">
        <v>-7861</v>
      </c>
      <c r="N25" s="12">
        <v>-5824</v>
      </c>
      <c r="R25" s="130"/>
      <c r="S25" s="141"/>
    </row>
    <row r="26" spans="1:19" s="2" customFormat="1" ht="15" customHeight="1">
      <c r="A26" s="273" t="s">
        <v>182</v>
      </c>
      <c r="B26" s="278"/>
      <c r="C26" s="278"/>
      <c r="D26" s="278"/>
      <c r="F26" s="58">
        <f>J26+J27-N26-F27</f>
        <v>-334</v>
      </c>
      <c r="G26" s="58"/>
      <c r="H26" s="23">
        <f>-657-H27</f>
        <v>-444</v>
      </c>
      <c r="I26" s="58"/>
      <c r="J26" s="23">
        <f>-4129-J27</f>
        <v>-3346</v>
      </c>
      <c r="K26" s="58"/>
      <c r="L26" s="23">
        <f>-1439-L27</f>
        <v>-867</v>
      </c>
      <c r="N26" s="2">
        <v>-3532</v>
      </c>
      <c r="R26" s="21"/>
      <c r="S26" s="141"/>
    </row>
    <row r="27" spans="1:19" s="2" customFormat="1" ht="15" customHeight="1">
      <c r="A27" s="273" t="s">
        <v>329</v>
      </c>
      <c r="B27" s="292"/>
      <c r="C27" s="292"/>
      <c r="D27" s="292"/>
      <c r="F27" s="58">
        <v>-263</v>
      </c>
      <c r="G27" s="58"/>
      <c r="H27" s="23">
        <v>-213</v>
      </c>
      <c r="I27" s="58"/>
      <c r="J27" s="23">
        <v>-783</v>
      </c>
      <c r="K27" s="58"/>
      <c r="L27" s="23">
        <v>-572</v>
      </c>
      <c r="R27" s="21"/>
      <c r="S27" s="141"/>
    </row>
    <row r="28" spans="1:19" s="2" customFormat="1" ht="15" customHeight="1">
      <c r="A28" s="273" t="s">
        <v>119</v>
      </c>
      <c r="B28" s="278"/>
      <c r="C28" s="278"/>
      <c r="D28" s="278"/>
      <c r="F28" s="58">
        <f>J28-N28</f>
        <v>-149</v>
      </c>
      <c r="G28" s="58"/>
      <c r="H28" s="23">
        <v>-317</v>
      </c>
      <c r="I28" s="58"/>
      <c r="J28" s="23">
        <v>-591</v>
      </c>
      <c r="K28" s="58"/>
      <c r="L28" s="23">
        <v>-1328</v>
      </c>
      <c r="N28" s="2">
        <v>-442</v>
      </c>
      <c r="R28" s="21"/>
      <c r="S28" s="141"/>
    </row>
    <row r="29" spans="6:19" s="2" customFormat="1" ht="15" customHeight="1">
      <c r="F29" s="86"/>
      <c r="G29" s="58"/>
      <c r="H29" s="86"/>
      <c r="I29" s="58"/>
      <c r="J29" s="86"/>
      <c r="K29" s="58"/>
      <c r="L29" s="86"/>
      <c r="R29" s="21"/>
      <c r="S29" s="141"/>
    </row>
    <row r="30" spans="1:19" s="12" customFormat="1" ht="15" customHeight="1">
      <c r="A30" s="294" t="s">
        <v>60</v>
      </c>
      <c r="B30" s="294"/>
      <c r="C30" s="294"/>
      <c r="D30" s="294"/>
      <c r="E30" s="294"/>
      <c r="F30" s="87">
        <f>SUM(F22:F28)</f>
        <v>52220</v>
      </c>
      <c r="G30" s="58"/>
      <c r="H30" s="87">
        <f>SUM(H22:H28)</f>
        <v>37251</v>
      </c>
      <c r="I30" s="58"/>
      <c r="J30" s="87">
        <f>SUM(J22:J28)</f>
        <v>140905</v>
      </c>
      <c r="K30" s="58"/>
      <c r="L30" s="87">
        <f>SUM(L22:L28)</f>
        <v>81499</v>
      </c>
      <c r="N30" s="12">
        <v>88685</v>
      </c>
      <c r="O30" s="87"/>
      <c r="R30" s="130"/>
      <c r="S30" s="141"/>
    </row>
    <row r="31" spans="1:19" s="12" customFormat="1" ht="30" customHeight="1" hidden="1">
      <c r="A31" s="274" t="s">
        <v>83</v>
      </c>
      <c r="B31" s="274"/>
      <c r="C31" s="273"/>
      <c r="D31" s="273"/>
      <c r="E31" s="36"/>
      <c r="F31" s="88">
        <v>0</v>
      </c>
      <c r="G31" s="89"/>
      <c r="H31" s="88">
        <v>0</v>
      </c>
      <c r="I31" s="89"/>
      <c r="J31" s="88">
        <v>0</v>
      </c>
      <c r="K31" s="89"/>
      <c r="L31" s="88">
        <v>0</v>
      </c>
      <c r="N31" s="12">
        <v>0</v>
      </c>
      <c r="O31" s="12">
        <v>0</v>
      </c>
      <c r="R31" s="130"/>
      <c r="S31" s="141"/>
    </row>
    <row r="32" spans="1:19" s="12" customFormat="1" ht="15" customHeight="1">
      <c r="A32" s="274" t="s">
        <v>135</v>
      </c>
      <c r="B32" s="274"/>
      <c r="C32" s="273"/>
      <c r="D32" s="273"/>
      <c r="E32" s="90"/>
      <c r="F32" s="58">
        <f>J32-N32</f>
        <v>-2702</v>
      </c>
      <c r="G32" s="58"/>
      <c r="H32" s="87">
        <v>-2592</v>
      </c>
      <c r="I32" s="58"/>
      <c r="J32" s="87">
        <v>-6473</v>
      </c>
      <c r="K32" s="58"/>
      <c r="L32" s="87">
        <v>-7098</v>
      </c>
      <c r="N32" s="12">
        <v>-3771</v>
      </c>
      <c r="R32" s="130"/>
      <c r="S32" s="141"/>
    </row>
    <row r="33" spans="1:19" s="2" customFormat="1" ht="15" customHeight="1">
      <c r="A33" s="85"/>
      <c r="B33" s="85"/>
      <c r="C33" s="85"/>
      <c r="D33" s="85"/>
      <c r="E33" s="36"/>
      <c r="F33" s="81"/>
      <c r="G33" s="58"/>
      <c r="H33" s="81"/>
      <c r="I33" s="58"/>
      <c r="J33" s="81"/>
      <c r="K33" s="58"/>
      <c r="L33" s="81"/>
      <c r="R33" s="21"/>
      <c r="S33" s="141"/>
    </row>
    <row r="34" spans="1:19" s="12" customFormat="1" ht="15" customHeight="1">
      <c r="A34" s="270" t="s">
        <v>134</v>
      </c>
      <c r="B34" s="287"/>
      <c r="C34" s="287"/>
      <c r="D34" s="287"/>
      <c r="E34" s="36"/>
      <c r="F34" s="87">
        <f>SUM(F30:F32)</f>
        <v>49518</v>
      </c>
      <c r="G34" s="58"/>
      <c r="H34" s="87">
        <f>SUM(H30:H32)</f>
        <v>34659</v>
      </c>
      <c r="I34" s="58"/>
      <c r="J34" s="87">
        <f>SUM(J30:J32)</f>
        <v>134432</v>
      </c>
      <c r="K34" s="58"/>
      <c r="L34" s="87">
        <f>SUM(L30:L32)</f>
        <v>74401</v>
      </c>
      <c r="N34" s="12">
        <v>84914</v>
      </c>
      <c r="O34" s="87"/>
      <c r="R34" s="130"/>
      <c r="S34" s="141"/>
    </row>
    <row r="35" spans="1:19" ht="15" customHeight="1">
      <c r="A35" s="283" t="s">
        <v>120</v>
      </c>
      <c r="B35" s="284"/>
      <c r="C35" s="284"/>
      <c r="D35" s="284"/>
      <c r="E35" s="12"/>
      <c r="F35" s="58">
        <f>J35-N35</f>
        <v>-11810</v>
      </c>
      <c r="G35" s="58"/>
      <c r="H35" s="92">
        <v>-8635</v>
      </c>
      <c r="I35" s="58"/>
      <c r="J35" s="92">
        <v>-32993</v>
      </c>
      <c r="K35" s="58"/>
      <c r="L35" s="92">
        <v>-18076</v>
      </c>
      <c r="N35" s="18">
        <v>-21183</v>
      </c>
      <c r="O35" s="144"/>
      <c r="R35" s="144"/>
      <c r="S35" s="141"/>
    </row>
    <row r="36" spans="1:19" s="2" customFormat="1" ht="15" customHeight="1">
      <c r="A36" s="283"/>
      <c r="B36" s="284"/>
      <c r="C36" s="284"/>
      <c r="D36" s="284"/>
      <c r="E36" s="18"/>
      <c r="F36" s="93"/>
      <c r="G36" s="58"/>
      <c r="H36" s="93"/>
      <c r="I36" s="58"/>
      <c r="J36" s="93"/>
      <c r="K36" s="58"/>
      <c r="L36" s="93"/>
      <c r="O36" s="21"/>
      <c r="R36" s="21"/>
      <c r="S36" s="141"/>
    </row>
    <row r="37" spans="1:20" s="12" customFormat="1" ht="45" customHeight="1" thickBot="1">
      <c r="A37" s="270" t="s">
        <v>205</v>
      </c>
      <c r="B37" s="270"/>
      <c r="C37" s="270"/>
      <c r="D37" s="270"/>
      <c r="E37" s="9"/>
      <c r="F37" s="57">
        <f>SUM(F34:F36)</f>
        <v>37708</v>
      </c>
      <c r="G37" s="58"/>
      <c r="H37" s="57">
        <f>SUM(H34:H36)</f>
        <v>26024</v>
      </c>
      <c r="I37" s="58"/>
      <c r="J37" s="57">
        <f>SUM(J34:J36)</f>
        <v>101439</v>
      </c>
      <c r="K37" s="58"/>
      <c r="L37" s="57">
        <f>SUM(L34:L36)</f>
        <v>56325</v>
      </c>
      <c r="N37" s="12">
        <v>63731</v>
      </c>
      <c r="O37" s="58"/>
      <c r="R37" s="130"/>
      <c r="S37" s="141"/>
      <c r="T37" s="140"/>
    </row>
    <row r="38" spans="1:19" s="12" customFormat="1" ht="15" customHeight="1" thickTop="1">
      <c r="A38" s="91"/>
      <c r="B38" s="91"/>
      <c r="C38" s="91"/>
      <c r="D38" s="91"/>
      <c r="E38" s="9"/>
      <c r="F38" s="239"/>
      <c r="G38" s="58"/>
      <c r="H38" s="58"/>
      <c r="I38" s="58"/>
      <c r="J38" s="58"/>
      <c r="K38" s="58"/>
      <c r="L38" s="58"/>
      <c r="O38" s="130"/>
      <c r="R38" s="130"/>
      <c r="S38" s="130"/>
    </row>
    <row r="39" spans="1:19" s="12" customFormat="1" ht="15" customHeight="1">
      <c r="A39" s="270" t="s">
        <v>61</v>
      </c>
      <c r="B39" s="270"/>
      <c r="C39" s="270"/>
      <c r="D39" s="270"/>
      <c r="E39" s="9"/>
      <c r="F39" s="239"/>
      <c r="G39" s="58"/>
      <c r="H39" s="58"/>
      <c r="I39" s="58"/>
      <c r="J39" s="58"/>
      <c r="K39" s="58"/>
      <c r="L39" s="58"/>
      <c r="O39" s="130"/>
      <c r="R39" s="130"/>
      <c r="S39" s="130"/>
    </row>
    <row r="40" spans="1:19" s="12" customFormat="1" ht="15" customHeight="1">
      <c r="A40" s="85"/>
      <c r="B40" s="85"/>
      <c r="C40" s="273" t="s">
        <v>62</v>
      </c>
      <c r="D40" s="273"/>
      <c r="E40" s="9"/>
      <c r="F40" s="239">
        <f>J40-N40</f>
        <v>33122</v>
      </c>
      <c r="G40" s="58"/>
      <c r="H40" s="58">
        <v>21531</v>
      </c>
      <c r="I40" s="58"/>
      <c r="J40" s="58">
        <v>87119</v>
      </c>
      <c r="K40" s="58"/>
      <c r="L40" s="58">
        <v>46930</v>
      </c>
      <c r="N40" s="12">
        <v>53997</v>
      </c>
      <c r="O40" s="130"/>
      <c r="R40" s="130"/>
      <c r="S40" s="141"/>
    </row>
    <row r="41" spans="1:19" s="12" customFormat="1" ht="15" customHeight="1">
      <c r="A41" s="85"/>
      <c r="B41" s="85"/>
      <c r="C41" s="273" t="s">
        <v>251</v>
      </c>
      <c r="D41" s="273"/>
      <c r="E41" s="9"/>
      <c r="F41" s="239">
        <f>J41-N41</f>
        <v>4586</v>
      </c>
      <c r="G41" s="58"/>
      <c r="H41" s="65">
        <v>4493</v>
      </c>
      <c r="I41" s="58"/>
      <c r="J41" s="65">
        <v>14320</v>
      </c>
      <c r="K41" s="58"/>
      <c r="L41" s="65">
        <v>9395</v>
      </c>
      <c r="N41" s="12">
        <v>9734</v>
      </c>
      <c r="O41" s="130"/>
      <c r="R41" s="130"/>
      <c r="S41" s="141"/>
    </row>
    <row r="42" spans="1:19" s="2" customFormat="1" ht="15" customHeight="1">
      <c r="A42" s="18"/>
      <c r="B42" s="18"/>
      <c r="C42" s="18"/>
      <c r="D42" s="18"/>
      <c r="E42" s="18"/>
      <c r="F42" s="242"/>
      <c r="G42" s="58"/>
      <c r="H42" s="26"/>
      <c r="I42" s="58"/>
      <c r="J42" s="26"/>
      <c r="K42" s="58"/>
      <c r="L42" s="26"/>
      <c r="O42" s="21"/>
      <c r="R42" s="21"/>
      <c r="S42" s="141"/>
    </row>
    <row r="43" spans="1:19" s="2" customFormat="1" ht="28.5" customHeight="1" thickBot="1">
      <c r="A43" s="270" t="s">
        <v>274</v>
      </c>
      <c r="B43" s="270"/>
      <c r="C43" s="270"/>
      <c r="D43" s="270"/>
      <c r="E43" s="9"/>
      <c r="F43" s="241">
        <f>SUM(F40:F42)</f>
        <v>37708</v>
      </c>
      <c r="G43" s="58"/>
      <c r="H43" s="57">
        <f>SUM(H40:H42)</f>
        <v>26024</v>
      </c>
      <c r="I43" s="58"/>
      <c r="J43" s="241">
        <f>SUM(J40:J42)</f>
        <v>101439</v>
      </c>
      <c r="K43" s="58"/>
      <c r="L43" s="57">
        <f>SUM(L40:L42)</f>
        <v>56325</v>
      </c>
      <c r="N43" s="2">
        <v>24454</v>
      </c>
      <c r="O43" s="58"/>
      <c r="R43" s="21"/>
      <c r="S43" s="141"/>
    </row>
    <row r="44" spans="1:19" s="2" customFormat="1" ht="15" customHeight="1" thickTop="1">
      <c r="A44" s="12"/>
      <c r="B44" s="12"/>
      <c r="C44" s="9"/>
      <c r="D44" s="82"/>
      <c r="E44" s="82"/>
      <c r="F44" s="263">
        <f>F37-F43</f>
        <v>0</v>
      </c>
      <c r="G44" s="264"/>
      <c r="H44" s="263">
        <f>H37-H43</f>
        <v>0</v>
      </c>
      <c r="I44" s="264"/>
      <c r="J44" s="263">
        <f>J37-J43</f>
        <v>0</v>
      </c>
      <c r="K44" s="264"/>
      <c r="L44" s="263">
        <f>L37-L43</f>
        <v>0</v>
      </c>
      <c r="N44" s="2">
        <v>0</v>
      </c>
      <c r="O44" s="141"/>
      <c r="R44" s="21"/>
      <c r="S44" s="21"/>
    </row>
    <row r="45" spans="1:12" s="2" customFormat="1" ht="15" customHeight="1">
      <c r="A45" s="269" t="s">
        <v>29</v>
      </c>
      <c r="B45" s="269"/>
      <c r="C45" s="270"/>
      <c r="D45" s="270"/>
      <c r="E45" s="82"/>
      <c r="F45" s="240"/>
      <c r="G45" s="58"/>
      <c r="H45" s="23"/>
      <c r="I45" s="58"/>
      <c r="J45" s="240"/>
      <c r="K45" s="58"/>
      <c r="L45" s="23"/>
    </row>
    <row r="46" spans="2:14" s="2" customFormat="1" ht="15" customHeight="1" thickBot="1">
      <c r="B46" s="274" t="s">
        <v>349</v>
      </c>
      <c r="C46" s="275"/>
      <c r="D46" s="275"/>
      <c r="E46" s="149"/>
      <c r="F46" s="243">
        <f>'Notes (Pursuant to Bursa Malay)'!I125</f>
        <v>6.5100829435119305</v>
      </c>
      <c r="G46" s="58"/>
      <c r="H46" s="48">
        <f>'Notes (Pursuant to Bursa Malay)'!K125</f>
        <v>4.413944382373743</v>
      </c>
      <c r="I46" s="58"/>
      <c r="J46" s="243">
        <f>'Notes (Pursuant to Bursa Malay)'!M125</f>
        <v>17.123118047093048</v>
      </c>
      <c r="K46" s="58"/>
      <c r="L46" s="48">
        <f>'Notes (Pursuant to Bursa Malay)'!O125</f>
        <v>9.620844822107648</v>
      </c>
      <c r="N46" s="2">
        <v>4.363004883975604</v>
      </c>
    </row>
    <row r="47" spans="2:14" s="2" customFormat="1" ht="15" customHeight="1" thickBot="1">
      <c r="B47" s="274" t="s">
        <v>350</v>
      </c>
      <c r="C47" s="277"/>
      <c r="D47" s="277"/>
      <c r="E47" s="9"/>
      <c r="F47" s="243">
        <f>'Notes (Pursuant to Bursa Malay)'!I135</f>
        <v>6.192764326446667</v>
      </c>
      <c r="G47" s="58"/>
      <c r="H47" s="48">
        <f>'Notes (Pursuant to Bursa Malay)'!K135</f>
        <v>4.413944382373743</v>
      </c>
      <c r="I47" s="58"/>
      <c r="J47" s="243">
        <f>'Notes (Pursuant to Bursa Malay)'!M135</f>
        <v>16.28849210058895</v>
      </c>
      <c r="K47" s="58"/>
      <c r="L47" s="48">
        <f>'Notes (Pursuant to Bursa Malay)'!O135</f>
        <v>9.620844822107648</v>
      </c>
      <c r="N47" s="2">
        <v>4.1500740371839635</v>
      </c>
    </row>
    <row r="48" spans="3:12" s="2" customFormat="1" ht="15" customHeight="1">
      <c r="C48" s="82"/>
      <c r="D48" s="82"/>
      <c r="F48" s="245"/>
      <c r="G48" s="22"/>
      <c r="H48" s="29"/>
      <c r="I48" s="31"/>
      <c r="J48" s="23"/>
      <c r="K48" s="23"/>
      <c r="L48" s="31"/>
    </row>
    <row r="49" spans="1:12" s="2" customFormat="1" ht="29.25" customHeight="1">
      <c r="A49" s="12"/>
      <c r="B49" s="12"/>
      <c r="C49" s="12"/>
      <c r="D49" s="276"/>
      <c r="E49" s="275"/>
      <c r="F49" s="275"/>
      <c r="G49" s="275"/>
      <c r="H49" s="275"/>
      <c r="I49" s="275"/>
      <c r="J49" s="275"/>
      <c r="K49" s="275"/>
      <c r="L49" s="275"/>
    </row>
    <row r="50" spans="3:12" s="2" customFormat="1" ht="15" customHeight="1">
      <c r="C50" s="82"/>
      <c r="D50" s="82"/>
      <c r="F50" s="23"/>
      <c r="G50" s="23"/>
      <c r="H50" s="31"/>
      <c r="I50" s="31"/>
      <c r="J50" s="23"/>
      <c r="K50" s="23"/>
      <c r="L50" s="31"/>
    </row>
    <row r="51" spans="1:12" s="2" customFormat="1" ht="45" customHeight="1">
      <c r="A51" s="280" t="s">
        <v>343</v>
      </c>
      <c r="B51" s="281"/>
      <c r="C51" s="281"/>
      <c r="D51" s="281"/>
      <c r="E51" s="281"/>
      <c r="F51" s="281"/>
      <c r="G51" s="281"/>
      <c r="H51" s="281"/>
      <c r="I51" s="281"/>
      <c r="J51" s="281"/>
      <c r="K51" s="281"/>
      <c r="L51" s="281"/>
    </row>
    <row r="52" spans="6:7" s="49" customFormat="1" ht="15" customHeight="1">
      <c r="F52" s="50"/>
      <c r="G52" s="50"/>
    </row>
    <row r="53" spans="1:12" s="12" customFormat="1" ht="15" customHeight="1">
      <c r="A53" s="273"/>
      <c r="B53" s="273"/>
      <c r="C53" s="273"/>
      <c r="D53" s="273"/>
      <c r="E53" s="90"/>
      <c r="F53" s="87"/>
      <c r="G53" s="87"/>
      <c r="H53" s="150"/>
      <c r="I53" s="150"/>
      <c r="J53" s="87"/>
      <c r="K53" s="87"/>
      <c r="L53" s="150"/>
    </row>
    <row r="54" spans="1:12" s="49" customFormat="1" ht="60" customHeight="1">
      <c r="A54" s="51"/>
      <c r="B54" s="151"/>
      <c r="C54" s="268"/>
      <c r="D54" s="282"/>
      <c r="E54" s="282"/>
      <c r="F54" s="282"/>
      <c r="G54" s="282"/>
      <c r="H54" s="282"/>
      <c r="I54" s="282"/>
      <c r="J54" s="282"/>
      <c r="K54" s="282"/>
      <c r="L54" s="282"/>
    </row>
    <row r="55" spans="1:12" s="49" customFormat="1" ht="15" customHeight="1">
      <c r="A55" s="51"/>
      <c r="B55" s="51"/>
      <c r="C55" s="51"/>
      <c r="F55" s="52"/>
      <c r="G55" s="52"/>
      <c r="H55" s="53"/>
      <c r="J55" s="52"/>
      <c r="K55" s="52"/>
      <c r="L55" s="53"/>
    </row>
    <row r="56" spans="1:18" ht="15" customHeight="1">
      <c r="A56" s="272"/>
      <c r="B56" s="272"/>
      <c r="C56" s="272"/>
      <c r="D56" s="272"/>
      <c r="E56" s="272"/>
      <c r="F56" s="272"/>
      <c r="G56" s="272"/>
      <c r="H56" s="272"/>
      <c r="I56" s="272"/>
      <c r="J56" s="272"/>
      <c r="K56" s="272"/>
      <c r="L56" s="272"/>
      <c r="M56" s="272"/>
      <c r="N56" s="272"/>
      <c r="O56" s="272"/>
      <c r="P56" s="272"/>
      <c r="Q56" s="272"/>
      <c r="R56" s="272"/>
    </row>
    <row r="57" spans="1:18" ht="15" customHeight="1">
      <c r="A57" s="11"/>
      <c r="B57" s="11"/>
      <c r="C57" s="11"/>
      <c r="D57" s="11"/>
      <c r="E57" s="11"/>
      <c r="F57" s="11"/>
      <c r="G57" s="11"/>
      <c r="H57" s="11"/>
      <c r="I57" s="11"/>
      <c r="J57" s="11"/>
      <c r="K57" s="11"/>
      <c r="L57" s="11"/>
      <c r="M57" s="11"/>
      <c r="N57" s="11"/>
      <c r="O57" s="11"/>
      <c r="P57" s="94"/>
      <c r="Q57" s="94"/>
      <c r="R57" s="94"/>
    </row>
    <row r="58" spans="1:18" ht="15" customHeight="1">
      <c r="A58" s="268"/>
      <c r="B58" s="268"/>
      <c r="C58" s="268"/>
      <c r="D58" s="268"/>
      <c r="E58" s="268"/>
      <c r="F58" s="268"/>
      <c r="G58" s="268"/>
      <c r="H58" s="268"/>
      <c r="I58" s="268"/>
      <c r="J58" s="268"/>
      <c r="K58" s="268"/>
      <c r="L58" s="268"/>
      <c r="M58" s="14"/>
      <c r="N58" s="14"/>
      <c r="O58" s="14"/>
      <c r="P58" s="94"/>
      <c r="Q58" s="94"/>
      <c r="R58" s="94"/>
    </row>
    <row r="59" spans="1:18" ht="15" customHeight="1">
      <c r="A59" s="14"/>
      <c r="B59" s="14"/>
      <c r="C59" s="14"/>
      <c r="D59" s="14"/>
      <c r="E59" s="14"/>
      <c r="F59" s="14"/>
      <c r="G59" s="14"/>
      <c r="H59" s="14"/>
      <c r="I59" s="14"/>
      <c r="J59" s="14"/>
      <c r="K59" s="14"/>
      <c r="L59" s="14"/>
      <c r="M59" s="14"/>
      <c r="N59" s="14"/>
      <c r="O59" s="14"/>
      <c r="P59" s="2"/>
      <c r="Q59" s="2"/>
      <c r="R59" s="2"/>
    </row>
    <row r="60" spans="1:18" ht="15" customHeight="1">
      <c r="A60" s="3"/>
      <c r="B60" s="3"/>
      <c r="C60" s="3"/>
      <c r="D60" s="2"/>
      <c r="E60" s="2"/>
      <c r="F60" s="2"/>
      <c r="G60" s="2"/>
      <c r="H60" s="2"/>
      <c r="I60" s="2"/>
      <c r="J60" s="2"/>
      <c r="K60" s="2"/>
      <c r="L60" s="2"/>
      <c r="M60" s="2"/>
      <c r="N60" s="2"/>
      <c r="O60" s="31"/>
      <c r="P60" s="2"/>
      <c r="Q60" s="2"/>
      <c r="R60" s="2"/>
    </row>
    <row r="61" spans="1:18" ht="15" customHeight="1">
      <c r="A61" s="2"/>
      <c r="B61" s="2"/>
      <c r="C61" s="2"/>
      <c r="D61" s="2"/>
      <c r="E61" s="2"/>
      <c r="F61" s="2"/>
      <c r="G61" s="2"/>
      <c r="H61" s="2"/>
      <c r="I61" s="2"/>
      <c r="J61" s="2"/>
      <c r="K61" s="2"/>
      <c r="L61" s="2"/>
      <c r="M61" s="2"/>
      <c r="N61" s="2"/>
      <c r="O61" s="31"/>
      <c r="P61" s="2"/>
      <c r="Q61" s="2"/>
      <c r="R61" s="2"/>
    </row>
    <row r="62" spans="1:18" ht="15" customHeight="1">
      <c r="A62" s="268"/>
      <c r="B62" s="268"/>
      <c r="C62" s="268"/>
      <c r="D62" s="268"/>
      <c r="E62" s="268"/>
      <c r="F62" s="268"/>
      <c r="G62" s="268"/>
      <c r="H62" s="268"/>
      <c r="I62" s="268"/>
      <c r="J62" s="268"/>
      <c r="K62" s="268"/>
      <c r="L62" s="268"/>
      <c r="M62" s="14"/>
      <c r="N62" s="14"/>
      <c r="O62" s="14"/>
      <c r="P62" s="94"/>
      <c r="Q62" s="94"/>
      <c r="R62" s="94"/>
    </row>
    <row r="63" spans="3:7" ht="15" customHeight="1">
      <c r="C63" s="94"/>
      <c r="D63" s="94"/>
      <c r="F63" s="26"/>
      <c r="G63" s="26"/>
    </row>
    <row r="64" spans="1:18" ht="15" customHeight="1">
      <c r="A64" s="3"/>
      <c r="B64" s="3"/>
      <c r="C64" s="3"/>
      <c r="D64" s="3"/>
      <c r="E64" s="2"/>
      <c r="F64" s="2"/>
      <c r="G64" s="2"/>
      <c r="H64" s="2"/>
      <c r="I64" s="2"/>
      <c r="J64" s="2"/>
      <c r="K64" s="2"/>
      <c r="L64" s="2"/>
      <c r="M64" s="2"/>
      <c r="N64" s="2"/>
      <c r="O64" s="31"/>
      <c r="P64" s="2"/>
      <c r="Q64" s="2"/>
      <c r="R64" s="2"/>
    </row>
    <row r="65" spans="1:18" ht="15" customHeight="1">
      <c r="A65" s="2"/>
      <c r="B65" s="2"/>
      <c r="C65" s="2"/>
      <c r="D65" s="2"/>
      <c r="E65" s="2"/>
      <c r="F65" s="2"/>
      <c r="G65" s="2"/>
      <c r="H65" s="2"/>
      <c r="I65" s="2"/>
      <c r="J65" s="2"/>
      <c r="K65" s="2"/>
      <c r="L65" s="2"/>
      <c r="M65" s="2"/>
      <c r="N65" s="2"/>
      <c r="O65" s="31"/>
      <c r="P65" s="2"/>
      <c r="Q65" s="2"/>
      <c r="R65" s="2"/>
    </row>
    <row r="66" spans="1:18" ht="15" customHeight="1">
      <c r="A66" s="268"/>
      <c r="B66" s="268"/>
      <c r="C66" s="268"/>
      <c r="D66" s="268"/>
      <c r="E66" s="268"/>
      <c r="F66" s="268"/>
      <c r="G66" s="268"/>
      <c r="H66" s="268"/>
      <c r="I66" s="268"/>
      <c r="J66" s="268"/>
      <c r="K66" s="268"/>
      <c r="L66" s="268"/>
      <c r="M66" s="14"/>
      <c r="N66" s="14"/>
      <c r="O66" s="14"/>
      <c r="P66" s="94"/>
      <c r="Q66" s="94"/>
      <c r="R66" s="94"/>
    </row>
    <row r="67" spans="3:7" ht="15" customHeight="1">
      <c r="C67" s="94"/>
      <c r="D67" s="94"/>
      <c r="F67" s="26"/>
      <c r="G67" s="26"/>
    </row>
    <row r="68" spans="1:18" ht="15" customHeight="1">
      <c r="A68" s="3"/>
      <c r="B68" s="3"/>
      <c r="C68" s="3"/>
      <c r="D68" s="2"/>
      <c r="E68" s="2"/>
      <c r="F68" s="2"/>
      <c r="G68" s="2"/>
      <c r="H68" s="2"/>
      <c r="I68" s="2"/>
      <c r="J68" s="2"/>
      <c r="K68" s="2"/>
      <c r="L68" s="2"/>
      <c r="M68" s="2"/>
      <c r="N68" s="2"/>
      <c r="O68" s="2"/>
      <c r="P68" s="2"/>
      <c r="Q68" s="2"/>
      <c r="R68" s="2"/>
    </row>
    <row r="69" spans="1:18" ht="15" customHeight="1">
      <c r="A69" s="3"/>
      <c r="B69" s="3"/>
      <c r="C69" s="3"/>
      <c r="D69" s="2"/>
      <c r="E69" s="2"/>
      <c r="F69" s="2"/>
      <c r="G69" s="2"/>
      <c r="H69" s="2"/>
      <c r="I69" s="2"/>
      <c r="J69" s="2"/>
      <c r="K69" s="2"/>
      <c r="L69" s="2"/>
      <c r="M69" s="2"/>
      <c r="N69" s="2"/>
      <c r="O69" s="2"/>
      <c r="P69" s="2"/>
      <c r="Q69" s="2"/>
      <c r="R69" s="2"/>
    </row>
    <row r="70" spans="1:18" ht="15" customHeight="1">
      <c r="A70" s="271"/>
      <c r="B70" s="271"/>
      <c r="C70" s="271"/>
      <c r="D70" s="271"/>
      <c r="E70" s="271"/>
      <c r="F70" s="271"/>
      <c r="G70" s="271"/>
      <c r="H70" s="271"/>
      <c r="I70" s="271"/>
      <c r="J70" s="271"/>
      <c r="K70" s="271"/>
      <c r="L70" s="271"/>
      <c r="M70" s="94"/>
      <c r="N70" s="94"/>
      <c r="O70" s="94"/>
      <c r="P70" s="94"/>
      <c r="Q70" s="94"/>
      <c r="R70" s="94"/>
    </row>
    <row r="71" spans="1:18" ht="15" customHeight="1">
      <c r="A71" s="2"/>
      <c r="B71" s="2"/>
      <c r="C71" s="2"/>
      <c r="D71" s="2"/>
      <c r="E71" s="2"/>
      <c r="F71" s="2"/>
      <c r="G71" s="2"/>
      <c r="H71" s="2"/>
      <c r="I71" s="2"/>
      <c r="J71" s="2"/>
      <c r="K71" s="2"/>
      <c r="L71" s="2"/>
      <c r="M71" s="2"/>
      <c r="N71" s="2"/>
      <c r="O71" s="2"/>
      <c r="P71" s="2"/>
      <c r="Q71" s="2"/>
      <c r="R71" s="2"/>
    </row>
    <row r="72" spans="1:18" ht="15" customHeight="1">
      <c r="A72" s="271"/>
      <c r="B72" s="271"/>
      <c r="C72" s="271"/>
      <c r="D72" s="271"/>
      <c r="E72" s="271"/>
      <c r="F72" s="271"/>
      <c r="G72" s="271"/>
      <c r="H72" s="271"/>
      <c r="I72" s="271"/>
      <c r="J72" s="271"/>
      <c r="K72" s="271"/>
      <c r="L72" s="271"/>
      <c r="M72" s="14"/>
      <c r="N72" s="14"/>
      <c r="O72" s="14"/>
      <c r="P72" s="2"/>
      <c r="Q72" s="2"/>
      <c r="R72" s="2"/>
    </row>
    <row r="74" ht="15" customHeight="1">
      <c r="A74" s="3"/>
    </row>
    <row r="76" spans="1:12" ht="15" customHeight="1">
      <c r="A76" s="268"/>
      <c r="B76" s="268"/>
      <c r="C76" s="268"/>
      <c r="D76" s="268"/>
      <c r="E76" s="268"/>
      <c r="F76" s="268"/>
      <c r="G76" s="268"/>
      <c r="H76" s="268"/>
      <c r="I76" s="268"/>
      <c r="J76" s="268"/>
      <c r="K76" s="268"/>
      <c r="L76" s="268"/>
    </row>
    <row r="77" spans="3:20" s="2" customFormat="1" ht="15" customHeight="1">
      <c r="C77" s="18"/>
      <c r="D77" s="18"/>
      <c r="E77" s="18"/>
      <c r="F77" s="18"/>
      <c r="G77" s="18"/>
      <c r="H77" s="18"/>
      <c r="I77" s="18"/>
      <c r="J77" s="18"/>
      <c r="K77" s="18"/>
      <c r="L77" s="18"/>
      <c r="M77" s="18"/>
      <c r="N77" s="18"/>
      <c r="O77" s="18"/>
      <c r="P77" s="18"/>
      <c r="Q77" s="18"/>
      <c r="R77" s="18"/>
      <c r="S77" s="18"/>
      <c r="T77" s="18"/>
    </row>
    <row r="78" spans="3:20" s="2" customFormat="1" ht="15" customHeight="1">
      <c r="C78" s="18"/>
      <c r="D78" s="18"/>
      <c r="E78" s="18"/>
      <c r="F78" s="18"/>
      <c r="G78" s="18"/>
      <c r="H78" s="18"/>
      <c r="I78" s="18"/>
      <c r="J78" s="18"/>
      <c r="K78" s="18"/>
      <c r="L78" s="18"/>
      <c r="M78" s="18"/>
      <c r="N78" s="18"/>
      <c r="O78" s="18"/>
      <c r="P78" s="18"/>
      <c r="Q78" s="18"/>
      <c r="R78" s="18"/>
      <c r="S78" s="18"/>
      <c r="T78" s="18"/>
    </row>
    <row r="79" spans="10:11" s="2" customFormat="1" ht="15" customHeight="1">
      <c r="J79" s="47"/>
      <c r="K79" s="47"/>
    </row>
    <row r="80" spans="10:11" s="2" customFormat="1" ht="15" customHeight="1">
      <c r="J80" s="47"/>
      <c r="K80" s="47"/>
    </row>
    <row r="81" spans="1:11" s="2" customFormat="1" ht="15" customHeight="1">
      <c r="A81" s="3"/>
      <c r="B81" s="3"/>
      <c r="J81" s="3"/>
      <c r="K81" s="3"/>
    </row>
    <row r="82" spans="2:11" s="2" customFormat="1" ht="15" customHeight="1">
      <c r="B82" s="3"/>
      <c r="C82" s="3"/>
      <c r="J82" s="3"/>
      <c r="K82" s="3"/>
    </row>
    <row r="83" s="2" customFormat="1" ht="15" customHeight="1">
      <c r="B83" s="3"/>
    </row>
  </sheetData>
  <mergeCells count="42">
    <mergeCell ref="A1:L1"/>
    <mergeCell ref="A2:L2"/>
    <mergeCell ref="A3:L3"/>
    <mergeCell ref="A5:L5"/>
    <mergeCell ref="J12:L12"/>
    <mergeCell ref="A7:L7"/>
    <mergeCell ref="A26:D26"/>
    <mergeCell ref="F11:L11"/>
    <mergeCell ref="A28:D28"/>
    <mergeCell ref="A19:D19"/>
    <mergeCell ref="A31:D31"/>
    <mergeCell ref="A27:D27"/>
    <mergeCell ref="A20:D20"/>
    <mergeCell ref="A30:E30"/>
    <mergeCell ref="A25:D25"/>
    <mergeCell ref="A32:D32"/>
    <mergeCell ref="A39:D39"/>
    <mergeCell ref="A35:D35"/>
    <mergeCell ref="A18:D18"/>
    <mergeCell ref="F12:H12"/>
    <mergeCell ref="A34:D34"/>
    <mergeCell ref="A36:D36"/>
    <mergeCell ref="A37:D37"/>
    <mergeCell ref="C40:D40"/>
    <mergeCell ref="D49:L49"/>
    <mergeCell ref="A66:L66"/>
    <mergeCell ref="B47:D47"/>
    <mergeCell ref="A24:D24"/>
    <mergeCell ref="A22:D22"/>
    <mergeCell ref="A43:D43"/>
    <mergeCell ref="A53:D53"/>
    <mergeCell ref="A51:L51"/>
    <mergeCell ref="C54:L54"/>
    <mergeCell ref="A76:L76"/>
    <mergeCell ref="A45:D45"/>
    <mergeCell ref="A72:L72"/>
    <mergeCell ref="A70:L70"/>
    <mergeCell ref="A56:R56"/>
    <mergeCell ref="C41:D41"/>
    <mergeCell ref="A62:L62"/>
    <mergeCell ref="B46:D46"/>
    <mergeCell ref="A58:L58"/>
  </mergeCells>
  <printOptions horizontalCentered="1"/>
  <pageMargins left="0.5" right="0.5" top="0.75" bottom="0.75" header="0.5" footer="0.2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view="pageBreakPreview" zoomScaleSheetLayoutView="100" workbookViewId="0" topLeftCell="A27">
      <selection activeCell="O44" sqref="O44"/>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9" width="9.140625" style="2" customWidth="1"/>
    <col min="10" max="10" width="9.140625" style="2" hidden="1" customWidth="1"/>
    <col min="11" max="16384" width="9.140625" style="2" customWidth="1"/>
  </cols>
  <sheetData>
    <row r="1" spans="1:2" ht="15" customHeight="1">
      <c r="A1" s="3" t="s">
        <v>206</v>
      </c>
      <c r="B1" s="3"/>
    </row>
    <row r="3" spans="3:5" ht="15" customHeight="1">
      <c r="C3" s="249"/>
      <c r="D3" s="7"/>
      <c r="E3" s="56"/>
    </row>
    <row r="4" spans="3:5" ht="15" customHeight="1">
      <c r="C4" s="250" t="s">
        <v>310</v>
      </c>
      <c r="D4" s="7"/>
      <c r="E4" s="137" t="s">
        <v>201</v>
      </c>
    </row>
    <row r="5" spans="3:5" ht="15" customHeight="1">
      <c r="C5" s="246" t="s">
        <v>3</v>
      </c>
      <c r="D5" s="6"/>
      <c r="E5" s="6" t="s">
        <v>3</v>
      </c>
    </row>
    <row r="6" spans="3:5" ht="15" customHeight="1">
      <c r="C6" s="246" t="s">
        <v>10</v>
      </c>
      <c r="D6" s="6"/>
      <c r="E6" s="6" t="s">
        <v>199</v>
      </c>
    </row>
    <row r="7" spans="1:5" ht="15" customHeight="1">
      <c r="A7" s="3" t="s">
        <v>84</v>
      </c>
      <c r="B7" s="3"/>
      <c r="C7" s="240"/>
      <c r="D7" s="31"/>
      <c r="E7" s="23"/>
    </row>
    <row r="8" spans="2:5" ht="15" customHeight="1">
      <c r="B8" s="2" t="s">
        <v>12</v>
      </c>
      <c r="C8" s="23">
        <v>694387</v>
      </c>
      <c r="D8" s="31"/>
      <c r="E8" s="23">
        <v>641276</v>
      </c>
    </row>
    <row r="9" spans="2:5" ht="15" customHeight="1">
      <c r="B9" s="2" t="s">
        <v>49</v>
      </c>
      <c r="C9" s="23">
        <v>253607</v>
      </c>
      <c r="D9" s="31"/>
      <c r="E9" s="23">
        <v>275288</v>
      </c>
    </row>
    <row r="10" spans="2:5" ht="15" customHeight="1" hidden="1">
      <c r="B10" s="2" t="s">
        <v>116</v>
      </c>
      <c r="C10" s="23"/>
      <c r="D10" s="31"/>
      <c r="E10" s="23"/>
    </row>
    <row r="11" spans="2:6" ht="15" customHeight="1" hidden="1">
      <c r="B11" s="2" t="s">
        <v>43</v>
      </c>
      <c r="C11" s="23">
        <v>0</v>
      </c>
      <c r="D11" s="31"/>
      <c r="E11" s="23">
        <v>0</v>
      </c>
      <c r="F11" s="25"/>
    </row>
    <row r="12" spans="2:6" ht="15" customHeight="1">
      <c r="B12" s="2" t="s">
        <v>137</v>
      </c>
      <c r="C12" s="23">
        <v>599</v>
      </c>
      <c r="D12" s="31"/>
      <c r="E12" s="23">
        <v>599</v>
      </c>
      <c r="F12" s="25"/>
    </row>
    <row r="13" spans="1:5" ht="15" customHeight="1" thickBot="1">
      <c r="A13" s="3" t="s">
        <v>85</v>
      </c>
      <c r="B13" s="3"/>
      <c r="C13" s="28">
        <f>SUM(C8:C12)</f>
        <v>948593</v>
      </c>
      <c r="D13" s="31"/>
      <c r="E13" s="28">
        <f>SUM(E8:E12)</f>
        <v>917163</v>
      </c>
    </row>
    <row r="14" spans="2:5" ht="15" customHeight="1">
      <c r="B14" s="3"/>
      <c r="C14" s="23"/>
      <c r="D14" s="31"/>
      <c r="E14" s="23"/>
    </row>
    <row r="15" spans="2:5" ht="15" customHeight="1">
      <c r="B15" s="82" t="s">
        <v>13</v>
      </c>
      <c r="C15" s="22">
        <v>31723</v>
      </c>
      <c r="D15" s="29"/>
      <c r="E15" s="22">
        <v>14281</v>
      </c>
    </row>
    <row r="16" spans="2:5" ht="15" customHeight="1">
      <c r="B16" s="82" t="s">
        <v>30</v>
      </c>
      <c r="C16" s="22">
        <v>52901</v>
      </c>
      <c r="D16" s="29"/>
      <c r="E16" s="22">
        <v>47490</v>
      </c>
    </row>
    <row r="17" spans="2:5" ht="15" customHeight="1">
      <c r="B17" s="82" t="s">
        <v>67</v>
      </c>
      <c r="C17" s="22">
        <v>207093</v>
      </c>
      <c r="D17" s="29"/>
      <c r="E17" s="22">
        <v>130568</v>
      </c>
    </row>
    <row r="18" spans="1:5" ht="15" customHeight="1" thickBot="1">
      <c r="A18" s="3" t="s">
        <v>86</v>
      </c>
      <c r="C18" s="28">
        <f>SUM(C15:C17)</f>
        <v>291717</v>
      </c>
      <c r="D18" s="29"/>
      <c r="E18" s="28">
        <f>SUM(E15:E17)</f>
        <v>192339</v>
      </c>
    </row>
    <row r="19" spans="1:5" ht="30" customHeight="1" thickBot="1">
      <c r="A19" s="3" t="s">
        <v>87</v>
      </c>
      <c r="C19" s="67">
        <f>C18+C13</f>
        <v>1240310</v>
      </c>
      <c r="E19" s="67">
        <f>E18+E13</f>
        <v>1109502</v>
      </c>
    </row>
    <row r="20" ht="15" customHeight="1" thickTop="1"/>
    <row r="21" ht="15" customHeight="1">
      <c r="A21" s="3" t="s">
        <v>88</v>
      </c>
    </row>
    <row r="22" spans="2:5" ht="15" customHeight="1">
      <c r="B22" s="82" t="s">
        <v>9</v>
      </c>
      <c r="C22" s="23">
        <v>254390</v>
      </c>
      <c r="D22" s="31"/>
      <c r="E22" s="23">
        <v>244215</v>
      </c>
    </row>
    <row r="23" spans="2:5" ht="15" customHeight="1">
      <c r="B23" s="82" t="s">
        <v>112</v>
      </c>
      <c r="C23" s="23">
        <v>39536</v>
      </c>
      <c r="D23" s="31"/>
      <c r="E23" s="23">
        <v>14599</v>
      </c>
    </row>
    <row r="24" spans="2:5" ht="15" customHeight="1">
      <c r="B24" s="82" t="s">
        <v>304</v>
      </c>
      <c r="C24" s="23">
        <v>5213</v>
      </c>
      <c r="D24" s="31"/>
      <c r="E24" s="23">
        <v>7833</v>
      </c>
    </row>
    <row r="25" spans="2:5" ht="15" customHeight="1">
      <c r="B25" s="82" t="s">
        <v>156</v>
      </c>
      <c r="C25" s="23">
        <v>26269</v>
      </c>
      <c r="D25" s="31"/>
      <c r="E25" s="23">
        <v>26245</v>
      </c>
    </row>
    <row r="26" spans="2:7" ht="15" customHeight="1">
      <c r="B26" s="82" t="s">
        <v>89</v>
      </c>
      <c r="C26" s="23">
        <v>260439</v>
      </c>
      <c r="D26" s="31"/>
      <c r="E26" s="23">
        <v>220489</v>
      </c>
      <c r="F26" s="31"/>
      <c r="G26" s="25"/>
    </row>
    <row r="27" spans="1:6" ht="30" customHeight="1">
      <c r="A27" s="301" t="s">
        <v>124</v>
      </c>
      <c r="B27" s="275"/>
      <c r="C27" s="68">
        <f>SUM(C22:C26)</f>
        <v>585847</v>
      </c>
      <c r="D27" s="31"/>
      <c r="E27" s="68">
        <f>SUM(E22:E26)</f>
        <v>513381</v>
      </c>
      <c r="F27" s="25"/>
    </row>
    <row r="28" spans="1:6" ht="15" customHeight="1">
      <c r="A28" s="203" t="s">
        <v>252</v>
      </c>
      <c r="C28" s="23">
        <v>189735</v>
      </c>
      <c r="D28" s="31"/>
      <c r="E28" s="23">
        <v>169268</v>
      </c>
      <c r="F28" s="25"/>
    </row>
    <row r="29" spans="1:6" ht="15" customHeight="1" thickBot="1">
      <c r="A29" s="3" t="s">
        <v>90</v>
      </c>
      <c r="C29" s="28">
        <f>SUM(C27:C28)</f>
        <v>775582</v>
      </c>
      <c r="D29" s="31"/>
      <c r="E29" s="28">
        <f>SUM(E27:E28)</f>
        <v>682649</v>
      </c>
      <c r="F29" s="25"/>
    </row>
    <row r="30" spans="1:10" ht="15" customHeight="1">
      <c r="A30" s="3"/>
      <c r="C30" s="23"/>
      <c r="D30" s="31"/>
      <c r="E30" s="23"/>
      <c r="F30" s="25"/>
      <c r="J30" s="2">
        <v>-3942</v>
      </c>
    </row>
    <row r="31" spans="1:6" ht="15" customHeight="1">
      <c r="A31" s="3" t="s">
        <v>91</v>
      </c>
      <c r="C31" s="23"/>
      <c r="D31" s="31"/>
      <c r="E31" s="23"/>
      <c r="F31" s="25"/>
    </row>
    <row r="32" spans="1:6" ht="15" customHeight="1">
      <c r="A32" s="3"/>
      <c r="B32" s="2" t="s">
        <v>44</v>
      </c>
      <c r="C32" s="23">
        <v>107126</v>
      </c>
      <c r="D32" s="31"/>
      <c r="E32" s="23">
        <v>113316</v>
      </c>
      <c r="F32" s="25"/>
    </row>
    <row r="33" spans="1:10" ht="15" customHeight="1">
      <c r="A33" s="3"/>
      <c r="B33" s="82" t="s">
        <v>108</v>
      </c>
      <c r="C33" s="23">
        <v>150000</v>
      </c>
      <c r="D33" s="31"/>
      <c r="E33" s="23">
        <v>166276</v>
      </c>
      <c r="F33" s="25"/>
      <c r="J33" s="2">
        <v>-5369</v>
      </c>
    </row>
    <row r="34" spans="1:6" ht="15" customHeight="1">
      <c r="A34" s="3"/>
      <c r="B34" s="2" t="s">
        <v>117</v>
      </c>
      <c r="C34" s="23">
        <v>28092</v>
      </c>
      <c r="D34" s="31"/>
      <c r="E34" s="23">
        <v>26364</v>
      </c>
      <c r="F34" s="25"/>
    </row>
    <row r="35" spans="1:6" ht="15" customHeight="1" thickBot="1">
      <c r="A35" s="3" t="s">
        <v>92</v>
      </c>
      <c r="C35" s="28">
        <f>SUM(C32:C34)</f>
        <v>285218</v>
      </c>
      <c r="D35" s="31"/>
      <c r="E35" s="28">
        <f>SUM(E32:E34)</f>
        <v>305956</v>
      </c>
      <c r="F35" s="25"/>
    </row>
    <row r="36" spans="1:6" ht="15" customHeight="1">
      <c r="A36" s="3"/>
      <c r="C36" s="23"/>
      <c r="D36" s="31"/>
      <c r="E36" s="23"/>
      <c r="F36" s="25"/>
    </row>
    <row r="37" spans="1:6" ht="15" customHeight="1">
      <c r="A37" s="3" t="s">
        <v>8</v>
      </c>
      <c r="B37" s="3"/>
      <c r="C37" s="22"/>
      <c r="D37" s="29"/>
      <c r="E37" s="22"/>
      <c r="F37" s="25"/>
    </row>
    <row r="38" spans="1:6" ht="15" customHeight="1">
      <c r="A38" s="3"/>
      <c r="B38" s="82" t="s">
        <v>117</v>
      </c>
      <c r="C38" s="22">
        <f>161154+170</f>
        <v>161324</v>
      </c>
      <c r="D38" s="29"/>
      <c r="E38" s="22">
        <v>110098</v>
      </c>
      <c r="F38" s="25"/>
    </row>
    <row r="39" spans="2:6" ht="15" customHeight="1">
      <c r="B39" s="82" t="s">
        <v>113</v>
      </c>
      <c r="C39" s="22">
        <v>18186</v>
      </c>
      <c r="D39" s="29"/>
      <c r="E39" s="22">
        <v>10799</v>
      </c>
      <c r="F39" s="25"/>
    </row>
    <row r="40" spans="1:6" ht="15" customHeight="1">
      <c r="A40" s="3" t="s">
        <v>136</v>
      </c>
      <c r="C40" s="68">
        <f>SUM(C38:C39)</f>
        <v>179510</v>
      </c>
      <c r="D40" s="29"/>
      <c r="E40" s="68">
        <f>SUM(E38:E39)</f>
        <v>120897</v>
      </c>
      <c r="F40" s="25"/>
    </row>
    <row r="41" spans="1:6" ht="15" customHeight="1" thickBot="1">
      <c r="A41" s="3" t="s">
        <v>93</v>
      </c>
      <c r="C41" s="28">
        <f>C40+C35</f>
        <v>464728</v>
      </c>
      <c r="D41" s="31"/>
      <c r="E41" s="28">
        <f>E40+E35</f>
        <v>426853</v>
      </c>
      <c r="F41" s="25"/>
    </row>
    <row r="42" spans="1:6" ht="30" customHeight="1" thickBot="1">
      <c r="A42" s="3" t="s">
        <v>94</v>
      </c>
      <c r="C42" s="96">
        <f>C41+C29</f>
        <v>1240310</v>
      </c>
      <c r="D42" s="31"/>
      <c r="E42" s="96">
        <f>E41+E29</f>
        <v>1109502</v>
      </c>
      <c r="F42" s="25"/>
    </row>
    <row r="43" spans="3:5" ht="15" customHeight="1" thickTop="1">
      <c r="C43" s="265">
        <f>C19-C42</f>
        <v>0</v>
      </c>
      <c r="D43" s="266"/>
      <c r="E43" s="265">
        <f>E19-E42</f>
        <v>0</v>
      </c>
    </row>
    <row r="44" spans="1:12" ht="15" customHeight="1" thickBot="1">
      <c r="A44" s="83" t="s">
        <v>101</v>
      </c>
      <c r="B44" s="78"/>
      <c r="C44" s="84">
        <f>C27/C50</f>
        <v>1.1514741145485279</v>
      </c>
      <c r="D44" s="78"/>
      <c r="E44" s="84">
        <f>E27/E50</f>
        <v>1.0510840857441188</v>
      </c>
      <c r="F44" s="97"/>
      <c r="G44" s="97"/>
      <c r="H44" s="97"/>
      <c r="I44" s="97"/>
      <c r="J44" s="97"/>
      <c r="K44" s="97"/>
      <c r="L44" s="97"/>
    </row>
    <row r="45" spans="1:12" ht="15" customHeight="1">
      <c r="A45" s="83"/>
      <c r="B45" s="78"/>
      <c r="C45" s="78"/>
      <c r="D45" s="78"/>
      <c r="E45" s="78"/>
      <c r="F45" s="97"/>
      <c r="G45" s="97"/>
      <c r="H45" s="97"/>
      <c r="I45" s="97"/>
      <c r="J45" s="97"/>
      <c r="K45" s="97"/>
      <c r="L45" s="97"/>
    </row>
    <row r="46" spans="1:10" ht="60" customHeight="1">
      <c r="A46" s="272" t="s">
        <v>344</v>
      </c>
      <c r="B46" s="272"/>
      <c r="C46" s="272"/>
      <c r="D46" s="272"/>
      <c r="E46" s="272"/>
      <c r="F46" s="98"/>
      <c r="G46" s="98"/>
      <c r="H46" s="98"/>
      <c r="I46" s="98"/>
      <c r="J46" s="98"/>
    </row>
    <row r="47" spans="3:5" ht="15" customHeight="1">
      <c r="C47" s="31"/>
      <c r="D47" s="31"/>
      <c r="E47" s="31"/>
    </row>
    <row r="48" spans="3:5" ht="15" customHeight="1">
      <c r="C48" s="54"/>
      <c r="D48" s="31"/>
      <c r="E48" s="54"/>
    </row>
    <row r="49" spans="3:5" ht="15" customHeight="1">
      <c r="C49" s="31"/>
      <c r="D49" s="31"/>
      <c r="E49" s="31"/>
    </row>
    <row r="50" spans="3:5" ht="15" customHeight="1" hidden="1">
      <c r="C50" s="31">
        <f>(C22*2)</f>
        <v>508780</v>
      </c>
      <c r="D50" s="31"/>
      <c r="E50" s="31">
        <f>E22*2</f>
        <v>488430</v>
      </c>
    </row>
    <row r="51" spans="3:5" ht="15" customHeight="1">
      <c r="C51" s="31"/>
      <c r="D51" s="31"/>
      <c r="E51" s="31"/>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sheetData>
  <mergeCells count="2">
    <mergeCell ref="A46:E46"/>
    <mergeCell ref="A27:B27"/>
  </mergeCells>
  <printOptions horizontalCentered="1"/>
  <pageMargins left="0.5" right="0.28" top="0.75" bottom="0.5" header="0.5" footer="0.25"/>
  <pageSetup fitToHeight="1" fitToWidth="1" horizontalDpi="600" verticalDpi="600" orientation="portrait" paperSize="9" scale="99"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6"/>
  <sheetViews>
    <sheetView view="pageBreakPreview" zoomScaleSheetLayoutView="100" workbookViewId="0" topLeftCell="B10">
      <selection activeCell="O44" sqref="O44"/>
    </sheetView>
  </sheetViews>
  <sheetFormatPr defaultColWidth="9.140625" defaultRowHeight="15" customHeight="1"/>
  <cols>
    <col min="1" max="1" width="41.57421875" style="99" customWidth="1"/>
    <col min="2" max="2" width="16.57421875" style="99" customWidth="1"/>
    <col min="3" max="3" width="2.28125" style="99" customWidth="1"/>
    <col min="4" max="4" width="16.57421875" style="99" customWidth="1"/>
    <col min="5" max="5" width="1.1484375" style="99" customWidth="1"/>
    <col min="6" max="6" width="0.9921875" style="99" hidden="1" customWidth="1"/>
    <col min="7" max="7" width="15.28125" style="99" customWidth="1"/>
    <col min="8" max="8" width="1.8515625" style="99" customWidth="1"/>
    <col min="9" max="9" width="14.28125" style="99" customWidth="1"/>
    <col min="10" max="11" width="2.28125" style="99" customWidth="1"/>
    <col min="12" max="12" width="15.00390625" style="99" customWidth="1"/>
    <col min="13" max="13" width="1.28515625" style="99" customWidth="1"/>
    <col min="14" max="14" width="14.7109375" style="99" customWidth="1"/>
    <col min="15" max="15" width="1.28515625" style="99" customWidth="1"/>
    <col min="16" max="16" width="18.57421875" style="99" customWidth="1"/>
    <col min="17" max="17" width="1.1484375" style="99" customWidth="1"/>
    <col min="18" max="18" width="13.7109375" style="99" customWidth="1"/>
    <col min="19" max="19" width="10.28125" style="99" bestFit="1" customWidth="1"/>
    <col min="20" max="20" width="9.421875" style="99" bestFit="1" customWidth="1"/>
    <col min="21" max="16384" width="9.140625" style="99" customWidth="1"/>
  </cols>
  <sheetData>
    <row r="1" spans="2:18" ht="15" customHeight="1">
      <c r="B1" s="100"/>
      <c r="C1" s="100"/>
      <c r="D1" s="100"/>
      <c r="E1" s="100"/>
      <c r="F1" s="100"/>
      <c r="G1" s="100"/>
      <c r="H1" s="100"/>
      <c r="I1" s="100"/>
      <c r="J1" s="100"/>
      <c r="K1" s="100"/>
      <c r="L1" s="100"/>
      <c r="M1" s="100"/>
      <c r="N1" s="101"/>
      <c r="O1" s="101"/>
      <c r="P1" s="101"/>
      <c r="Q1" s="101"/>
      <c r="R1" s="101"/>
    </row>
    <row r="2" ht="15" customHeight="1">
      <c r="A2" s="102" t="s">
        <v>311</v>
      </c>
    </row>
    <row r="3" ht="15" customHeight="1">
      <c r="A3" s="103"/>
    </row>
    <row r="4" ht="15" customHeight="1">
      <c r="A4" s="103"/>
    </row>
    <row r="5" spans="1:17" ht="15" customHeight="1">
      <c r="A5" s="103"/>
      <c r="B5" s="304" t="s">
        <v>121</v>
      </c>
      <c r="C5" s="304"/>
      <c r="D5" s="304"/>
      <c r="E5" s="304"/>
      <c r="F5" s="304"/>
      <c r="G5" s="304"/>
      <c r="H5" s="304"/>
      <c r="I5" s="304"/>
      <c r="J5" s="304"/>
      <c r="K5" s="304"/>
      <c r="L5" s="304"/>
      <c r="M5" s="304"/>
      <c r="N5" s="304"/>
      <c r="O5" s="134"/>
      <c r="P5" s="134"/>
      <c r="Q5" s="134"/>
    </row>
    <row r="6" spans="1:13" ht="16.5" customHeight="1">
      <c r="A6" s="103"/>
      <c r="B6" s="305" t="s">
        <v>110</v>
      </c>
      <c r="C6" s="306"/>
      <c r="D6" s="306"/>
      <c r="E6" s="307"/>
      <c r="F6" s="307"/>
      <c r="G6" s="307"/>
      <c r="H6" s="307"/>
      <c r="I6" s="307"/>
      <c r="J6" s="135"/>
      <c r="K6" s="135"/>
      <c r="L6" s="105" t="s">
        <v>37</v>
      </c>
      <c r="M6" s="105"/>
    </row>
    <row r="7" spans="2:18" ht="15" customHeight="1">
      <c r="B7" s="104" t="s">
        <v>38</v>
      </c>
      <c r="C7" s="104"/>
      <c r="D7" s="104" t="s">
        <v>38</v>
      </c>
      <c r="E7" s="104"/>
      <c r="F7" s="105" t="s">
        <v>38</v>
      </c>
      <c r="G7" s="104" t="s">
        <v>147</v>
      </c>
      <c r="H7" s="105"/>
      <c r="I7" s="104" t="s">
        <v>144</v>
      </c>
      <c r="J7" s="105"/>
      <c r="K7" s="105"/>
      <c r="L7" s="104" t="s">
        <v>39</v>
      </c>
      <c r="M7" s="104"/>
      <c r="N7" s="104"/>
      <c r="O7" s="104"/>
      <c r="P7" s="104" t="s">
        <v>253</v>
      </c>
      <c r="R7" s="104"/>
    </row>
    <row r="8" spans="1:18" ht="15" customHeight="1">
      <c r="A8" s="106"/>
      <c r="B8" s="105" t="s">
        <v>40</v>
      </c>
      <c r="C8" s="105"/>
      <c r="D8" s="105" t="s">
        <v>41</v>
      </c>
      <c r="E8" s="104"/>
      <c r="F8" s="136" t="s">
        <v>41</v>
      </c>
      <c r="G8" s="105" t="s">
        <v>157</v>
      </c>
      <c r="H8" s="105"/>
      <c r="I8" s="105" t="s">
        <v>141</v>
      </c>
      <c r="J8" s="105"/>
      <c r="K8" s="105"/>
      <c r="L8" s="105" t="s">
        <v>138</v>
      </c>
      <c r="M8" s="104"/>
      <c r="N8" s="105" t="s">
        <v>98</v>
      </c>
      <c r="O8" s="104"/>
      <c r="P8" s="105" t="s">
        <v>66</v>
      </c>
      <c r="R8" s="105" t="s">
        <v>17</v>
      </c>
    </row>
    <row r="9" spans="2:18" ht="15" customHeight="1">
      <c r="B9" s="104" t="s">
        <v>3</v>
      </c>
      <c r="C9" s="104"/>
      <c r="D9" s="104" t="s">
        <v>3</v>
      </c>
      <c r="E9" s="104"/>
      <c r="F9" s="104" t="s">
        <v>3</v>
      </c>
      <c r="G9" s="104" t="s">
        <v>3</v>
      </c>
      <c r="H9" s="104"/>
      <c r="I9" s="104" t="s">
        <v>3</v>
      </c>
      <c r="J9" s="105"/>
      <c r="K9" s="105"/>
      <c r="L9" s="104" t="s">
        <v>3</v>
      </c>
      <c r="M9" s="104"/>
      <c r="N9" s="104" t="s">
        <v>3</v>
      </c>
      <c r="O9" s="104"/>
      <c r="P9" s="104" t="s">
        <v>3</v>
      </c>
      <c r="R9" s="104" t="s">
        <v>3</v>
      </c>
    </row>
    <row r="10" spans="5:15" ht="15" customHeight="1">
      <c r="E10" s="104"/>
      <c r="M10" s="104"/>
      <c r="O10" s="104"/>
    </row>
    <row r="11" spans="2:18" ht="15" customHeight="1">
      <c r="B11" s="103"/>
      <c r="C11" s="103"/>
      <c r="D11" s="103"/>
      <c r="E11" s="103"/>
      <c r="F11" s="103"/>
      <c r="G11" s="103"/>
      <c r="H11" s="103"/>
      <c r="I11" s="103"/>
      <c r="J11" s="103"/>
      <c r="K11" s="103"/>
      <c r="L11" s="103"/>
      <c r="M11" s="104"/>
      <c r="N11" s="103"/>
      <c r="O11" s="103"/>
      <c r="P11" s="103"/>
      <c r="Q11" s="103"/>
      <c r="R11" s="103"/>
    </row>
    <row r="12" spans="1:18" ht="15" customHeight="1">
      <c r="A12" s="99" t="s">
        <v>164</v>
      </c>
      <c r="B12" s="103">
        <v>243893</v>
      </c>
      <c r="C12" s="103"/>
      <c r="D12" s="103">
        <v>13809</v>
      </c>
      <c r="E12" s="109"/>
      <c r="F12" s="103">
        <v>0</v>
      </c>
      <c r="G12" s="103">
        <v>26126</v>
      </c>
      <c r="H12" s="103"/>
      <c r="I12" s="103">
        <v>7965</v>
      </c>
      <c r="J12" s="103"/>
      <c r="K12" s="103"/>
      <c r="L12" s="103">
        <v>162103</v>
      </c>
      <c r="M12" s="104"/>
      <c r="N12" s="103">
        <f>SUM(B12:M12)</f>
        <v>453896</v>
      </c>
      <c r="O12" s="109"/>
      <c r="P12" s="103">
        <v>152641</v>
      </c>
      <c r="Q12" s="103"/>
      <c r="R12" s="103">
        <f>SUM(N12:Q12)</f>
        <v>606537</v>
      </c>
    </row>
    <row r="13" spans="1:18" ht="28.5">
      <c r="A13" s="119" t="s">
        <v>150</v>
      </c>
      <c r="B13" s="103">
        <v>322</v>
      </c>
      <c r="C13" s="103"/>
      <c r="D13" s="103">
        <v>790</v>
      </c>
      <c r="E13" s="109"/>
      <c r="F13" s="103"/>
      <c r="G13" s="103">
        <v>0</v>
      </c>
      <c r="H13" s="103"/>
      <c r="I13" s="103">
        <v>-132</v>
      </c>
      <c r="J13" s="103"/>
      <c r="K13" s="103"/>
      <c r="L13" s="103">
        <v>0</v>
      </c>
      <c r="M13" s="104"/>
      <c r="N13" s="103">
        <f>SUM(B13:L13)</f>
        <v>980</v>
      </c>
      <c r="O13" s="109"/>
      <c r="P13" s="103">
        <v>0</v>
      </c>
      <c r="Q13" s="103"/>
      <c r="R13" s="103">
        <f>SUM(N13:P13)</f>
        <v>980</v>
      </c>
    </row>
    <row r="14" spans="1:18" ht="33.75" customHeight="1">
      <c r="A14" s="119" t="s">
        <v>276</v>
      </c>
      <c r="B14" s="103">
        <v>0</v>
      </c>
      <c r="C14" s="103"/>
      <c r="D14" s="103">
        <v>0</v>
      </c>
      <c r="E14" s="109"/>
      <c r="F14" s="103">
        <v>0</v>
      </c>
      <c r="G14" s="103">
        <v>0</v>
      </c>
      <c r="H14" s="103"/>
      <c r="I14" s="103">
        <v>0</v>
      </c>
      <c r="J14" s="103"/>
      <c r="K14" s="103"/>
      <c r="L14" s="103">
        <v>89482</v>
      </c>
      <c r="M14" s="104"/>
      <c r="N14" s="103">
        <f>SUM(B14:L14)</f>
        <v>89482</v>
      </c>
      <c r="O14" s="109"/>
      <c r="P14" s="103">
        <v>18933</v>
      </c>
      <c r="Q14" s="103"/>
      <c r="R14" s="103">
        <f>SUM(N14:P14)</f>
        <v>108415</v>
      </c>
    </row>
    <row r="15" spans="1:18" ht="31.5" customHeight="1">
      <c r="A15" s="119" t="s">
        <v>257</v>
      </c>
      <c r="B15" s="103">
        <v>0</v>
      </c>
      <c r="C15" s="103"/>
      <c r="D15" s="103">
        <v>0</v>
      </c>
      <c r="E15" s="109"/>
      <c r="F15" s="103"/>
      <c r="G15" s="103">
        <v>119</v>
      </c>
      <c r="H15" s="103"/>
      <c r="I15" s="103">
        <v>0</v>
      </c>
      <c r="J15" s="103"/>
      <c r="K15" s="103"/>
      <c r="L15" s="103">
        <v>0</v>
      </c>
      <c r="M15" s="104"/>
      <c r="N15" s="103">
        <f>SUM(B15:L15)</f>
        <v>119</v>
      </c>
      <c r="O15" s="109"/>
      <c r="P15" s="103">
        <v>0</v>
      </c>
      <c r="Q15" s="103"/>
      <c r="R15" s="103">
        <f>SUM(N15:P15)</f>
        <v>119</v>
      </c>
    </row>
    <row r="16" spans="1:18" ht="15" customHeight="1">
      <c r="A16" s="121" t="s">
        <v>346</v>
      </c>
      <c r="B16" s="109">
        <v>0</v>
      </c>
      <c r="C16" s="109"/>
      <c r="D16" s="109">
        <v>0</v>
      </c>
      <c r="E16" s="109"/>
      <c r="F16" s="109"/>
      <c r="G16" s="109">
        <v>0</v>
      </c>
      <c r="H16" s="109"/>
      <c r="I16" s="109">
        <v>0</v>
      </c>
      <c r="J16" s="109"/>
      <c r="K16" s="109"/>
      <c r="L16" s="109">
        <v>-31096</v>
      </c>
      <c r="M16" s="104"/>
      <c r="N16" s="109">
        <f>SUM(B16:L16)</f>
        <v>-31096</v>
      </c>
      <c r="O16" s="109"/>
      <c r="P16" s="102">
        <v>0</v>
      </c>
      <c r="Q16" s="103"/>
      <c r="R16" s="109">
        <f>SUM(N16:P16)</f>
        <v>-31096</v>
      </c>
    </row>
    <row r="17" spans="1:18" ht="15" customHeight="1">
      <c r="A17" s="121" t="s">
        <v>275</v>
      </c>
      <c r="B17" s="109">
        <v>0</v>
      </c>
      <c r="C17" s="109"/>
      <c r="D17" s="109">
        <v>0</v>
      </c>
      <c r="E17" s="109"/>
      <c r="F17" s="109"/>
      <c r="G17" s="109">
        <v>0</v>
      </c>
      <c r="H17" s="109"/>
      <c r="I17" s="109">
        <v>0</v>
      </c>
      <c r="J17" s="109"/>
      <c r="K17" s="109"/>
      <c r="L17" s="109">
        <v>0</v>
      </c>
      <c r="M17" s="104"/>
      <c r="N17" s="109">
        <f>SUM(B17:L17)</f>
        <v>0</v>
      </c>
      <c r="O17" s="109"/>
      <c r="P17" s="102">
        <v>-2306</v>
      </c>
      <c r="Q17" s="103"/>
      <c r="R17" s="109">
        <f>SUM(N17:P17)</f>
        <v>-2306</v>
      </c>
    </row>
    <row r="18" spans="1:18" ht="15" customHeight="1">
      <c r="A18" s="108"/>
      <c r="B18" s="109"/>
      <c r="C18" s="109"/>
      <c r="D18" s="109"/>
      <c r="E18" s="109"/>
      <c r="F18" s="109"/>
      <c r="G18" s="109"/>
      <c r="H18" s="109"/>
      <c r="I18" s="109"/>
      <c r="J18" s="109"/>
      <c r="K18" s="109"/>
      <c r="L18" s="109"/>
      <c r="M18" s="104"/>
      <c r="N18" s="103"/>
      <c r="O18" s="109"/>
      <c r="P18" s="109"/>
      <c r="Q18" s="103"/>
      <c r="R18" s="103"/>
    </row>
    <row r="19" spans="1:20" ht="15" customHeight="1" thickBot="1">
      <c r="A19" s="108" t="s">
        <v>202</v>
      </c>
      <c r="B19" s="110">
        <f>SUM(B12:B18)</f>
        <v>244215</v>
      </c>
      <c r="C19" s="109"/>
      <c r="D19" s="110">
        <f>SUM(D12:D18)</f>
        <v>14599</v>
      </c>
      <c r="E19" s="109"/>
      <c r="F19" s="110">
        <f>SUM(F12:F13)</f>
        <v>0</v>
      </c>
      <c r="G19" s="110">
        <f>SUM(G12:G18)</f>
        <v>26245</v>
      </c>
      <c r="H19" s="110"/>
      <c r="I19" s="110">
        <f>SUM(I12:I18)</f>
        <v>7833</v>
      </c>
      <c r="J19" s="110"/>
      <c r="K19" s="110"/>
      <c r="L19" s="110">
        <f>SUM(L12:L18)</f>
        <v>220489</v>
      </c>
      <c r="M19" s="104"/>
      <c r="N19" s="110">
        <f>SUM(N12:N18)</f>
        <v>513381</v>
      </c>
      <c r="O19" s="109"/>
      <c r="P19" s="110">
        <f>SUM(P12:P18)</f>
        <v>169268</v>
      </c>
      <c r="Q19" s="103"/>
      <c r="R19" s="110">
        <f>SUM(R12:R18)</f>
        <v>682649</v>
      </c>
      <c r="T19" s="99">
        <f>B19+D19+L19-N19+G19+I19</f>
        <v>0</v>
      </c>
    </row>
    <row r="20" spans="5:17" ht="15" customHeight="1" thickTop="1">
      <c r="E20" s="109"/>
      <c r="M20" s="104"/>
      <c r="O20" s="109"/>
      <c r="Q20" s="103"/>
    </row>
    <row r="21" spans="1:18" ht="15" customHeight="1">
      <c r="A21" s="99" t="s">
        <v>203</v>
      </c>
      <c r="B21" s="103">
        <f>B19</f>
        <v>244215</v>
      </c>
      <c r="C21" s="103"/>
      <c r="D21" s="103">
        <f>D19</f>
        <v>14599</v>
      </c>
      <c r="E21" s="109"/>
      <c r="F21" s="103">
        <f>F19</f>
        <v>0</v>
      </c>
      <c r="G21" s="103">
        <f>G19</f>
        <v>26245</v>
      </c>
      <c r="H21" s="103"/>
      <c r="I21" s="103">
        <f>I19</f>
        <v>7833</v>
      </c>
      <c r="J21" s="103"/>
      <c r="K21" s="103"/>
      <c r="L21" s="103">
        <f>L19</f>
        <v>220489</v>
      </c>
      <c r="M21" s="104"/>
      <c r="N21" s="103">
        <f aca="true" t="shared" si="0" ref="N21:N27">SUM(B21:L21)</f>
        <v>513381</v>
      </c>
      <c r="O21" s="109"/>
      <c r="P21" s="103">
        <f>P19</f>
        <v>169268</v>
      </c>
      <c r="Q21" s="103"/>
      <c r="R21" s="103">
        <f aca="true" t="shared" si="1" ref="R21:R28">SUM(N21:P21)</f>
        <v>682649</v>
      </c>
    </row>
    <row r="22" spans="1:18" ht="27.75" customHeight="1">
      <c r="A22" s="119" t="s">
        <v>150</v>
      </c>
      <c r="B22" s="103">
        <v>10175</v>
      </c>
      <c r="C22" s="103"/>
      <c r="D22" s="103">
        <v>24937</v>
      </c>
      <c r="E22" s="109"/>
      <c r="F22" s="103"/>
      <c r="G22" s="103">
        <v>0</v>
      </c>
      <c r="H22" s="103"/>
      <c r="I22" s="103">
        <v>-4285</v>
      </c>
      <c r="J22" s="103"/>
      <c r="K22" s="103"/>
      <c r="L22" s="103">
        <v>0</v>
      </c>
      <c r="M22" s="104"/>
      <c r="N22" s="103">
        <f t="shared" si="0"/>
        <v>30827</v>
      </c>
      <c r="O22" s="109"/>
      <c r="P22" s="103">
        <v>0</v>
      </c>
      <c r="Q22" s="103"/>
      <c r="R22" s="103">
        <f t="shared" si="1"/>
        <v>30827</v>
      </c>
    </row>
    <row r="23" spans="1:18" ht="17.25" customHeight="1">
      <c r="A23" s="119" t="s">
        <v>256</v>
      </c>
      <c r="B23" s="103">
        <v>0</v>
      </c>
      <c r="C23" s="103"/>
      <c r="D23" s="103">
        <v>0</v>
      </c>
      <c r="E23" s="109"/>
      <c r="F23" s="103"/>
      <c r="G23" s="103">
        <v>0</v>
      </c>
      <c r="H23" s="103"/>
      <c r="I23" s="103">
        <v>0</v>
      </c>
      <c r="J23" s="103"/>
      <c r="K23" s="103"/>
      <c r="L23" s="103">
        <v>0</v>
      </c>
      <c r="M23" s="104"/>
      <c r="N23" s="103">
        <f t="shared" si="0"/>
        <v>0</v>
      </c>
      <c r="O23" s="109"/>
      <c r="P23" s="103">
        <v>11071</v>
      </c>
      <c r="Q23" s="103"/>
      <c r="R23" s="103">
        <f t="shared" si="1"/>
        <v>11071</v>
      </c>
    </row>
    <row r="24" spans="1:18" ht="17.25" customHeight="1">
      <c r="A24" s="119" t="s">
        <v>297</v>
      </c>
      <c r="B24" s="103">
        <v>0</v>
      </c>
      <c r="C24" s="103"/>
      <c r="D24" s="103">
        <v>0</v>
      </c>
      <c r="E24" s="109"/>
      <c r="F24" s="103"/>
      <c r="G24" s="103">
        <v>0</v>
      </c>
      <c r="H24" s="103"/>
      <c r="I24" s="103">
        <v>1665</v>
      </c>
      <c r="J24" s="103"/>
      <c r="K24" s="103"/>
      <c r="L24" s="103">
        <v>0</v>
      </c>
      <c r="M24" s="104"/>
      <c r="N24" s="103">
        <f t="shared" si="0"/>
        <v>1665</v>
      </c>
      <c r="O24" s="109"/>
      <c r="P24" s="103">
        <v>0</v>
      </c>
      <c r="Q24" s="103"/>
      <c r="R24" s="103">
        <f t="shared" si="1"/>
        <v>1665</v>
      </c>
    </row>
    <row r="25" spans="1:18" ht="32.25" customHeight="1">
      <c r="A25" s="119" t="s">
        <v>257</v>
      </c>
      <c r="B25" s="103">
        <v>0</v>
      </c>
      <c r="C25" s="103"/>
      <c r="D25" s="103">
        <v>0</v>
      </c>
      <c r="E25" s="109"/>
      <c r="F25" s="103"/>
      <c r="G25" s="103">
        <v>24</v>
      </c>
      <c r="H25" s="103"/>
      <c r="I25" s="103">
        <v>0</v>
      </c>
      <c r="J25" s="103"/>
      <c r="K25" s="103"/>
      <c r="L25" s="103">
        <v>0</v>
      </c>
      <c r="M25" s="104"/>
      <c r="N25" s="103">
        <f t="shared" si="0"/>
        <v>24</v>
      </c>
      <c r="O25" s="109"/>
      <c r="P25" s="103">
        <v>0</v>
      </c>
      <c r="Q25" s="103"/>
      <c r="R25" s="103">
        <f t="shared" si="1"/>
        <v>24</v>
      </c>
    </row>
    <row r="26" spans="1:18" ht="36" customHeight="1">
      <c r="A26" s="119" t="s">
        <v>274</v>
      </c>
      <c r="B26" s="103">
        <v>0</v>
      </c>
      <c r="C26" s="103"/>
      <c r="D26" s="103">
        <v>0</v>
      </c>
      <c r="E26" s="109"/>
      <c r="F26" s="103">
        <v>0</v>
      </c>
      <c r="G26" s="103">
        <v>0</v>
      </c>
      <c r="H26" s="103"/>
      <c r="I26" s="103">
        <v>0</v>
      </c>
      <c r="J26" s="103"/>
      <c r="K26" s="103"/>
      <c r="L26" s="103">
        <f>PL!J40</f>
        <v>87119</v>
      </c>
      <c r="M26" s="104"/>
      <c r="N26" s="103">
        <f t="shared" si="0"/>
        <v>87119</v>
      </c>
      <c r="O26" s="109"/>
      <c r="P26" s="103">
        <f>PL!J41</f>
        <v>14320</v>
      </c>
      <c r="Q26" s="103"/>
      <c r="R26" s="103">
        <f t="shared" si="1"/>
        <v>101439</v>
      </c>
    </row>
    <row r="27" spans="1:18" ht="15" customHeight="1">
      <c r="A27" s="121" t="s">
        <v>346</v>
      </c>
      <c r="B27" s="103">
        <v>0</v>
      </c>
      <c r="C27" s="103"/>
      <c r="D27" s="103">
        <v>0</v>
      </c>
      <c r="E27" s="109"/>
      <c r="F27" s="103"/>
      <c r="G27" s="103">
        <v>0</v>
      </c>
      <c r="H27" s="103"/>
      <c r="I27" s="103">
        <v>0</v>
      </c>
      <c r="J27" s="103"/>
      <c r="K27" s="103"/>
      <c r="L27" s="103">
        <v>-47169</v>
      </c>
      <c r="M27" s="104"/>
      <c r="N27" s="103">
        <f t="shared" si="0"/>
        <v>-47169</v>
      </c>
      <c r="O27" s="109"/>
      <c r="P27" s="103">
        <v>0</v>
      </c>
      <c r="Q27" s="103"/>
      <c r="R27" s="103">
        <f t="shared" si="1"/>
        <v>-47169</v>
      </c>
    </row>
    <row r="28" spans="1:18" ht="15" customHeight="1">
      <c r="A28" s="121" t="s">
        <v>275</v>
      </c>
      <c r="B28" s="103">
        <v>0</v>
      </c>
      <c r="C28" s="103"/>
      <c r="D28" s="103">
        <v>0</v>
      </c>
      <c r="E28" s="109"/>
      <c r="F28" s="103"/>
      <c r="G28" s="103">
        <v>0</v>
      </c>
      <c r="H28" s="103"/>
      <c r="I28" s="103">
        <v>0</v>
      </c>
      <c r="J28" s="103"/>
      <c r="K28" s="103"/>
      <c r="L28" s="103">
        <v>0</v>
      </c>
      <c r="M28" s="104"/>
      <c r="N28" s="103">
        <v>0</v>
      </c>
      <c r="O28" s="109"/>
      <c r="P28" s="103">
        <v>-4924</v>
      </c>
      <c r="Q28" s="103"/>
      <c r="R28" s="103">
        <f t="shared" si="1"/>
        <v>-4924</v>
      </c>
    </row>
    <row r="29" spans="2:18" ht="15" customHeight="1">
      <c r="B29" s="111"/>
      <c r="C29" s="103"/>
      <c r="D29" s="111"/>
      <c r="E29" s="109"/>
      <c r="F29" s="111"/>
      <c r="G29" s="111"/>
      <c r="H29" s="111"/>
      <c r="I29" s="111"/>
      <c r="J29" s="111"/>
      <c r="K29" s="111"/>
      <c r="L29" s="111"/>
      <c r="M29" s="104"/>
      <c r="N29" s="113"/>
      <c r="O29" s="109"/>
      <c r="P29" s="112"/>
      <c r="Q29" s="103"/>
      <c r="R29" s="113"/>
    </row>
    <row r="30" spans="1:20" ht="15" customHeight="1" thickBot="1">
      <c r="A30" s="108" t="s">
        <v>312</v>
      </c>
      <c r="B30" s="114">
        <f>SUM(B21:B29)</f>
        <v>254390</v>
      </c>
      <c r="C30" s="103"/>
      <c r="D30" s="114">
        <f>SUM(D21:D29)</f>
        <v>39536</v>
      </c>
      <c r="E30" s="109"/>
      <c r="F30" s="114">
        <f>SUM(F21:F26)</f>
        <v>0</v>
      </c>
      <c r="G30" s="114">
        <f>SUM(G21:G29)</f>
        <v>26269</v>
      </c>
      <c r="H30" s="114"/>
      <c r="I30" s="114">
        <f>SUM(I21:I29)</f>
        <v>5213</v>
      </c>
      <c r="J30" s="114"/>
      <c r="K30" s="114"/>
      <c r="L30" s="114">
        <f>SUM(L21:L29)</f>
        <v>260439</v>
      </c>
      <c r="M30" s="104"/>
      <c r="N30" s="114">
        <f>SUM(N21:N29)</f>
        <v>585847</v>
      </c>
      <c r="O30" s="109"/>
      <c r="P30" s="114">
        <f>SUM(P21:P29)</f>
        <v>189735</v>
      </c>
      <c r="Q30" s="103"/>
      <c r="R30" s="114">
        <f>SUM(R21:R29)</f>
        <v>775582</v>
      </c>
      <c r="S30" s="142">
        <f>'BS'!C29-Equity!R30</f>
        <v>0</v>
      </c>
      <c r="T30" s="142">
        <f>B30+D30+L30-N30+I30+G30</f>
        <v>0</v>
      </c>
    </row>
    <row r="31" spans="5:17" ht="15" customHeight="1" thickTop="1">
      <c r="E31" s="109"/>
      <c r="M31" s="104"/>
      <c r="O31" s="109"/>
      <c r="Q31" s="103"/>
    </row>
    <row r="32" spans="2:18" ht="15" customHeight="1">
      <c r="B32" s="226">
        <f>B30-'BS'!C22</f>
        <v>0</v>
      </c>
      <c r="C32" s="226"/>
      <c r="D32" s="226">
        <f>D30-'BS'!C23</f>
        <v>0</v>
      </c>
      <c r="E32" s="226"/>
      <c r="F32" s="226"/>
      <c r="G32" s="226"/>
      <c r="H32" s="226"/>
      <c r="I32" s="226">
        <f>I30-'BS'!C24</f>
        <v>0</v>
      </c>
      <c r="J32" s="226"/>
      <c r="K32" s="226"/>
      <c r="L32" s="226">
        <f>L30-'BS'!C26</f>
        <v>0</v>
      </c>
      <c r="M32" s="226"/>
      <c r="N32" s="226">
        <f>N30-'BS'!C27</f>
        <v>0</v>
      </c>
      <c r="O32" s="226"/>
      <c r="P32" s="226">
        <f>'BS'!C28-Equity!P30</f>
        <v>0</v>
      </c>
      <c r="Q32" s="226"/>
      <c r="R32" s="226">
        <f>'BS'!C29-Equity!R30</f>
        <v>0</v>
      </c>
    </row>
    <row r="33" spans="1:18" ht="45" customHeight="1">
      <c r="A33" s="272" t="s">
        <v>255</v>
      </c>
      <c r="B33" s="272"/>
      <c r="C33" s="272"/>
      <c r="D33" s="272"/>
      <c r="E33" s="272"/>
      <c r="F33" s="272"/>
      <c r="G33" s="272"/>
      <c r="H33" s="272"/>
      <c r="I33" s="272"/>
      <c r="J33" s="272"/>
      <c r="K33" s="272"/>
      <c r="L33" s="282"/>
      <c r="M33" s="282"/>
      <c r="N33" s="282"/>
      <c r="O33" s="282"/>
      <c r="P33" s="282"/>
      <c r="Q33" s="282"/>
      <c r="R33" s="282"/>
    </row>
    <row r="34" spans="1:18" ht="15" customHeight="1">
      <c r="A34" s="302"/>
      <c r="B34" s="303"/>
      <c r="C34" s="303"/>
      <c r="D34" s="303"/>
      <c r="E34" s="303"/>
      <c r="F34" s="303"/>
      <c r="G34" s="303"/>
      <c r="H34" s="303"/>
      <c r="I34" s="303"/>
      <c r="J34" s="303"/>
      <c r="K34" s="303"/>
      <c r="L34" s="303"/>
      <c r="M34" s="303"/>
      <c r="N34" s="303"/>
      <c r="O34" s="303"/>
      <c r="P34" s="303"/>
      <c r="Q34" s="303"/>
      <c r="R34" s="303"/>
    </row>
    <row r="49" ht="15" customHeight="1">
      <c r="A49" s="103"/>
    </row>
    <row r="50" ht="15" customHeight="1">
      <c r="A50" s="103"/>
    </row>
    <row r="51" ht="15" customHeight="1">
      <c r="A51" s="103"/>
    </row>
    <row r="53" ht="15" customHeight="1">
      <c r="A53" s="103"/>
    </row>
    <row r="55" ht="15" customHeight="1">
      <c r="A55" s="103"/>
    </row>
    <row r="57" spans="1:17" ht="15" customHeight="1">
      <c r="A57" s="103"/>
      <c r="L57" s="104"/>
      <c r="M57" s="104"/>
      <c r="N57" s="104"/>
      <c r="O57" s="104"/>
      <c r="P57" s="104"/>
      <c r="Q57" s="104"/>
    </row>
    <row r="58" spans="1:18" ht="15" customHeight="1">
      <c r="A58" s="106"/>
      <c r="B58" s="106"/>
      <c r="C58" s="106"/>
      <c r="D58" s="106"/>
      <c r="E58" s="106"/>
      <c r="F58" s="106"/>
      <c r="G58" s="106"/>
      <c r="H58" s="106"/>
      <c r="I58" s="106"/>
      <c r="J58" s="106"/>
      <c r="K58" s="106"/>
      <c r="L58" s="107"/>
      <c r="M58" s="107"/>
      <c r="N58" s="107"/>
      <c r="O58" s="107"/>
      <c r="P58" s="107"/>
      <c r="Q58" s="107"/>
      <c r="R58" s="107"/>
    </row>
    <row r="59" spans="12:18" ht="15" customHeight="1">
      <c r="L59" s="104"/>
      <c r="M59" s="104"/>
      <c r="N59" s="104"/>
      <c r="O59" s="104"/>
      <c r="P59" s="104"/>
      <c r="Q59" s="104"/>
      <c r="R59" s="104"/>
    </row>
    <row r="63" spans="6:18" ht="15" customHeight="1">
      <c r="F63" s="108"/>
      <c r="G63" s="108"/>
      <c r="H63" s="108"/>
      <c r="I63" s="108"/>
      <c r="J63" s="108"/>
      <c r="K63" s="108"/>
      <c r="L63" s="108"/>
      <c r="M63" s="108"/>
      <c r="N63" s="108"/>
      <c r="O63" s="108"/>
      <c r="P63" s="108"/>
      <c r="Q63" s="108"/>
      <c r="R63" s="108"/>
    </row>
    <row r="64" spans="6:18" ht="15" customHeight="1">
      <c r="F64" s="108"/>
      <c r="G64" s="108"/>
      <c r="H64" s="108"/>
      <c r="I64" s="108"/>
      <c r="J64" s="108"/>
      <c r="K64" s="108"/>
      <c r="L64" s="108"/>
      <c r="M64" s="108"/>
      <c r="N64" s="108"/>
      <c r="O64" s="108"/>
      <c r="P64" s="108"/>
      <c r="Q64" s="108"/>
      <c r="R64" s="108"/>
    </row>
    <row r="65" spans="6:18" ht="15" customHeight="1">
      <c r="F65" s="108"/>
      <c r="G65" s="108"/>
      <c r="H65" s="108"/>
      <c r="I65" s="108"/>
      <c r="J65" s="108"/>
      <c r="K65" s="108"/>
      <c r="L65" s="108"/>
      <c r="M65" s="108"/>
      <c r="N65" s="108"/>
      <c r="O65" s="108"/>
      <c r="P65" s="108"/>
      <c r="Q65" s="108"/>
      <c r="R65" s="108"/>
    </row>
    <row r="66" spans="6:18" ht="15" customHeight="1">
      <c r="F66" s="108"/>
      <c r="G66" s="108"/>
      <c r="H66" s="108"/>
      <c r="I66" s="108"/>
      <c r="J66" s="108"/>
      <c r="K66" s="108"/>
      <c r="L66" s="108"/>
      <c r="M66" s="108"/>
      <c r="N66" s="108"/>
      <c r="O66" s="108"/>
      <c r="P66" s="108"/>
      <c r="Q66" s="108"/>
      <c r="R66" s="108"/>
    </row>
    <row r="67" spans="6:18" ht="15" customHeight="1">
      <c r="F67" s="108"/>
      <c r="G67" s="108"/>
      <c r="H67" s="108"/>
      <c r="I67" s="108"/>
      <c r="J67" s="108"/>
      <c r="K67" s="108"/>
      <c r="L67" s="108"/>
      <c r="M67" s="108"/>
      <c r="N67" s="108"/>
      <c r="O67" s="108"/>
      <c r="P67" s="108"/>
      <c r="Q67" s="108"/>
      <c r="R67" s="108"/>
    </row>
    <row r="68" spans="6:18" ht="15" customHeight="1">
      <c r="F68" s="108"/>
      <c r="G68" s="108"/>
      <c r="H68" s="108"/>
      <c r="I68" s="108"/>
      <c r="J68" s="108"/>
      <c r="K68" s="108"/>
      <c r="L68" s="108"/>
      <c r="M68" s="108"/>
      <c r="N68" s="108"/>
      <c r="O68" s="108"/>
      <c r="P68" s="108"/>
      <c r="Q68" s="108"/>
      <c r="R68" s="108"/>
    </row>
    <row r="69" spans="6:18" ht="15" customHeight="1">
      <c r="F69" s="108"/>
      <c r="G69" s="108"/>
      <c r="H69" s="108"/>
      <c r="I69" s="108"/>
      <c r="J69" s="108"/>
      <c r="K69" s="108"/>
      <c r="L69" s="108"/>
      <c r="M69" s="108"/>
      <c r="N69" s="108"/>
      <c r="O69" s="108"/>
      <c r="P69" s="108"/>
      <c r="Q69" s="108"/>
      <c r="R69" s="108"/>
    </row>
    <row r="70" spans="6:18" ht="15" customHeight="1">
      <c r="F70" s="108"/>
      <c r="G70" s="108"/>
      <c r="H70" s="108"/>
      <c r="I70" s="108"/>
      <c r="J70" s="108"/>
      <c r="K70" s="108"/>
      <c r="L70" s="108"/>
      <c r="M70" s="108"/>
      <c r="N70" s="108"/>
      <c r="O70" s="108"/>
      <c r="P70" s="108"/>
      <c r="Q70" s="108"/>
      <c r="R70" s="108"/>
    </row>
    <row r="71" spans="6:18" ht="15" customHeight="1">
      <c r="F71" s="108"/>
      <c r="G71" s="108"/>
      <c r="H71" s="108"/>
      <c r="I71" s="108"/>
      <c r="J71" s="108"/>
      <c r="K71" s="108"/>
      <c r="L71" s="108"/>
      <c r="M71" s="108"/>
      <c r="N71" s="108"/>
      <c r="O71" s="108"/>
      <c r="P71" s="108"/>
      <c r="Q71" s="108"/>
      <c r="R71" s="108"/>
    </row>
    <row r="72" spans="6:18" ht="15" customHeight="1">
      <c r="F72" s="108"/>
      <c r="G72" s="108"/>
      <c r="H72" s="108"/>
      <c r="I72" s="108"/>
      <c r="J72" s="108"/>
      <c r="K72" s="108"/>
      <c r="L72" s="108"/>
      <c r="M72" s="108"/>
      <c r="N72" s="108"/>
      <c r="O72" s="108"/>
      <c r="P72" s="108"/>
      <c r="Q72" s="108"/>
      <c r="R72" s="108"/>
    </row>
    <row r="73" spans="6:18" ht="15" customHeight="1">
      <c r="F73" s="108"/>
      <c r="G73" s="108"/>
      <c r="H73" s="108"/>
      <c r="I73" s="108"/>
      <c r="J73" s="108"/>
      <c r="K73" s="108"/>
      <c r="L73" s="108"/>
      <c r="M73" s="108"/>
      <c r="N73" s="108"/>
      <c r="O73" s="108"/>
      <c r="P73" s="108"/>
      <c r="Q73" s="108"/>
      <c r="R73" s="108"/>
    </row>
    <row r="74" spans="6:18" ht="15" customHeight="1">
      <c r="F74" s="108"/>
      <c r="G74" s="108"/>
      <c r="H74" s="108"/>
      <c r="I74" s="108"/>
      <c r="J74" s="108"/>
      <c r="K74" s="108"/>
      <c r="L74" s="108"/>
      <c r="M74" s="108"/>
      <c r="N74" s="108"/>
      <c r="O74" s="108"/>
      <c r="P74" s="108"/>
      <c r="Q74" s="108"/>
      <c r="R74" s="108"/>
    </row>
    <row r="75" spans="6:18" ht="15" customHeight="1">
      <c r="F75" s="108"/>
      <c r="G75" s="108"/>
      <c r="H75" s="108"/>
      <c r="I75" s="108"/>
      <c r="J75" s="108"/>
      <c r="K75" s="108"/>
      <c r="L75" s="108"/>
      <c r="M75" s="108"/>
      <c r="N75" s="108"/>
      <c r="O75" s="108"/>
      <c r="P75" s="108"/>
      <c r="Q75" s="108"/>
      <c r="R75" s="108"/>
    </row>
    <row r="76" spans="6:18" ht="15" customHeight="1">
      <c r="F76" s="108"/>
      <c r="G76" s="108"/>
      <c r="H76" s="108"/>
      <c r="I76" s="108"/>
      <c r="J76" s="108"/>
      <c r="K76" s="108"/>
      <c r="L76" s="108"/>
      <c r="M76" s="108"/>
      <c r="N76" s="108"/>
      <c r="O76" s="108"/>
      <c r="P76" s="108"/>
      <c r="Q76" s="108"/>
      <c r="R76" s="108"/>
    </row>
    <row r="77" spans="6:18" ht="15" customHeight="1">
      <c r="F77" s="108"/>
      <c r="G77" s="108"/>
      <c r="H77" s="108"/>
      <c r="I77" s="108"/>
      <c r="J77" s="108"/>
      <c r="K77" s="108"/>
      <c r="L77" s="108"/>
      <c r="M77" s="108"/>
      <c r="N77" s="108"/>
      <c r="O77" s="108"/>
      <c r="P77" s="108"/>
      <c r="Q77" s="108"/>
      <c r="R77" s="108"/>
    </row>
    <row r="78" spans="6:18" ht="15" customHeight="1">
      <c r="F78" s="108"/>
      <c r="G78" s="108"/>
      <c r="H78" s="108"/>
      <c r="I78" s="108"/>
      <c r="J78" s="108"/>
      <c r="K78" s="108"/>
      <c r="L78" s="108"/>
      <c r="M78" s="108"/>
      <c r="N78" s="108"/>
      <c r="O78" s="108"/>
      <c r="P78" s="108"/>
      <c r="Q78" s="108"/>
      <c r="R78" s="108"/>
    </row>
    <row r="79" spans="6:18" ht="15" customHeight="1">
      <c r="F79" s="108"/>
      <c r="G79" s="108"/>
      <c r="H79" s="108"/>
      <c r="I79" s="108"/>
      <c r="J79" s="108"/>
      <c r="K79" s="108"/>
      <c r="L79" s="108"/>
      <c r="M79" s="108"/>
      <c r="N79" s="108"/>
      <c r="O79" s="108"/>
      <c r="P79" s="108"/>
      <c r="Q79" s="108"/>
      <c r="R79" s="108"/>
    </row>
    <row r="80" spans="6:18" ht="15" customHeight="1">
      <c r="F80" s="108"/>
      <c r="G80" s="108"/>
      <c r="H80" s="108"/>
      <c r="I80" s="108"/>
      <c r="J80" s="108"/>
      <c r="K80" s="108"/>
      <c r="L80" s="108"/>
      <c r="M80" s="108"/>
      <c r="N80" s="108"/>
      <c r="O80" s="108"/>
      <c r="P80" s="108"/>
      <c r="Q80" s="108"/>
      <c r="R80" s="108"/>
    </row>
    <row r="96" ht="15" customHeight="1">
      <c r="A96" s="103">
        <f>A49</f>
        <v>0</v>
      </c>
    </row>
  </sheetData>
  <mergeCells count="4">
    <mergeCell ref="A34:R34"/>
    <mergeCell ref="A33:R33"/>
    <mergeCell ref="B5:N5"/>
    <mergeCell ref="B6:I6"/>
  </mergeCells>
  <printOptions horizontalCentered="1"/>
  <pageMargins left="0.25" right="0.25" top="0.75" bottom="0.25" header="0.5" footer="0.25"/>
  <pageSetup fitToHeight="1" fitToWidth="1" horizontalDpi="600" verticalDpi="600" orientation="landscape" paperSize="9" scale="81"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view="pageBreakPreview" zoomScaleSheetLayoutView="100" workbookViewId="0" topLeftCell="A33">
      <selection activeCell="O44" sqref="O44"/>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customWidth="1"/>
    <col min="8" max="16384" width="9.140625" style="2" customWidth="1"/>
  </cols>
  <sheetData>
    <row r="1" spans="1:9" ht="15" customHeight="1">
      <c r="A1" s="103" t="s">
        <v>207</v>
      </c>
      <c r="B1" s="99"/>
      <c r="C1" s="99"/>
      <c r="D1" s="99"/>
      <c r="E1" s="99"/>
      <c r="F1" s="99"/>
      <c r="G1" s="99"/>
      <c r="H1" s="99"/>
      <c r="I1" s="99"/>
    </row>
    <row r="2" spans="1:9" ht="15" customHeight="1">
      <c r="A2" s="103" t="s">
        <v>313</v>
      </c>
      <c r="B2" s="99"/>
      <c r="C2" s="99"/>
      <c r="D2" s="99"/>
      <c r="E2" s="99"/>
      <c r="F2" s="99"/>
      <c r="G2" s="99"/>
      <c r="H2" s="99"/>
      <c r="I2" s="99"/>
    </row>
    <row r="3" spans="1:9" ht="15" customHeight="1">
      <c r="A3" s="103"/>
      <c r="B3" s="99"/>
      <c r="C3" s="99"/>
      <c r="D3" s="138"/>
      <c r="E3" s="139"/>
      <c r="F3" s="139"/>
      <c r="G3" s="99"/>
      <c r="H3" s="99"/>
      <c r="I3" s="99"/>
    </row>
    <row r="4" spans="1:9" ht="15" customHeight="1">
      <c r="A4" s="103"/>
      <c r="B4" s="99"/>
      <c r="C4" s="99"/>
      <c r="D4" s="139"/>
      <c r="E4" s="139"/>
      <c r="F4" s="139"/>
      <c r="G4" s="99"/>
      <c r="H4" s="99"/>
      <c r="I4" s="99"/>
    </row>
    <row r="5" spans="1:6" ht="28.5" customHeight="1">
      <c r="A5" s="103"/>
      <c r="B5" s="99"/>
      <c r="C5" s="99"/>
      <c r="D5" s="308" t="s">
        <v>314</v>
      </c>
      <c r="E5" s="309"/>
      <c r="F5" s="309"/>
    </row>
    <row r="6" spans="1:6" ht="15" customHeight="1">
      <c r="A6" s="99"/>
      <c r="B6" s="99"/>
      <c r="C6" s="99"/>
      <c r="D6" s="69" t="s">
        <v>316</v>
      </c>
      <c r="E6" s="107"/>
      <c r="F6" s="69" t="s">
        <v>315</v>
      </c>
    </row>
    <row r="7" spans="1:6" ht="15" customHeight="1">
      <c r="A7" s="99"/>
      <c r="B7" s="99"/>
      <c r="C7" s="99"/>
      <c r="D7" s="104" t="s">
        <v>3</v>
      </c>
      <c r="E7" s="104"/>
      <c r="F7" s="104" t="s">
        <v>3</v>
      </c>
    </row>
    <row r="8" spans="1:6" ht="15" customHeight="1">
      <c r="A8" s="99"/>
      <c r="B8" s="99"/>
      <c r="C8" s="99"/>
      <c r="D8" s="6" t="s">
        <v>10</v>
      </c>
      <c r="E8" s="6"/>
      <c r="F8" s="6" t="s">
        <v>10</v>
      </c>
    </row>
    <row r="9" spans="1:6" ht="15" customHeight="1">
      <c r="A9" s="99"/>
      <c r="B9" s="99"/>
      <c r="C9" s="99"/>
      <c r="D9" s="6"/>
      <c r="E9" s="6"/>
      <c r="F9" s="6"/>
    </row>
    <row r="10" spans="1:6" ht="15" customHeight="1">
      <c r="A10" s="103" t="s">
        <v>258</v>
      </c>
      <c r="B10" s="99"/>
      <c r="C10" s="99"/>
      <c r="D10" s="55"/>
      <c r="E10" s="104"/>
      <c r="F10" s="55"/>
    </row>
    <row r="11" spans="1:6" ht="15" customHeight="1">
      <c r="A11" s="99" t="s">
        <v>190</v>
      </c>
      <c r="B11" s="99"/>
      <c r="C11" s="99"/>
      <c r="D11" s="55">
        <f>PL!J34</f>
        <v>134432</v>
      </c>
      <c r="E11" s="104"/>
      <c r="F11" s="55">
        <f>PL!L34</f>
        <v>74401</v>
      </c>
    </row>
    <row r="12" spans="1:6" ht="15" customHeight="1">
      <c r="A12" s="99"/>
      <c r="B12" s="99"/>
      <c r="C12" s="99"/>
      <c r="D12" s="3"/>
      <c r="F12" s="3"/>
    </row>
    <row r="13" spans="1:6" ht="15" customHeight="1">
      <c r="A13" s="99" t="s">
        <v>195</v>
      </c>
      <c r="B13" s="99"/>
      <c r="C13" s="99"/>
      <c r="D13" s="23">
        <v>30199</v>
      </c>
      <c r="E13" s="99"/>
      <c r="F13" s="23">
        <v>33794</v>
      </c>
    </row>
    <row r="14" spans="1:6" ht="15" customHeight="1">
      <c r="A14" s="99"/>
      <c r="B14" s="99"/>
      <c r="C14" s="99"/>
      <c r="D14" s="61"/>
      <c r="E14" s="99"/>
      <c r="F14" s="61"/>
    </row>
    <row r="15" spans="1:7" ht="15" customHeight="1">
      <c r="A15" s="99" t="s">
        <v>259</v>
      </c>
      <c r="B15" s="99"/>
      <c r="C15" s="99"/>
      <c r="D15" s="70">
        <f>SUM(D11:D13)</f>
        <v>164631</v>
      </c>
      <c r="E15" s="99"/>
      <c r="F15" s="70">
        <f>SUM(F11:F13)</f>
        <v>108195</v>
      </c>
      <c r="G15" s="99"/>
    </row>
    <row r="16" spans="1:7" ht="15" customHeight="1">
      <c r="A16" s="99"/>
      <c r="B16" s="99"/>
      <c r="C16" s="99"/>
      <c r="D16" s="70"/>
      <c r="E16" s="99"/>
      <c r="F16" s="70"/>
      <c r="G16" s="99"/>
    </row>
    <row r="17" spans="1:6" ht="15" customHeight="1">
      <c r="A17" s="99" t="s">
        <v>261</v>
      </c>
      <c r="B17" s="99"/>
      <c r="C17" s="99"/>
      <c r="D17" s="55"/>
      <c r="E17" s="99"/>
      <c r="F17" s="55"/>
    </row>
    <row r="18" spans="1:6" ht="15" customHeight="1">
      <c r="A18" s="99"/>
      <c r="B18" s="99" t="s">
        <v>42</v>
      </c>
      <c r="C18" s="99"/>
      <c r="D18" s="55">
        <f>28304</f>
        <v>28304</v>
      </c>
      <c r="E18" s="99"/>
      <c r="F18" s="55">
        <v>28413</v>
      </c>
    </row>
    <row r="19" spans="1:7" ht="15" customHeight="1">
      <c r="A19" s="99"/>
      <c r="B19" s="99" t="s">
        <v>152</v>
      </c>
      <c r="C19" s="99"/>
      <c r="D19" s="55">
        <v>-6473</v>
      </c>
      <c r="E19" s="99"/>
      <c r="F19" s="55">
        <v>-6314</v>
      </c>
      <c r="G19" s="99"/>
    </row>
    <row r="20" spans="1:7" ht="15" customHeight="1" hidden="1">
      <c r="A20" s="99"/>
      <c r="B20" s="99" t="s">
        <v>153</v>
      </c>
      <c r="C20" s="99"/>
      <c r="D20" s="55"/>
      <c r="E20" s="99"/>
      <c r="F20" s="55"/>
      <c r="G20" s="99"/>
    </row>
    <row r="21" spans="1:7" ht="15" customHeight="1">
      <c r="A21" s="99"/>
      <c r="B21" s="99" t="s">
        <v>126</v>
      </c>
      <c r="C21" s="99"/>
      <c r="D21" s="55"/>
      <c r="E21" s="99"/>
      <c r="F21" s="55"/>
      <c r="G21" s="99"/>
    </row>
    <row r="22" spans="1:7" ht="15" customHeight="1">
      <c r="A22" s="99"/>
      <c r="B22" s="99" t="s">
        <v>260</v>
      </c>
      <c r="C22" s="99"/>
      <c r="D22" s="55">
        <v>4734</v>
      </c>
      <c r="E22" s="99"/>
      <c r="F22" s="55">
        <v>605</v>
      </c>
      <c r="G22" s="99"/>
    </row>
    <row r="23" spans="1:7" ht="15" customHeight="1">
      <c r="A23" s="99"/>
      <c r="B23" s="99" t="s">
        <v>20</v>
      </c>
      <c r="C23" s="99"/>
      <c r="D23" s="55">
        <v>-31862</v>
      </c>
      <c r="E23" s="99"/>
      <c r="F23" s="55">
        <v>-21789</v>
      </c>
      <c r="G23" s="99"/>
    </row>
    <row r="24" spans="1:7" ht="15" customHeight="1" hidden="1">
      <c r="A24" s="99"/>
      <c r="B24" s="99" t="s">
        <v>95</v>
      </c>
      <c r="C24" s="99"/>
      <c r="D24" s="55">
        <v>0</v>
      </c>
      <c r="E24" s="99"/>
      <c r="F24" s="55">
        <v>0</v>
      </c>
      <c r="G24" s="99"/>
    </row>
    <row r="25" spans="1:7" ht="15" customHeight="1">
      <c r="A25" s="99"/>
      <c r="B25" s="99" t="s">
        <v>102</v>
      </c>
      <c r="C25" s="99"/>
      <c r="D25" s="55">
        <v>0</v>
      </c>
      <c r="E25" s="99"/>
      <c r="F25" s="55">
        <v>-7928</v>
      </c>
      <c r="G25" s="99"/>
    </row>
    <row r="26" spans="1:6" ht="15" customHeight="1">
      <c r="A26" s="99"/>
      <c r="B26" s="99"/>
      <c r="C26" s="99"/>
      <c r="D26" s="61"/>
      <c r="E26" s="99"/>
      <c r="F26" s="61"/>
    </row>
    <row r="27" spans="1:6" ht="15" customHeight="1">
      <c r="A27" s="103" t="s">
        <v>250</v>
      </c>
      <c r="B27" s="99"/>
      <c r="C27" s="99"/>
      <c r="D27" s="61">
        <f>SUM(D15:D25)</f>
        <v>159334</v>
      </c>
      <c r="E27" s="99"/>
      <c r="F27" s="61">
        <f>SUM(F15:F25)</f>
        <v>101182</v>
      </c>
    </row>
    <row r="28" spans="1:6" ht="15" customHeight="1">
      <c r="A28" s="99"/>
      <c r="B28" s="99"/>
      <c r="C28" s="99"/>
      <c r="D28" s="70"/>
      <c r="E28" s="99"/>
      <c r="F28" s="70"/>
    </row>
    <row r="29" spans="1:7" ht="15" customHeight="1">
      <c r="A29" s="103" t="s">
        <v>160</v>
      </c>
      <c r="B29" s="99"/>
      <c r="C29" s="99"/>
      <c r="D29" s="55"/>
      <c r="E29" s="104"/>
      <c r="F29" s="55"/>
      <c r="G29" s="99"/>
    </row>
    <row r="30" spans="1:6" ht="15" customHeight="1">
      <c r="A30" s="103"/>
      <c r="B30" s="115" t="s">
        <v>103</v>
      </c>
      <c r="C30" s="99"/>
      <c r="D30" s="55">
        <v>-13243</v>
      </c>
      <c r="E30" s="104"/>
      <c r="F30" s="55">
        <v>-15525</v>
      </c>
    </row>
    <row r="31" spans="1:6" ht="15" customHeight="1" hidden="1">
      <c r="A31" s="103"/>
      <c r="B31" s="115" t="s">
        <v>122</v>
      </c>
      <c r="C31" s="99"/>
      <c r="D31" s="55">
        <v>0</v>
      </c>
      <c r="E31" s="104"/>
      <c r="F31" s="55">
        <v>0</v>
      </c>
    </row>
    <row r="32" spans="1:6" ht="15" customHeight="1" hidden="1">
      <c r="A32" s="103"/>
      <c r="B32" s="115" t="s">
        <v>129</v>
      </c>
      <c r="C32" s="99"/>
      <c r="D32" s="55">
        <v>0</v>
      </c>
      <c r="E32" s="104"/>
      <c r="F32" s="55">
        <v>0</v>
      </c>
    </row>
    <row r="33" spans="1:6" ht="15" customHeight="1">
      <c r="A33" s="103"/>
      <c r="B33" s="115" t="s">
        <v>168</v>
      </c>
      <c r="C33" s="99"/>
      <c r="D33" s="55">
        <v>464</v>
      </c>
      <c r="E33" s="104"/>
      <c r="F33" s="55">
        <v>153</v>
      </c>
    </row>
    <row r="34" spans="1:6" ht="15" customHeight="1">
      <c r="A34" s="103"/>
      <c r="B34" s="115" t="s">
        <v>49</v>
      </c>
      <c r="C34" s="99"/>
      <c r="D34" s="55">
        <v>-43910</v>
      </c>
      <c r="E34" s="104"/>
      <c r="F34" s="55">
        <v>-53403</v>
      </c>
    </row>
    <row r="35" spans="1:6" ht="15" customHeight="1" hidden="1">
      <c r="A35" s="103"/>
      <c r="B35" s="115" t="s">
        <v>123</v>
      </c>
      <c r="C35" s="99"/>
      <c r="D35" s="55">
        <v>0</v>
      </c>
      <c r="E35" s="104"/>
      <c r="F35" s="55">
        <v>0</v>
      </c>
    </row>
    <row r="36" spans="1:6" ht="15" customHeight="1" hidden="1">
      <c r="A36" s="103"/>
      <c r="B36" s="115" t="s">
        <v>111</v>
      </c>
      <c r="C36" s="99"/>
      <c r="D36" s="55">
        <v>0</v>
      </c>
      <c r="E36" s="104"/>
      <c r="F36" s="55">
        <v>0</v>
      </c>
    </row>
    <row r="37" spans="1:6" ht="15" customHeight="1" hidden="1">
      <c r="A37" s="103"/>
      <c r="B37" s="115" t="s">
        <v>154</v>
      </c>
      <c r="C37" s="99"/>
      <c r="D37" s="55">
        <v>0</v>
      </c>
      <c r="E37" s="104"/>
      <c r="F37" s="55">
        <v>0</v>
      </c>
    </row>
    <row r="39" spans="1:6" ht="15" customHeight="1" hidden="1">
      <c r="A39" s="103"/>
      <c r="B39" s="115" t="s">
        <v>104</v>
      </c>
      <c r="C39" s="99"/>
      <c r="D39" s="55">
        <v>0</v>
      </c>
      <c r="E39" s="104"/>
      <c r="F39" s="55">
        <v>0</v>
      </c>
    </row>
    <row r="40" spans="1:6" ht="15" customHeight="1">
      <c r="A40" s="103" t="s">
        <v>191</v>
      </c>
      <c r="B40" s="99"/>
      <c r="C40" s="99"/>
      <c r="D40" s="116">
        <f>SUM(D30:D39)</f>
        <v>-56689</v>
      </c>
      <c r="E40" s="104"/>
      <c r="F40" s="116">
        <f>SUM(F30:F39)</f>
        <v>-68775</v>
      </c>
    </row>
    <row r="41" spans="1:6" ht="15" customHeight="1">
      <c r="A41" s="103"/>
      <c r="B41" s="99"/>
      <c r="C41" s="99"/>
      <c r="D41" s="70"/>
      <c r="E41" s="104"/>
      <c r="F41" s="70"/>
    </row>
    <row r="42" spans="1:6" ht="15" customHeight="1">
      <c r="A42" s="103" t="s">
        <v>262</v>
      </c>
      <c r="B42" s="99"/>
      <c r="C42" s="99"/>
      <c r="D42" s="55"/>
      <c r="E42" s="104"/>
      <c r="F42" s="55"/>
    </row>
    <row r="43" spans="2:6" ht="15" customHeight="1">
      <c r="B43" s="99" t="s">
        <v>114</v>
      </c>
      <c r="C43" s="99"/>
      <c r="D43" s="55">
        <v>-15524</v>
      </c>
      <c r="E43" s="99"/>
      <c r="F43" s="55">
        <v>-1777</v>
      </c>
    </row>
    <row r="44" spans="2:6" s="200" customFormat="1" ht="15" customHeight="1">
      <c r="B44" s="99" t="s">
        <v>131</v>
      </c>
      <c r="C44" s="99"/>
      <c r="D44" s="55">
        <v>-52029</v>
      </c>
      <c r="E44" s="99"/>
      <c r="F44" s="55">
        <v>-32664</v>
      </c>
    </row>
    <row r="45" spans="2:6" ht="15" customHeight="1">
      <c r="B45" s="99" t="s">
        <v>163</v>
      </c>
      <c r="C45" s="99"/>
      <c r="D45" s="55">
        <v>0</v>
      </c>
      <c r="E45" s="99"/>
      <c r="F45" s="55">
        <v>30000</v>
      </c>
    </row>
    <row r="46" spans="2:6" ht="15" customHeight="1">
      <c r="B46" s="99" t="s">
        <v>305</v>
      </c>
      <c r="C46" s="99"/>
      <c r="D46" s="55">
        <v>41897</v>
      </c>
      <c r="E46" s="99"/>
      <c r="F46" s="55">
        <v>15</v>
      </c>
    </row>
    <row r="47" spans="1:6" ht="15" customHeight="1">
      <c r="A47" s="99"/>
      <c r="B47" s="99"/>
      <c r="C47" s="99"/>
      <c r="D47" s="61"/>
      <c r="E47" s="99"/>
      <c r="F47" s="61"/>
    </row>
    <row r="48" spans="1:6" ht="15" customHeight="1">
      <c r="A48" s="103" t="s">
        <v>333</v>
      </c>
      <c r="B48" s="99"/>
      <c r="C48" s="99"/>
      <c r="D48" s="61">
        <f>SUM(D43:D46)</f>
        <v>-25656</v>
      </c>
      <c r="E48" s="99"/>
      <c r="F48" s="61">
        <f>SUM(F43:F46)</f>
        <v>-4426</v>
      </c>
    </row>
    <row r="49" spans="1:6" ht="15" customHeight="1">
      <c r="A49" s="99"/>
      <c r="B49" s="99"/>
      <c r="C49" s="99"/>
      <c r="D49" s="55"/>
      <c r="E49" s="99"/>
      <c r="F49" s="55"/>
    </row>
    <row r="50" spans="1:9" ht="15" customHeight="1">
      <c r="A50" s="103" t="s">
        <v>277</v>
      </c>
      <c r="B50" s="99"/>
      <c r="C50" s="99"/>
      <c r="D50" s="55">
        <f>+D27+D40+D48</f>
        <v>76989</v>
      </c>
      <c r="E50" s="99"/>
      <c r="F50" s="55">
        <f>+F27+F40+F48</f>
        <v>27981</v>
      </c>
      <c r="G50" s="99"/>
      <c r="H50" s="99"/>
      <c r="I50" s="99"/>
    </row>
    <row r="51" spans="1:6" ht="15" customHeight="1">
      <c r="A51" s="103" t="s">
        <v>115</v>
      </c>
      <c r="B51" s="99"/>
      <c r="C51" s="99"/>
      <c r="D51" s="55">
        <v>128930</v>
      </c>
      <c r="E51" s="99"/>
      <c r="F51" s="55">
        <v>18112</v>
      </c>
    </row>
    <row r="52" spans="1:6" ht="15" customHeight="1">
      <c r="A52" s="103"/>
      <c r="B52" s="103"/>
      <c r="C52" s="99"/>
      <c r="D52" s="55"/>
      <c r="E52" s="99"/>
      <c r="F52" s="55"/>
    </row>
    <row r="53" spans="1:6" ht="15" customHeight="1" thickBot="1">
      <c r="A53" s="103" t="s">
        <v>169</v>
      </c>
      <c r="B53" s="103"/>
      <c r="C53" s="99"/>
      <c r="D53" s="117">
        <f>SUM(D50:D52)</f>
        <v>205919</v>
      </c>
      <c r="E53" s="99"/>
      <c r="F53" s="117">
        <f>SUM(F50:F52)</f>
        <v>46093</v>
      </c>
    </row>
    <row r="54" spans="1:6" ht="15" customHeight="1">
      <c r="A54" s="99"/>
      <c r="B54" s="99"/>
      <c r="C54" s="99"/>
      <c r="D54" s="118"/>
      <c r="E54" s="99"/>
      <c r="F54" s="118"/>
    </row>
    <row r="55" spans="1:6" ht="15" customHeight="1">
      <c r="A55" s="103" t="s">
        <v>196</v>
      </c>
      <c r="B55" s="99"/>
      <c r="C55" s="99"/>
      <c r="D55" s="118"/>
      <c r="E55" s="99"/>
      <c r="F55" s="118"/>
    </row>
    <row r="56" spans="1:6" ht="15" customHeight="1">
      <c r="A56" s="99"/>
      <c r="B56" s="99" t="s">
        <v>132</v>
      </c>
      <c r="C56" s="99"/>
      <c r="D56" s="55">
        <f>173072+1174</f>
        <v>174246</v>
      </c>
      <c r="E56" s="55"/>
      <c r="F56" s="55">
        <v>15158</v>
      </c>
    </row>
    <row r="57" spans="1:6" ht="15" customHeight="1">
      <c r="A57" s="99"/>
      <c r="B57" s="99" t="s">
        <v>142</v>
      </c>
      <c r="C57" s="99"/>
      <c r="D57" s="55">
        <v>32847</v>
      </c>
      <c r="E57" s="55"/>
      <c r="F57" s="55">
        <v>32594</v>
      </c>
    </row>
    <row r="58" spans="1:6" ht="15" customHeight="1">
      <c r="A58" s="99"/>
      <c r="B58" s="99"/>
      <c r="C58" s="99"/>
      <c r="D58" s="71">
        <f>SUM(D56:D57)</f>
        <v>207093</v>
      </c>
      <c r="E58" s="55"/>
      <c r="F58" s="71">
        <f>SUM(F56:F57)</f>
        <v>47752</v>
      </c>
    </row>
    <row r="59" spans="1:6" ht="15" customHeight="1">
      <c r="A59" s="99"/>
      <c r="B59" s="99" t="s">
        <v>50</v>
      </c>
      <c r="C59" s="99"/>
      <c r="D59" s="55"/>
      <c r="E59" s="55"/>
      <c r="F59" s="55"/>
    </row>
    <row r="60" spans="1:7" ht="15" customHeight="1">
      <c r="A60" s="99"/>
      <c r="B60" s="99" t="s">
        <v>133</v>
      </c>
      <c r="C60" s="99"/>
      <c r="D60" s="70">
        <v>-1174</v>
      </c>
      <c r="E60" s="55"/>
      <c r="F60" s="70">
        <v>-1659</v>
      </c>
      <c r="G60" s="99"/>
    </row>
    <row r="61" spans="1:7" ht="15" customHeight="1">
      <c r="A61" s="99"/>
      <c r="B61" s="99"/>
      <c r="C61" s="99"/>
      <c r="D61" s="61"/>
      <c r="E61" s="55"/>
      <c r="F61" s="61"/>
      <c r="G61" s="99"/>
    </row>
    <row r="62" spans="1:7" ht="15" customHeight="1" thickBot="1">
      <c r="A62" s="99"/>
      <c r="B62" s="99"/>
      <c r="C62" s="99"/>
      <c r="D62" s="117">
        <f>SUM(D58:D60)</f>
        <v>205919</v>
      </c>
      <c r="E62" s="55"/>
      <c r="F62" s="117">
        <f>SUM(F58:F60)</f>
        <v>46093</v>
      </c>
      <c r="G62" s="99">
        <f>+D62-D53</f>
        <v>0</v>
      </c>
    </row>
    <row r="63" spans="1:6" ht="15" customHeight="1">
      <c r="A63" s="103"/>
      <c r="C63" s="99"/>
      <c r="D63" s="225">
        <f>'BS'!C17-Cashflow!D58</f>
        <v>0</v>
      </c>
      <c r="E63" s="262"/>
      <c r="F63" s="261"/>
    </row>
    <row r="64" spans="1:6" ht="15" customHeight="1">
      <c r="A64" s="103"/>
      <c r="C64" s="99"/>
      <c r="D64" s="225">
        <f>D53-D62</f>
        <v>0</v>
      </c>
      <c r="E64" s="226"/>
      <c r="F64" s="225">
        <f>F53-F62</f>
        <v>0</v>
      </c>
    </row>
    <row r="65" spans="1:7" ht="45" customHeight="1">
      <c r="A65" s="272" t="s">
        <v>345</v>
      </c>
      <c r="B65" s="272"/>
      <c r="C65" s="272"/>
      <c r="D65" s="272"/>
      <c r="E65" s="272"/>
      <c r="F65" s="272"/>
      <c r="G65" s="99"/>
    </row>
    <row r="66" spans="1:7" ht="15" customHeight="1">
      <c r="A66" s="59"/>
      <c r="B66" s="59"/>
      <c r="C66" s="59"/>
      <c r="D66" s="119">
        <f>+D53-D62</f>
        <v>0</v>
      </c>
      <c r="E66" s="59"/>
      <c r="F66" s="119">
        <f>+F53-F62</f>
        <v>0</v>
      </c>
      <c r="G66" s="99"/>
    </row>
    <row r="67" spans="1:6" ht="15" customHeight="1">
      <c r="A67" s="59"/>
      <c r="B67" s="59"/>
      <c r="C67" s="59"/>
      <c r="D67" s="119">
        <f>D58-'BS'!C17</f>
        <v>0</v>
      </c>
      <c r="E67" s="59"/>
      <c r="F67" s="59"/>
    </row>
    <row r="68" spans="1:6" ht="15" customHeight="1">
      <c r="A68" s="59"/>
      <c r="B68" s="59"/>
      <c r="C68" s="59"/>
      <c r="D68" s="59"/>
      <c r="E68" s="59"/>
      <c r="F68" s="59"/>
    </row>
  </sheetData>
  <mergeCells count="2">
    <mergeCell ref="A65:F65"/>
    <mergeCell ref="D5:F5"/>
  </mergeCells>
  <printOptions horizontalCentered="1"/>
  <pageMargins left="0.5" right="0.25" top="0.37" bottom="0.39" header="0.16" footer="0.14"/>
  <pageSetup horizontalDpi="600" verticalDpi="600" orientation="portrait" paperSize="9" scale="84"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3"/>
  <sheetViews>
    <sheetView showGridLines="0" tabSelected="1" view="pageBreakPreview" zoomScaleSheetLayoutView="100" workbookViewId="0" topLeftCell="A133">
      <selection activeCell="P157" sqref="P157"/>
    </sheetView>
  </sheetViews>
  <sheetFormatPr defaultColWidth="9.140625" defaultRowHeight="14.25" customHeight="1"/>
  <cols>
    <col min="1" max="1" width="4.140625" style="2" customWidth="1"/>
    <col min="2" max="2" width="3.00390625" style="2" customWidth="1"/>
    <col min="3" max="3" width="4.8515625" style="2" customWidth="1"/>
    <col min="4" max="4" width="29.57421875" style="2" customWidth="1"/>
    <col min="5" max="6" width="3.57421875" style="2" customWidth="1"/>
    <col min="7" max="7" width="1.7109375" style="2" customWidth="1"/>
    <col min="8" max="8" width="11.8515625" style="2" customWidth="1"/>
    <col min="9" max="9" width="1.421875" style="2" customWidth="1"/>
    <col min="10" max="10" width="13.28125" style="2" customWidth="1"/>
    <col min="11" max="11" width="1.421875" style="2" customWidth="1"/>
    <col min="12" max="12" width="13.00390625" style="2" customWidth="1"/>
    <col min="13" max="13" width="1.7109375" style="2" customWidth="1"/>
    <col min="14" max="14" width="13.421875" style="2" customWidth="1"/>
    <col min="15" max="15" width="1.28515625" style="2" customWidth="1"/>
    <col min="16" max="16" width="15.421875" style="2" customWidth="1"/>
    <col min="17" max="17" width="1.57421875" style="2" customWidth="1"/>
    <col min="18" max="18" width="13.421875" style="227" customWidth="1"/>
    <col min="19" max="19" width="11.8515625" style="2" bestFit="1" customWidth="1"/>
    <col min="20" max="20" width="9.140625" style="2" customWidth="1"/>
    <col min="21" max="21" width="10.7109375" style="2" bestFit="1" customWidth="1"/>
    <col min="22" max="16384" width="9.140625" style="2" customWidth="1"/>
  </cols>
  <sheetData>
    <row r="1" ht="14.45" customHeight="1">
      <c r="A1" s="1" t="s">
        <v>165</v>
      </c>
    </row>
    <row r="3" spans="1:16" ht="14.45" customHeight="1">
      <c r="A3" s="3">
        <v>1</v>
      </c>
      <c r="B3" s="3"/>
      <c r="C3" s="335" t="s">
        <v>51</v>
      </c>
      <c r="D3" s="335"/>
      <c r="E3" s="335"/>
      <c r="F3" s="335"/>
      <c r="G3" s="335"/>
      <c r="H3" s="335"/>
      <c r="I3" s="335"/>
      <c r="J3" s="335"/>
      <c r="K3" s="335"/>
      <c r="L3" s="335"/>
      <c r="M3" s="335"/>
      <c r="N3" s="335"/>
      <c r="O3" s="335"/>
      <c r="P3" s="335"/>
    </row>
    <row r="4" spans="1:5" ht="14.45" customHeight="1">
      <c r="A4" s="3"/>
      <c r="B4" s="3"/>
      <c r="C4" s="3"/>
      <c r="D4" s="3"/>
      <c r="E4" s="3"/>
    </row>
    <row r="5" spans="3:16" ht="17.25" customHeight="1">
      <c r="C5" s="268" t="s">
        <v>183</v>
      </c>
      <c r="D5" s="268"/>
      <c r="E5" s="268"/>
      <c r="F5" s="268"/>
      <c r="G5" s="268"/>
      <c r="H5" s="268"/>
      <c r="I5" s="268"/>
      <c r="J5" s="268"/>
      <c r="K5" s="268"/>
      <c r="L5" s="268"/>
      <c r="M5" s="268"/>
      <c r="N5" s="268"/>
      <c r="O5" s="268"/>
      <c r="P5" s="268"/>
    </row>
    <row r="6" spans="3:16" ht="14.45" customHeight="1">
      <c r="C6" s="4"/>
      <c r="D6" s="4"/>
      <c r="E6" s="4"/>
      <c r="F6" s="4"/>
      <c r="G6" s="4"/>
      <c r="H6" s="4"/>
      <c r="I6" s="4"/>
      <c r="J6" s="4"/>
      <c r="K6" s="4"/>
      <c r="L6" s="4"/>
      <c r="M6" s="4"/>
      <c r="N6" s="4"/>
      <c r="O6" s="4"/>
      <c r="P6" s="4"/>
    </row>
    <row r="7" spans="3:16" ht="36" customHeight="1">
      <c r="C7" s="268" t="s">
        <v>263</v>
      </c>
      <c r="D7" s="268"/>
      <c r="E7" s="268"/>
      <c r="F7" s="268"/>
      <c r="G7" s="268"/>
      <c r="H7" s="268"/>
      <c r="I7" s="268"/>
      <c r="J7" s="268"/>
      <c r="K7" s="268"/>
      <c r="L7" s="268"/>
      <c r="M7" s="268"/>
      <c r="N7" s="268"/>
      <c r="O7" s="268"/>
      <c r="P7" s="268"/>
    </row>
    <row r="8" spans="3:16" ht="9" customHeight="1">
      <c r="C8" s="73"/>
      <c r="D8" s="73"/>
      <c r="E8" s="73"/>
      <c r="F8" s="73"/>
      <c r="G8" s="73"/>
      <c r="H8" s="73"/>
      <c r="I8" s="73"/>
      <c r="J8" s="73"/>
      <c r="K8" s="73"/>
      <c r="L8" s="73"/>
      <c r="M8" s="73"/>
      <c r="N8" s="73"/>
      <c r="O8" s="73"/>
      <c r="P8" s="73"/>
    </row>
    <row r="9" spans="3:16" ht="63" customHeight="1">
      <c r="C9" s="268" t="s">
        <v>216</v>
      </c>
      <c r="D9" s="268"/>
      <c r="E9" s="268"/>
      <c r="F9" s="268"/>
      <c r="G9" s="268"/>
      <c r="H9" s="268"/>
      <c r="I9" s="268"/>
      <c r="J9" s="268"/>
      <c r="K9" s="268"/>
      <c r="L9" s="268"/>
      <c r="M9" s="268"/>
      <c r="N9" s="268"/>
      <c r="O9" s="268"/>
      <c r="P9" s="268"/>
    </row>
    <row r="10" spans="3:16" ht="10.5" customHeight="1">
      <c r="C10" s="4"/>
      <c r="D10" s="4"/>
      <c r="E10" s="4"/>
      <c r="F10" s="4"/>
      <c r="G10" s="4"/>
      <c r="H10" s="4"/>
      <c r="I10" s="4"/>
      <c r="J10" s="4"/>
      <c r="K10" s="4"/>
      <c r="L10" s="4"/>
      <c r="M10" s="4"/>
      <c r="N10" s="4"/>
      <c r="O10" s="4"/>
      <c r="P10" s="4"/>
    </row>
    <row r="11" spans="1:16" ht="12" customHeight="1">
      <c r="A11" s="3">
        <v>2</v>
      </c>
      <c r="B11" s="3"/>
      <c r="C11" s="3" t="s">
        <v>166</v>
      </c>
      <c r="D11" s="3"/>
      <c r="E11" s="3"/>
      <c r="K11" s="4"/>
      <c r="L11" s="4"/>
      <c r="M11" s="4"/>
      <c r="N11" s="4"/>
      <c r="O11" s="4"/>
      <c r="P11" s="4"/>
    </row>
    <row r="12" spans="1:16" ht="12" customHeight="1">
      <c r="A12" s="3"/>
      <c r="B12" s="3"/>
      <c r="C12" s="3"/>
      <c r="D12" s="3"/>
      <c r="E12" s="3"/>
      <c r="K12" s="4"/>
      <c r="L12" s="4"/>
      <c r="M12" s="4"/>
      <c r="N12" s="4"/>
      <c r="O12" s="4"/>
      <c r="P12" s="4"/>
    </row>
    <row r="13" spans="1:16" ht="51.75" customHeight="1">
      <c r="A13" s="3"/>
      <c r="B13" s="3"/>
      <c r="C13" s="276" t="s">
        <v>278</v>
      </c>
      <c r="D13" s="291"/>
      <c r="E13" s="291"/>
      <c r="F13" s="291"/>
      <c r="G13" s="291"/>
      <c r="H13" s="291"/>
      <c r="I13" s="291"/>
      <c r="J13" s="291"/>
      <c r="K13" s="291"/>
      <c r="L13" s="291"/>
      <c r="M13" s="291"/>
      <c r="N13" s="291"/>
      <c r="O13" s="291"/>
      <c r="P13" s="291"/>
    </row>
    <row r="14" spans="1:16" ht="15" customHeight="1">
      <c r="A14" s="3"/>
      <c r="B14" s="3"/>
      <c r="D14" s="3"/>
      <c r="E14" s="3"/>
      <c r="K14" s="4"/>
      <c r="L14" s="4"/>
      <c r="M14" s="4"/>
      <c r="N14" s="4"/>
      <c r="O14" s="4"/>
      <c r="P14" s="4"/>
    </row>
    <row r="15" spans="1:16" ht="15" customHeight="1">
      <c r="A15" s="3"/>
      <c r="B15" s="3"/>
      <c r="C15" s="2" t="s">
        <v>217</v>
      </c>
      <c r="D15" s="3"/>
      <c r="E15" s="3"/>
      <c r="K15" s="4"/>
      <c r="L15" s="4"/>
      <c r="M15" s="4"/>
      <c r="N15" s="4"/>
      <c r="O15" s="4"/>
      <c r="P15" s="4"/>
    </row>
    <row r="16" spans="1:16" ht="15" customHeight="1">
      <c r="A16" s="3"/>
      <c r="B16" s="3"/>
      <c r="D16" s="3"/>
      <c r="E16" s="3"/>
      <c r="K16" s="4"/>
      <c r="L16" s="4"/>
      <c r="M16" s="4"/>
      <c r="N16" s="4"/>
      <c r="O16" s="4"/>
      <c r="P16" s="4"/>
    </row>
    <row r="17" spans="1:16" ht="15" customHeight="1">
      <c r="A17" s="3"/>
      <c r="B17" s="3"/>
      <c r="C17" s="3" t="s">
        <v>194</v>
      </c>
      <c r="D17" s="3"/>
      <c r="E17" s="3"/>
      <c r="K17" s="4"/>
      <c r="L17" s="4"/>
      <c r="M17" s="4"/>
      <c r="N17" s="4"/>
      <c r="O17" s="4"/>
      <c r="P17" s="4"/>
    </row>
    <row r="18" spans="1:16" ht="15" customHeight="1">
      <c r="A18" s="3"/>
      <c r="B18" s="3"/>
      <c r="D18" s="3"/>
      <c r="E18" s="3"/>
      <c r="K18" s="4"/>
      <c r="L18" s="4"/>
      <c r="M18" s="4"/>
      <c r="N18" s="4"/>
      <c r="O18" s="4"/>
      <c r="P18" s="4"/>
    </row>
    <row r="19" spans="1:16" ht="15" customHeight="1">
      <c r="A19" s="3"/>
      <c r="B19" s="3"/>
      <c r="C19" s="2" t="s">
        <v>221</v>
      </c>
      <c r="D19" s="3"/>
      <c r="E19" s="3"/>
      <c r="F19" s="213" t="s">
        <v>279</v>
      </c>
      <c r="G19" s="213"/>
      <c r="H19" s="213"/>
      <c r="I19" s="213"/>
      <c r="J19" s="213"/>
      <c r="K19" s="214"/>
      <c r="L19" s="214"/>
      <c r="M19" s="214"/>
      <c r="N19" s="214"/>
      <c r="O19" s="214"/>
      <c r="P19" s="214"/>
    </row>
    <row r="20" spans="1:16" ht="15" customHeight="1">
      <c r="A20" s="3"/>
      <c r="B20" s="3"/>
      <c r="C20" s="2" t="s">
        <v>222</v>
      </c>
      <c r="D20" s="3"/>
      <c r="E20" s="3"/>
      <c r="F20" s="213" t="s">
        <v>223</v>
      </c>
      <c r="G20" s="213"/>
      <c r="H20" s="213"/>
      <c r="I20" s="213"/>
      <c r="J20" s="213"/>
      <c r="K20" s="214"/>
      <c r="L20" s="214"/>
      <c r="M20" s="214"/>
      <c r="N20" s="214"/>
      <c r="O20" s="214"/>
      <c r="P20" s="214"/>
    </row>
    <row r="21" spans="1:16" ht="15" customHeight="1">
      <c r="A21" s="3"/>
      <c r="B21" s="3"/>
      <c r="C21" s="200" t="s">
        <v>232</v>
      </c>
      <c r="D21" s="203"/>
      <c r="E21" s="203"/>
      <c r="F21" s="215" t="s">
        <v>231</v>
      </c>
      <c r="G21" s="215"/>
      <c r="H21" s="215"/>
      <c r="I21" s="215"/>
      <c r="J21" s="215"/>
      <c r="K21" s="214"/>
      <c r="L21" s="214"/>
      <c r="M21" s="214"/>
      <c r="N21" s="214"/>
      <c r="O21" s="214"/>
      <c r="P21" s="214"/>
    </row>
    <row r="22" spans="1:16" ht="15" customHeight="1">
      <c r="A22" s="3"/>
      <c r="B22" s="3"/>
      <c r="C22" s="199" t="s">
        <v>225</v>
      </c>
      <c r="D22" s="3"/>
      <c r="E22" s="3"/>
      <c r="F22" s="213" t="s">
        <v>224</v>
      </c>
      <c r="G22" s="213"/>
      <c r="H22" s="213"/>
      <c r="I22" s="213"/>
      <c r="J22" s="213"/>
      <c r="K22" s="214"/>
      <c r="L22" s="214"/>
      <c r="M22" s="214"/>
      <c r="N22" s="214"/>
      <c r="O22" s="214"/>
      <c r="P22" s="214"/>
    </row>
    <row r="23" spans="1:16" ht="15" customHeight="1">
      <c r="A23" s="3"/>
      <c r="B23" s="3"/>
      <c r="C23" s="202" t="s">
        <v>227</v>
      </c>
      <c r="D23" s="203"/>
      <c r="E23" s="203"/>
      <c r="F23" s="215" t="s">
        <v>248</v>
      </c>
      <c r="G23" s="215"/>
      <c r="H23" s="215"/>
      <c r="I23" s="215"/>
      <c r="J23" s="215"/>
      <c r="K23" s="216"/>
      <c r="L23" s="216"/>
      <c r="M23" s="214"/>
      <c r="N23" s="214"/>
      <c r="O23" s="214"/>
      <c r="P23" s="214"/>
    </row>
    <row r="24" spans="1:16" ht="17.25" customHeight="1">
      <c r="A24" s="3"/>
      <c r="B24" s="3"/>
      <c r="C24" s="202" t="s">
        <v>227</v>
      </c>
      <c r="D24" s="203"/>
      <c r="E24" s="203"/>
      <c r="F24" s="217" t="s">
        <v>226</v>
      </c>
      <c r="G24" s="215"/>
      <c r="H24" s="215"/>
      <c r="I24" s="215"/>
      <c r="J24" s="215"/>
      <c r="K24" s="216"/>
      <c r="L24" s="216"/>
      <c r="M24" s="214"/>
      <c r="N24" s="214"/>
      <c r="O24" s="214"/>
      <c r="P24" s="214"/>
    </row>
    <row r="25" spans="1:16" ht="17.25" customHeight="1">
      <c r="A25" s="3"/>
      <c r="B25" s="3"/>
      <c r="C25" s="2" t="s">
        <v>234</v>
      </c>
      <c r="D25" s="3"/>
      <c r="E25" s="3"/>
      <c r="F25" s="323" t="s">
        <v>245</v>
      </c>
      <c r="G25" s="324"/>
      <c r="H25" s="324"/>
      <c r="I25" s="324"/>
      <c r="J25" s="324"/>
      <c r="K25" s="324"/>
      <c r="L25" s="324"/>
      <c r="M25" s="324"/>
      <c r="N25" s="324"/>
      <c r="O25" s="324"/>
      <c r="P25" s="324"/>
    </row>
    <row r="26" spans="1:16" ht="15" customHeight="1">
      <c r="A26" s="3"/>
      <c r="B26" s="3"/>
      <c r="C26" s="200" t="s">
        <v>234</v>
      </c>
      <c r="D26" s="203"/>
      <c r="E26" s="203"/>
      <c r="F26" s="215" t="s">
        <v>280</v>
      </c>
      <c r="G26" s="215"/>
      <c r="H26" s="215"/>
      <c r="I26" s="215"/>
      <c r="J26" s="215"/>
      <c r="K26" s="216"/>
      <c r="L26" s="216"/>
      <c r="M26" s="214"/>
      <c r="N26" s="214"/>
      <c r="O26" s="214"/>
      <c r="P26" s="214"/>
    </row>
    <row r="27" spans="1:16" ht="29.25" customHeight="1">
      <c r="A27" s="3"/>
      <c r="B27" s="3"/>
      <c r="C27" s="200" t="s">
        <v>229</v>
      </c>
      <c r="D27" s="203"/>
      <c r="E27" s="203"/>
      <c r="F27" s="327" t="s">
        <v>228</v>
      </c>
      <c r="G27" s="328"/>
      <c r="H27" s="328"/>
      <c r="I27" s="328"/>
      <c r="J27" s="328"/>
      <c r="K27" s="328"/>
      <c r="L27" s="328"/>
      <c r="M27" s="328"/>
      <c r="N27" s="328"/>
      <c r="O27" s="328"/>
      <c r="P27" s="328"/>
    </row>
    <row r="28" spans="1:16" ht="82.5" customHeight="1">
      <c r="A28" s="3"/>
      <c r="B28" s="3"/>
      <c r="C28" s="268" t="s">
        <v>246</v>
      </c>
      <c r="D28" s="322"/>
      <c r="E28" s="194"/>
      <c r="F28" s="323" t="s">
        <v>247</v>
      </c>
      <c r="G28" s="324"/>
      <c r="H28" s="324"/>
      <c r="I28" s="324"/>
      <c r="J28" s="324"/>
      <c r="K28" s="324"/>
      <c r="L28" s="324"/>
      <c r="M28" s="218"/>
      <c r="N28" s="218"/>
      <c r="O28" s="218"/>
      <c r="P28" s="218"/>
    </row>
    <row r="29" spans="1:16" ht="15.75" customHeight="1">
      <c r="A29" s="3"/>
      <c r="B29" s="3"/>
      <c r="C29" s="312" t="s">
        <v>233</v>
      </c>
      <c r="D29" s="313"/>
      <c r="E29" s="207"/>
      <c r="F29" s="215" t="s">
        <v>281</v>
      </c>
      <c r="G29" s="215"/>
      <c r="H29" s="215"/>
      <c r="I29" s="215"/>
      <c r="J29" s="215"/>
      <c r="K29" s="216"/>
      <c r="L29" s="216"/>
      <c r="M29" s="216"/>
      <c r="N29" s="216"/>
      <c r="O29" s="214"/>
      <c r="P29" s="214"/>
    </row>
    <row r="30" spans="1:16" ht="15" customHeight="1">
      <c r="A30" s="3"/>
      <c r="B30" s="3"/>
      <c r="C30" s="200" t="s">
        <v>235</v>
      </c>
      <c r="D30" s="203"/>
      <c r="E30" s="203"/>
      <c r="F30" s="215" t="s">
        <v>230</v>
      </c>
      <c r="G30" s="215"/>
      <c r="H30" s="215"/>
      <c r="I30" s="215"/>
      <c r="J30" s="215"/>
      <c r="K30" s="216"/>
      <c r="L30" s="216"/>
      <c r="M30" s="216"/>
      <c r="N30" s="216"/>
      <c r="O30" s="214"/>
      <c r="P30" s="214"/>
    </row>
    <row r="31" spans="1:16" ht="15" customHeight="1">
      <c r="A31" s="3"/>
      <c r="B31" s="3"/>
      <c r="K31" s="201"/>
      <c r="L31" s="201"/>
      <c r="M31" s="201"/>
      <c r="N31" s="201"/>
      <c r="O31" s="4"/>
      <c r="P31" s="4"/>
    </row>
    <row r="32" spans="1:16" ht="45.75" customHeight="1">
      <c r="A32" s="3"/>
      <c r="B32" s="3"/>
      <c r="C32" s="319" t="s">
        <v>236</v>
      </c>
      <c r="D32" s="319"/>
      <c r="E32" s="319"/>
      <c r="F32" s="319"/>
      <c r="G32" s="319"/>
      <c r="H32" s="319"/>
      <c r="I32" s="319"/>
      <c r="J32" s="319"/>
      <c r="K32" s="319"/>
      <c r="L32" s="319"/>
      <c r="M32" s="319"/>
      <c r="N32" s="319"/>
      <c r="O32" s="319"/>
      <c r="P32" s="319"/>
    </row>
    <row r="33" spans="1:16" ht="16.5" customHeight="1">
      <c r="A33" s="3"/>
      <c r="B33" s="3"/>
      <c r="C33" s="201"/>
      <c r="D33" s="201"/>
      <c r="E33" s="201"/>
      <c r="F33" s="201"/>
      <c r="G33" s="201"/>
      <c r="H33" s="201"/>
      <c r="I33" s="201"/>
      <c r="J33" s="201"/>
      <c r="K33" s="201"/>
      <c r="L33" s="201"/>
      <c r="M33" s="201"/>
      <c r="N33" s="201"/>
      <c r="O33" s="201"/>
      <c r="P33" s="201"/>
    </row>
    <row r="34" spans="1:16" ht="16.5" customHeight="1">
      <c r="A34" s="3"/>
      <c r="B34" s="3"/>
      <c r="C34" s="201" t="s">
        <v>184</v>
      </c>
      <c r="D34" s="316" t="s">
        <v>264</v>
      </c>
      <c r="E34" s="316"/>
      <c r="F34" s="316"/>
      <c r="G34" s="316"/>
      <c r="H34" s="317"/>
      <c r="I34" s="317"/>
      <c r="J34" s="201"/>
      <c r="K34" s="201"/>
      <c r="L34" s="201"/>
      <c r="M34" s="201"/>
      <c r="N34" s="201"/>
      <c r="O34" s="201"/>
      <c r="P34" s="201"/>
    </row>
    <row r="35" spans="1:16" ht="23.25" customHeight="1">
      <c r="A35" s="3"/>
      <c r="B35" s="3"/>
      <c r="C35" s="200"/>
      <c r="D35" s="315" t="s">
        <v>237</v>
      </c>
      <c r="E35" s="315"/>
      <c r="F35" s="320"/>
      <c r="G35" s="320"/>
      <c r="H35" s="320"/>
      <c r="I35" s="320"/>
      <c r="J35" s="320"/>
      <c r="K35" s="320"/>
      <c r="L35" s="320"/>
      <c r="M35" s="320"/>
      <c r="N35" s="320"/>
      <c r="O35" s="320"/>
      <c r="P35" s="320"/>
    </row>
    <row r="36" spans="1:16" ht="30.75" customHeight="1">
      <c r="A36" s="3"/>
      <c r="B36" s="3"/>
      <c r="C36" s="200"/>
      <c r="D36" s="314" t="s">
        <v>238</v>
      </c>
      <c r="E36" s="314"/>
      <c r="F36" s="315"/>
      <c r="G36" s="315"/>
      <c r="H36" s="315"/>
      <c r="I36" s="315"/>
      <c r="J36" s="315"/>
      <c r="K36" s="315"/>
      <c r="L36" s="315"/>
      <c r="M36" s="315"/>
      <c r="N36" s="315"/>
      <c r="O36" s="315"/>
      <c r="P36" s="315"/>
    </row>
    <row r="37" spans="1:16" ht="29.25" customHeight="1">
      <c r="A37" s="3"/>
      <c r="B37" s="3"/>
      <c r="C37" s="200"/>
      <c r="D37" s="314" t="s">
        <v>239</v>
      </c>
      <c r="E37" s="314"/>
      <c r="F37" s="315"/>
      <c r="G37" s="315"/>
      <c r="H37" s="315"/>
      <c r="I37" s="315"/>
      <c r="J37" s="315"/>
      <c r="K37" s="315"/>
      <c r="L37" s="315"/>
      <c r="M37" s="315"/>
      <c r="N37" s="315"/>
      <c r="O37" s="315"/>
      <c r="P37" s="315"/>
    </row>
    <row r="38" spans="1:16" ht="23.25" customHeight="1">
      <c r="A38" s="3"/>
      <c r="B38" s="3"/>
      <c r="C38" s="200"/>
      <c r="D38" s="314" t="s">
        <v>240</v>
      </c>
      <c r="E38" s="314"/>
      <c r="F38" s="315"/>
      <c r="G38" s="315"/>
      <c r="H38" s="315"/>
      <c r="I38" s="315"/>
      <c r="J38" s="315"/>
      <c r="K38" s="315"/>
      <c r="L38" s="315"/>
      <c r="M38" s="315"/>
      <c r="N38" s="315"/>
      <c r="O38" s="315"/>
      <c r="P38" s="315"/>
    </row>
    <row r="39" spans="1:16" ht="27.75" customHeight="1">
      <c r="A39" s="3"/>
      <c r="B39" s="3"/>
      <c r="C39" s="200"/>
      <c r="D39" s="314" t="s">
        <v>241</v>
      </c>
      <c r="E39" s="314"/>
      <c r="F39" s="315"/>
      <c r="G39" s="315"/>
      <c r="H39" s="315"/>
      <c r="I39" s="315"/>
      <c r="J39" s="315"/>
      <c r="K39" s="315"/>
      <c r="L39" s="315"/>
      <c r="M39" s="315"/>
      <c r="N39" s="315"/>
      <c r="O39" s="315"/>
      <c r="P39" s="315"/>
    </row>
    <row r="40" spans="1:16" ht="29.25" customHeight="1">
      <c r="A40" s="3"/>
      <c r="B40" s="3"/>
      <c r="C40" s="200"/>
      <c r="D40" s="314" t="s">
        <v>242</v>
      </c>
      <c r="E40" s="314"/>
      <c r="F40" s="315"/>
      <c r="G40" s="315"/>
      <c r="H40" s="315"/>
      <c r="I40" s="315"/>
      <c r="J40" s="321"/>
      <c r="K40" s="315"/>
      <c r="L40" s="315"/>
      <c r="M40" s="315"/>
      <c r="N40" s="315"/>
      <c r="O40" s="315"/>
      <c r="P40" s="315"/>
    </row>
    <row r="41" spans="1:16" ht="9" customHeight="1">
      <c r="A41" s="3"/>
      <c r="B41" s="3"/>
      <c r="C41" s="200"/>
      <c r="D41" s="204"/>
      <c r="E41" s="204"/>
      <c r="F41" s="205"/>
      <c r="G41" s="205"/>
      <c r="H41" s="205"/>
      <c r="I41" s="205"/>
      <c r="J41" s="205"/>
      <c r="K41" s="205"/>
      <c r="L41" s="205"/>
      <c r="M41" s="205"/>
      <c r="N41" s="205"/>
      <c r="O41" s="205"/>
      <c r="P41" s="205"/>
    </row>
    <row r="42" spans="1:16" ht="46.5" customHeight="1">
      <c r="A42" s="3"/>
      <c r="B42" s="3"/>
      <c r="C42" s="200"/>
      <c r="D42" s="325" t="s">
        <v>265</v>
      </c>
      <c r="E42" s="326"/>
      <c r="F42" s="315"/>
      <c r="G42" s="315"/>
      <c r="H42" s="315"/>
      <c r="I42" s="315"/>
      <c r="J42" s="315"/>
      <c r="K42" s="315"/>
      <c r="L42" s="315"/>
      <c r="M42" s="315"/>
      <c r="N42" s="315"/>
      <c r="O42" s="315"/>
      <c r="P42" s="315"/>
    </row>
    <row r="43" spans="1:16" ht="12" customHeight="1">
      <c r="A43" s="3"/>
      <c r="B43" s="3"/>
      <c r="C43" s="201"/>
      <c r="D43" s="201"/>
      <c r="E43" s="201"/>
      <c r="F43" s="201"/>
      <c r="G43" s="201"/>
      <c r="H43" s="201"/>
      <c r="I43" s="201"/>
      <c r="J43" s="201"/>
      <c r="K43" s="201"/>
      <c r="L43" s="201"/>
      <c r="M43" s="201"/>
      <c r="N43" s="201"/>
      <c r="O43" s="201"/>
      <c r="P43" s="201"/>
    </row>
    <row r="44" spans="1:16" ht="33" customHeight="1">
      <c r="A44" s="3"/>
      <c r="B44" s="3"/>
      <c r="C44" s="201" t="s">
        <v>185</v>
      </c>
      <c r="D44" s="316" t="s">
        <v>266</v>
      </c>
      <c r="E44" s="316"/>
      <c r="F44" s="316"/>
      <c r="G44" s="316"/>
      <c r="H44" s="317"/>
      <c r="I44" s="317"/>
      <c r="J44" s="318"/>
      <c r="K44" s="318"/>
      <c r="L44" s="318"/>
      <c r="M44" s="318"/>
      <c r="N44" s="318"/>
      <c r="O44" s="318"/>
      <c r="P44" s="318"/>
    </row>
    <row r="45" spans="1:16" ht="48.75" customHeight="1">
      <c r="A45" s="3"/>
      <c r="B45" s="3"/>
      <c r="C45" s="201"/>
      <c r="D45" s="319" t="s">
        <v>243</v>
      </c>
      <c r="E45" s="319"/>
      <c r="F45" s="319"/>
      <c r="G45" s="319"/>
      <c r="H45" s="319"/>
      <c r="I45" s="319"/>
      <c r="J45" s="319"/>
      <c r="K45" s="319"/>
      <c r="L45" s="319"/>
      <c r="M45" s="319"/>
      <c r="N45" s="319"/>
      <c r="O45" s="319"/>
      <c r="P45" s="319"/>
    </row>
    <row r="46" spans="1:16" ht="18.75" customHeight="1">
      <c r="A46" s="3"/>
      <c r="B46" s="3"/>
      <c r="C46" s="201"/>
      <c r="D46" s="201"/>
      <c r="E46" s="201"/>
      <c r="F46" s="201"/>
      <c r="G46" s="201"/>
      <c r="H46" s="201"/>
      <c r="I46" s="201"/>
      <c r="J46" s="201"/>
      <c r="K46" s="201"/>
      <c r="L46" s="201"/>
      <c r="M46" s="201"/>
      <c r="N46" s="201"/>
      <c r="O46" s="201"/>
      <c r="P46" s="201"/>
    </row>
    <row r="47" spans="1:16" ht="24" customHeight="1">
      <c r="A47" s="3"/>
      <c r="B47" s="3"/>
      <c r="C47" s="201" t="s">
        <v>244</v>
      </c>
      <c r="D47" s="316" t="s">
        <v>267</v>
      </c>
      <c r="E47" s="316"/>
      <c r="F47" s="316"/>
      <c r="G47" s="316"/>
      <c r="H47" s="317"/>
      <c r="I47" s="317"/>
      <c r="J47" s="318"/>
      <c r="K47" s="318"/>
      <c r="L47" s="318"/>
      <c r="M47" s="318"/>
      <c r="N47" s="318"/>
      <c r="O47" s="318"/>
      <c r="P47" s="318"/>
    </row>
    <row r="48" spans="1:16" ht="62.25" customHeight="1">
      <c r="A48" s="3"/>
      <c r="B48" s="3"/>
      <c r="C48" s="201"/>
      <c r="D48" s="329" t="s">
        <v>268</v>
      </c>
      <c r="E48" s="329"/>
      <c r="F48" s="312"/>
      <c r="G48" s="312"/>
      <c r="H48" s="312"/>
      <c r="I48" s="312"/>
      <c r="J48" s="312"/>
      <c r="K48" s="312"/>
      <c r="L48" s="312"/>
      <c r="M48" s="312"/>
      <c r="N48" s="312"/>
      <c r="O48" s="312"/>
      <c r="P48" s="312"/>
    </row>
    <row r="49" spans="3:16" ht="57" customHeight="1">
      <c r="C49" s="206"/>
      <c r="D49" s="325" t="s">
        <v>269</v>
      </c>
      <c r="E49" s="325"/>
      <c r="F49" s="325"/>
      <c r="G49" s="330"/>
      <c r="H49" s="330"/>
      <c r="I49" s="330"/>
      <c r="J49" s="330"/>
      <c r="K49" s="330"/>
      <c r="L49" s="330"/>
      <c r="M49" s="330"/>
      <c r="N49" s="330"/>
      <c r="O49" s="330"/>
      <c r="P49" s="330"/>
    </row>
    <row r="50" spans="3:16" ht="14.45" customHeight="1">
      <c r="C50" s="128"/>
      <c r="D50" s="73"/>
      <c r="E50" s="73"/>
      <c r="F50" s="73"/>
      <c r="G50" s="73"/>
      <c r="H50" s="73"/>
      <c r="I50" s="73"/>
      <c r="J50" s="73"/>
      <c r="K50" s="73"/>
      <c r="L50" s="73"/>
      <c r="M50" s="73"/>
      <c r="N50" s="73"/>
      <c r="O50" s="73"/>
      <c r="P50" s="73"/>
    </row>
    <row r="51" spans="1:18" ht="14.45" customHeight="1">
      <c r="A51" s="3">
        <v>3</v>
      </c>
      <c r="B51" s="3"/>
      <c r="C51" s="3" t="s">
        <v>100</v>
      </c>
      <c r="D51" s="3"/>
      <c r="E51" s="3"/>
      <c r="R51" s="228"/>
    </row>
    <row r="52" spans="1:14" ht="14.45" customHeight="1">
      <c r="A52" s="3"/>
      <c r="B52" s="3"/>
      <c r="C52" s="4"/>
      <c r="D52" s="4"/>
      <c r="E52" s="4"/>
      <c r="H52" s="286"/>
      <c r="I52" s="286"/>
      <c r="J52" s="286"/>
      <c r="L52" s="286"/>
      <c r="M52" s="286"/>
      <c r="N52" s="286"/>
    </row>
    <row r="53" spans="1:16" ht="30" customHeight="1">
      <c r="A53" s="3"/>
      <c r="B53" s="3"/>
      <c r="C53" s="268" t="s">
        <v>209</v>
      </c>
      <c r="D53" s="268"/>
      <c r="E53" s="268"/>
      <c r="F53" s="268"/>
      <c r="G53" s="268"/>
      <c r="H53" s="268"/>
      <c r="I53" s="268"/>
      <c r="J53" s="268"/>
      <c r="K53" s="268"/>
      <c r="L53" s="268"/>
      <c r="M53" s="268"/>
      <c r="N53" s="268"/>
      <c r="O53" s="268"/>
      <c r="P53" s="268"/>
    </row>
    <row r="54" spans="1:14" ht="14.45" customHeight="1">
      <c r="A54" s="3"/>
      <c r="B54" s="3"/>
      <c r="C54" s="4"/>
      <c r="D54" s="4"/>
      <c r="E54" s="4"/>
      <c r="H54" s="7"/>
      <c r="I54" s="7"/>
      <c r="J54" s="8"/>
      <c r="L54" s="7"/>
      <c r="M54" s="7"/>
      <c r="N54" s="7"/>
    </row>
    <row r="55" spans="1:18" ht="14.45" customHeight="1">
      <c r="A55" s="3">
        <v>4</v>
      </c>
      <c r="B55" s="3"/>
      <c r="C55" s="3" t="s">
        <v>23</v>
      </c>
      <c r="D55" s="3"/>
      <c r="E55" s="3"/>
      <c r="R55" s="228"/>
    </row>
    <row r="56" spans="1:5" ht="14.45" customHeight="1">
      <c r="A56" s="3"/>
      <c r="B56" s="3"/>
      <c r="C56" s="3"/>
      <c r="D56" s="3"/>
      <c r="E56" s="3"/>
    </row>
    <row r="57" spans="1:16" ht="30" customHeight="1">
      <c r="A57" s="3"/>
      <c r="B57" s="3"/>
      <c r="C57" s="268" t="s">
        <v>109</v>
      </c>
      <c r="D57" s="268"/>
      <c r="E57" s="268"/>
      <c r="F57" s="268"/>
      <c r="G57" s="268"/>
      <c r="H57" s="268"/>
      <c r="I57" s="268"/>
      <c r="J57" s="268"/>
      <c r="K57" s="268"/>
      <c r="L57" s="268"/>
      <c r="M57" s="268"/>
      <c r="N57" s="268"/>
      <c r="O57" s="268"/>
      <c r="P57" s="268"/>
    </row>
    <row r="58" spans="1:16" ht="14.45" customHeight="1">
      <c r="A58" s="3"/>
      <c r="B58" s="3"/>
      <c r="C58" s="9"/>
      <c r="D58" s="9"/>
      <c r="E58" s="9"/>
      <c r="F58" s="9"/>
      <c r="G58" s="9"/>
      <c r="H58" s="9"/>
      <c r="I58" s="9"/>
      <c r="J58" s="9"/>
      <c r="K58" s="9"/>
      <c r="L58" s="9"/>
      <c r="M58" s="9"/>
      <c r="N58" s="9"/>
      <c r="O58" s="9"/>
      <c r="P58" s="9"/>
    </row>
    <row r="59" spans="1:16" ht="14.45" customHeight="1">
      <c r="A59" s="3">
        <v>5</v>
      </c>
      <c r="C59" s="301" t="s">
        <v>282</v>
      </c>
      <c r="D59" s="301"/>
      <c r="E59" s="301"/>
      <c r="F59" s="301"/>
      <c r="G59" s="301"/>
      <c r="H59" s="301"/>
      <c r="I59" s="301"/>
      <c r="J59" s="301"/>
      <c r="K59" s="301"/>
      <c r="L59" s="301"/>
      <c r="M59" s="301"/>
      <c r="N59" s="301"/>
      <c r="O59" s="301"/>
      <c r="P59" s="301"/>
    </row>
    <row r="60" spans="3:14" ht="9" customHeight="1">
      <c r="C60" s="4"/>
      <c r="D60" s="4"/>
      <c r="E60" s="4"/>
      <c r="F60" s="4"/>
      <c r="G60" s="4"/>
      <c r="H60" s="4"/>
      <c r="I60" s="4"/>
      <c r="J60" s="4"/>
      <c r="K60" s="4"/>
      <c r="L60" s="4"/>
      <c r="M60" s="4"/>
      <c r="N60" s="4"/>
    </row>
    <row r="61" spans="3:33" ht="20.25" customHeight="1">
      <c r="C61" s="268" t="s">
        <v>192</v>
      </c>
      <c r="D61" s="268"/>
      <c r="E61" s="268"/>
      <c r="F61" s="268"/>
      <c r="G61" s="268"/>
      <c r="H61" s="268"/>
      <c r="I61" s="268"/>
      <c r="J61" s="268"/>
      <c r="K61" s="268"/>
      <c r="L61" s="268"/>
      <c r="M61" s="268"/>
      <c r="N61" s="268"/>
      <c r="O61" s="268"/>
      <c r="P61" s="268"/>
      <c r="R61" s="268"/>
      <c r="S61" s="276"/>
      <c r="T61" s="276"/>
      <c r="U61" s="276"/>
      <c r="V61" s="276"/>
      <c r="W61" s="276"/>
      <c r="X61" s="276"/>
      <c r="Y61" s="276"/>
      <c r="Z61" s="276"/>
      <c r="AA61" s="276"/>
      <c r="AB61" s="276"/>
      <c r="AC61" s="276"/>
      <c r="AD61" s="276"/>
      <c r="AE61" s="276"/>
      <c r="AF61" s="276"/>
      <c r="AG61" s="276"/>
    </row>
    <row r="62" spans="3:18" ht="9.75" customHeight="1">
      <c r="C62" s="10"/>
      <c r="D62" s="59"/>
      <c r="E62" s="59"/>
      <c r="F62" s="59"/>
      <c r="G62" s="59"/>
      <c r="H62" s="59"/>
      <c r="I62" s="59"/>
      <c r="J62" s="59"/>
      <c r="K62" s="59"/>
      <c r="L62" s="59"/>
      <c r="M62" s="59"/>
      <c r="N62" s="59"/>
      <c r="O62" s="59"/>
      <c r="P62" s="59"/>
      <c r="Q62" s="59"/>
      <c r="R62" s="229"/>
    </row>
    <row r="63" spans="1:18" ht="22.5" customHeight="1">
      <c r="A63" s="60">
        <v>6</v>
      </c>
      <c r="C63" s="272" t="s">
        <v>35</v>
      </c>
      <c r="D63" s="272"/>
      <c r="E63" s="272"/>
      <c r="F63" s="272"/>
      <c r="G63" s="272"/>
      <c r="H63" s="272"/>
      <c r="I63" s="272"/>
      <c r="J63" s="272"/>
      <c r="K63" s="272"/>
      <c r="L63" s="272"/>
      <c r="M63" s="272"/>
      <c r="N63" s="272"/>
      <c r="O63" s="272"/>
      <c r="P63" s="272"/>
      <c r="Q63" s="59"/>
      <c r="R63" s="229"/>
    </row>
    <row r="64" spans="1:18" ht="5.25" customHeight="1">
      <c r="A64" s="3"/>
      <c r="C64" s="11"/>
      <c r="D64" s="95"/>
      <c r="E64" s="95"/>
      <c r="F64" s="95"/>
      <c r="G64" s="95"/>
      <c r="H64" s="95"/>
      <c r="I64" s="95"/>
      <c r="J64" s="95"/>
      <c r="K64" s="95"/>
      <c r="L64" s="95"/>
      <c r="M64" s="95"/>
      <c r="N64" s="95"/>
      <c r="O64" s="59"/>
      <c r="P64" s="59"/>
      <c r="Q64" s="59"/>
      <c r="R64" s="229"/>
    </row>
    <row r="65" spans="3:18" ht="14.45" customHeight="1">
      <c r="C65" s="268" t="s">
        <v>151</v>
      </c>
      <c r="D65" s="268"/>
      <c r="E65" s="268"/>
      <c r="F65" s="268"/>
      <c r="G65" s="268"/>
      <c r="H65" s="268"/>
      <c r="I65" s="268"/>
      <c r="J65" s="268"/>
      <c r="K65" s="268"/>
      <c r="L65" s="268"/>
      <c r="M65" s="268"/>
      <c r="N65" s="268"/>
      <c r="O65" s="268"/>
      <c r="P65" s="268"/>
      <c r="Q65" s="59"/>
      <c r="R65" s="229"/>
    </row>
    <row r="66" spans="3:18" ht="14.45" customHeight="1">
      <c r="C66" s="4"/>
      <c r="D66" s="4"/>
      <c r="E66" s="4"/>
      <c r="F66" s="4"/>
      <c r="G66" s="4"/>
      <c r="H66" s="4"/>
      <c r="I66" s="4"/>
      <c r="J66" s="4"/>
      <c r="K66" s="4"/>
      <c r="L66" s="4"/>
      <c r="M66" s="4"/>
      <c r="N66" s="4"/>
      <c r="O66" s="4"/>
      <c r="P66" s="4"/>
      <c r="Q66" s="59"/>
      <c r="R66" s="229"/>
    </row>
    <row r="67" spans="1:33" ht="14.45" customHeight="1">
      <c r="A67" s="3">
        <v>7</v>
      </c>
      <c r="B67" s="3"/>
      <c r="C67" s="3" t="s">
        <v>34</v>
      </c>
      <c r="D67" s="3"/>
      <c r="E67" s="3"/>
      <c r="R67" s="268"/>
      <c r="S67" s="334"/>
      <c r="T67" s="334"/>
      <c r="U67" s="334"/>
      <c r="V67" s="334"/>
      <c r="W67" s="334"/>
      <c r="X67" s="334"/>
      <c r="Y67" s="334"/>
      <c r="Z67" s="334"/>
      <c r="AA67" s="334"/>
      <c r="AB67" s="334"/>
      <c r="AC67" s="334"/>
      <c r="AD67" s="334"/>
      <c r="AE67" s="334"/>
      <c r="AF67" s="334"/>
      <c r="AG67" s="334"/>
    </row>
    <row r="68" spans="1:5" ht="14.45" customHeight="1">
      <c r="A68" s="3"/>
      <c r="B68" s="3"/>
      <c r="C68" s="3"/>
      <c r="D68" s="3"/>
      <c r="E68" s="3"/>
    </row>
    <row r="69" spans="1:17" ht="52.5" customHeight="1">
      <c r="A69" s="3"/>
      <c r="B69" s="3"/>
      <c r="C69" s="268" t="s">
        <v>338</v>
      </c>
      <c r="D69" s="282"/>
      <c r="E69" s="282"/>
      <c r="F69" s="282"/>
      <c r="G69" s="282"/>
      <c r="H69" s="282"/>
      <c r="I69" s="282"/>
      <c r="J69" s="282"/>
      <c r="K69" s="282"/>
      <c r="L69" s="282"/>
      <c r="M69" s="282"/>
      <c r="N69" s="282"/>
      <c r="O69" s="282"/>
      <c r="P69" s="282"/>
      <c r="Q69" s="14"/>
    </row>
    <row r="70" spans="1:17" ht="14.45" customHeight="1">
      <c r="A70" s="3"/>
      <c r="B70" s="3"/>
      <c r="C70" s="4"/>
      <c r="D70" s="14"/>
      <c r="E70" s="14"/>
      <c r="F70" s="14"/>
      <c r="G70" s="14"/>
      <c r="H70" s="14"/>
      <c r="I70" s="14"/>
      <c r="J70" s="14"/>
      <c r="K70" s="14"/>
      <c r="L70" s="14"/>
      <c r="M70" s="14"/>
      <c r="N70" s="14"/>
      <c r="O70" s="14"/>
      <c r="P70" s="14"/>
      <c r="Q70" s="14"/>
    </row>
    <row r="71" spans="1:17" ht="18.75" customHeight="1">
      <c r="A71" s="3"/>
      <c r="B71" s="3"/>
      <c r="C71" s="268" t="s">
        <v>218</v>
      </c>
      <c r="D71" s="282"/>
      <c r="E71" s="282"/>
      <c r="F71" s="282"/>
      <c r="G71" s="282"/>
      <c r="H71" s="258">
        <v>1.52</v>
      </c>
      <c r="I71" s="258">
        <v>1.52</v>
      </c>
      <c r="J71" s="258">
        <v>1.74</v>
      </c>
      <c r="K71" s="14"/>
      <c r="L71" s="14"/>
      <c r="M71" s="14"/>
      <c r="N71" s="14"/>
      <c r="O71" s="14"/>
      <c r="P71" s="14"/>
      <c r="Q71" s="14"/>
    </row>
    <row r="72" spans="1:17" ht="14.45" customHeight="1">
      <c r="A72" s="3"/>
      <c r="B72" s="3"/>
      <c r="C72" s="310" t="s">
        <v>219</v>
      </c>
      <c r="D72" s="311"/>
      <c r="E72" s="311"/>
      <c r="F72" s="311"/>
      <c r="G72" s="311"/>
      <c r="H72" s="259">
        <v>20309</v>
      </c>
      <c r="I72" s="260"/>
      <c r="J72" s="258">
        <v>41</v>
      </c>
      <c r="K72" s="14"/>
      <c r="L72" s="14"/>
      <c r="M72" s="14"/>
      <c r="N72" s="14"/>
      <c r="O72" s="14"/>
      <c r="P72" s="14"/>
      <c r="Q72" s="14"/>
    </row>
    <row r="73" spans="3:33" ht="18" customHeight="1">
      <c r="C73" s="319"/>
      <c r="D73" s="336"/>
      <c r="E73" s="336"/>
      <c r="F73" s="336"/>
      <c r="G73" s="336"/>
      <c r="H73" s="336"/>
      <c r="I73" s="336"/>
      <c r="J73" s="336"/>
      <c r="K73" s="336"/>
      <c r="L73" s="336"/>
      <c r="M73" s="336"/>
      <c r="N73" s="336"/>
      <c r="O73" s="336"/>
      <c r="P73" s="336"/>
      <c r="R73" s="230"/>
      <c r="S73" s="12"/>
      <c r="T73" s="12"/>
      <c r="U73" s="12"/>
      <c r="V73" s="13"/>
      <c r="W73" s="13"/>
      <c r="Z73" s="286"/>
      <c r="AA73" s="286"/>
      <c r="AB73" s="286"/>
      <c r="AD73" s="290"/>
      <c r="AE73" s="290"/>
      <c r="AF73" s="290"/>
      <c r="AG73" s="276"/>
    </row>
    <row r="74" spans="1:35" ht="14.45" customHeight="1">
      <c r="A74" s="3">
        <v>8</v>
      </c>
      <c r="C74" s="272" t="s">
        <v>348</v>
      </c>
      <c r="D74" s="334"/>
      <c r="E74" s="334"/>
      <c r="F74" s="334"/>
      <c r="G74" s="14"/>
      <c r="H74" s="14"/>
      <c r="I74" s="14"/>
      <c r="J74" s="14"/>
      <c r="K74" s="14"/>
      <c r="L74" s="14"/>
      <c r="M74" s="14"/>
      <c r="N74" s="14"/>
      <c r="O74" s="14"/>
      <c r="P74" s="14"/>
      <c r="R74" s="268"/>
      <c r="S74" s="268"/>
      <c r="T74" s="268"/>
      <c r="U74" s="268"/>
      <c r="V74" s="268"/>
      <c r="W74" s="268"/>
      <c r="X74" s="268"/>
      <c r="Y74" s="268"/>
      <c r="Z74" s="268"/>
      <c r="AA74" s="268"/>
      <c r="AB74" s="268"/>
      <c r="AC74" s="268"/>
      <c r="AD74" s="268"/>
      <c r="AE74" s="268"/>
      <c r="AF74" s="268"/>
      <c r="AG74" s="268"/>
      <c r="AH74" s="268"/>
      <c r="AI74" s="268"/>
    </row>
    <row r="75" spans="1:33" ht="14.45" customHeight="1">
      <c r="A75" s="3"/>
      <c r="C75" s="11"/>
      <c r="D75" s="14"/>
      <c r="E75" s="14"/>
      <c r="F75" s="14"/>
      <c r="G75" s="14"/>
      <c r="H75" s="14"/>
      <c r="I75" s="14"/>
      <c r="J75" s="14"/>
      <c r="K75" s="14"/>
      <c r="L75" s="14"/>
      <c r="M75" s="14"/>
      <c r="N75" s="14"/>
      <c r="O75" s="14"/>
      <c r="P75" s="14"/>
      <c r="R75" s="230"/>
      <c r="S75" s="12"/>
      <c r="T75" s="12"/>
      <c r="U75" s="12"/>
      <c r="V75" s="13"/>
      <c r="W75" s="13"/>
      <c r="Z75" s="6"/>
      <c r="AA75" s="6"/>
      <c r="AB75" s="6"/>
      <c r="AD75" s="27"/>
      <c r="AE75" s="27"/>
      <c r="AF75" s="27"/>
      <c r="AG75" s="59"/>
    </row>
    <row r="76" spans="1:33" ht="22.5" customHeight="1">
      <c r="A76" s="3"/>
      <c r="C76" s="268" t="s">
        <v>347</v>
      </c>
      <c r="D76" s="268"/>
      <c r="E76" s="268"/>
      <c r="F76" s="268"/>
      <c r="G76" s="268"/>
      <c r="H76" s="268"/>
      <c r="I76" s="268"/>
      <c r="J76" s="268"/>
      <c r="K76" s="268"/>
      <c r="L76" s="268"/>
      <c r="M76" s="268"/>
      <c r="N76" s="268"/>
      <c r="O76" s="268"/>
      <c r="P76" s="268"/>
      <c r="R76" s="230"/>
      <c r="S76" s="12"/>
      <c r="T76" s="12"/>
      <c r="U76" s="12"/>
      <c r="V76" s="13"/>
      <c r="W76" s="13"/>
      <c r="Z76" s="6"/>
      <c r="AA76" s="6"/>
      <c r="AB76" s="6"/>
      <c r="AD76" s="27"/>
      <c r="AE76" s="27"/>
      <c r="AF76" s="27"/>
      <c r="AG76" s="59"/>
    </row>
    <row r="77" spans="3:16" ht="14.45" customHeight="1">
      <c r="C77" s="4"/>
      <c r="D77" s="4"/>
      <c r="E77" s="4"/>
      <c r="F77" s="4"/>
      <c r="G77" s="4"/>
      <c r="H77" s="4"/>
      <c r="I77" s="4"/>
      <c r="J77" s="4"/>
      <c r="K77" s="4"/>
      <c r="L77" s="4"/>
      <c r="M77" s="4"/>
      <c r="N77" s="4"/>
      <c r="O77" s="4"/>
      <c r="P77" s="4"/>
    </row>
    <row r="78" spans="1:14" ht="14.45" customHeight="1">
      <c r="A78" s="3">
        <v>9</v>
      </c>
      <c r="B78" s="3"/>
      <c r="C78" s="15" t="s">
        <v>6</v>
      </c>
      <c r="D78" s="15"/>
      <c r="E78" s="15"/>
      <c r="F78" s="16"/>
      <c r="G78" s="16"/>
      <c r="H78" s="16"/>
      <c r="I78" s="16"/>
      <c r="J78" s="16"/>
      <c r="K78" s="16"/>
      <c r="L78" s="16"/>
      <c r="M78" s="16"/>
      <c r="N78" s="16"/>
    </row>
    <row r="79" spans="1:14" ht="14.45" customHeight="1">
      <c r="A79" s="3"/>
      <c r="B79" s="3"/>
      <c r="C79" s="15"/>
      <c r="D79" s="15"/>
      <c r="E79" s="15"/>
      <c r="F79" s="16"/>
      <c r="G79" s="16"/>
      <c r="H79" s="16"/>
      <c r="I79" s="16"/>
      <c r="J79" s="16"/>
      <c r="K79" s="16"/>
      <c r="L79" s="16"/>
      <c r="M79" s="16"/>
      <c r="N79" s="16"/>
    </row>
    <row r="80" spans="1:14" ht="14.45" customHeight="1">
      <c r="A80" s="3"/>
      <c r="B80" s="3"/>
      <c r="C80" s="82" t="s">
        <v>317</v>
      </c>
      <c r="D80" s="15"/>
      <c r="E80" s="15"/>
      <c r="F80" s="16"/>
      <c r="G80" s="16"/>
      <c r="H80" s="16"/>
      <c r="I80" s="16"/>
      <c r="J80" s="16"/>
      <c r="K80" s="16"/>
      <c r="L80" s="16"/>
      <c r="M80" s="16"/>
      <c r="N80" s="16"/>
    </row>
    <row r="81" spans="1:14" ht="14.45" customHeight="1">
      <c r="A81" s="3"/>
      <c r="B81" s="3"/>
      <c r="C81" s="15"/>
      <c r="D81" s="15"/>
      <c r="E81" s="15"/>
      <c r="F81" s="16"/>
      <c r="G81" s="16"/>
      <c r="H81" s="16"/>
      <c r="I81" s="16"/>
      <c r="J81" s="16"/>
      <c r="K81" s="16"/>
      <c r="L81" s="16"/>
      <c r="M81" s="16"/>
      <c r="N81" s="16"/>
    </row>
    <row r="82" spans="1:14" ht="29.25" customHeight="1" thickBot="1">
      <c r="A82" s="3"/>
      <c r="B82" s="3"/>
      <c r="C82" s="173"/>
      <c r="D82" s="173"/>
      <c r="E82" s="208"/>
      <c r="F82" s="21"/>
      <c r="G82" s="174"/>
      <c r="H82" s="175" t="s">
        <v>170</v>
      </c>
      <c r="I82" s="16"/>
      <c r="J82" s="180" t="s">
        <v>180</v>
      </c>
      <c r="K82" s="16"/>
      <c r="L82" s="175" t="s">
        <v>171</v>
      </c>
      <c r="M82" s="16"/>
      <c r="N82" s="175" t="s">
        <v>172</v>
      </c>
    </row>
    <row r="83" spans="1:14" ht="14.45" customHeight="1">
      <c r="A83" s="3"/>
      <c r="B83" s="3"/>
      <c r="C83" s="15" t="s">
        <v>286</v>
      </c>
      <c r="D83" s="15"/>
      <c r="E83" s="15"/>
      <c r="F83" s="16"/>
      <c r="G83" s="16"/>
      <c r="H83" s="16" t="s">
        <v>3</v>
      </c>
      <c r="I83" s="16"/>
      <c r="J83" s="16" t="s">
        <v>3</v>
      </c>
      <c r="K83" s="16"/>
      <c r="L83" s="16" t="s">
        <v>3</v>
      </c>
      <c r="M83" s="16"/>
      <c r="N83" s="16" t="s">
        <v>3</v>
      </c>
    </row>
    <row r="84" spans="1:14" ht="14.45" customHeight="1">
      <c r="A84" s="3"/>
      <c r="B84" s="3"/>
      <c r="C84" s="15" t="s">
        <v>318</v>
      </c>
      <c r="D84" s="15"/>
      <c r="E84" s="15"/>
      <c r="F84" s="16"/>
      <c r="G84" s="16"/>
      <c r="H84" s="16"/>
      <c r="I84" s="16"/>
      <c r="J84" s="16"/>
      <c r="K84" s="16"/>
      <c r="L84" s="16"/>
      <c r="M84" s="16"/>
      <c r="N84" s="16"/>
    </row>
    <row r="85" spans="1:14" ht="14.45" customHeight="1">
      <c r="A85" s="3"/>
      <c r="B85" s="3"/>
      <c r="C85" s="15"/>
      <c r="D85" s="15"/>
      <c r="E85" s="15"/>
      <c r="F85" s="16"/>
      <c r="G85" s="16"/>
      <c r="H85" s="16"/>
      <c r="I85" s="16"/>
      <c r="J85" s="16"/>
      <c r="K85" s="16"/>
      <c r="L85" s="16"/>
      <c r="M85" s="16"/>
      <c r="N85" s="16"/>
    </row>
    <row r="86" spans="1:18" ht="14.45" customHeight="1">
      <c r="A86" s="3"/>
      <c r="B86" s="3"/>
      <c r="C86" s="82" t="s">
        <v>173</v>
      </c>
      <c r="D86" s="15"/>
      <c r="E86" s="15"/>
      <c r="F86" s="16"/>
      <c r="G86" s="16"/>
      <c r="H86" s="181">
        <f>H118-176244</f>
        <v>109392</v>
      </c>
      <c r="I86" s="181"/>
      <c r="J86" s="181">
        <f>J118-11524</f>
        <v>6577</v>
      </c>
      <c r="K86" s="181"/>
      <c r="L86" s="181">
        <v>0</v>
      </c>
      <c r="M86" s="181"/>
      <c r="N86" s="181">
        <f>SUM(H86:L86)</f>
        <v>115969</v>
      </c>
      <c r="R86" s="231"/>
    </row>
    <row r="87" spans="1:14" ht="14.45" customHeight="1">
      <c r="A87" s="3"/>
      <c r="B87" s="3"/>
      <c r="C87" s="176" t="s">
        <v>174</v>
      </c>
      <c r="D87" s="177"/>
      <c r="E87" s="208"/>
      <c r="F87" s="16"/>
      <c r="G87" s="176"/>
      <c r="H87" s="182">
        <f>H119-8996</f>
        <v>12819</v>
      </c>
      <c r="I87" s="181"/>
      <c r="J87" s="182">
        <f>J119-5132</f>
        <v>3134</v>
      </c>
      <c r="K87" s="181"/>
      <c r="L87" s="182">
        <f>-H87-J87</f>
        <v>-15953</v>
      </c>
      <c r="M87" s="181"/>
      <c r="N87" s="182">
        <f>SUM(H87:L87)</f>
        <v>0</v>
      </c>
    </row>
    <row r="88" spans="1:18" ht="14.45" customHeight="1">
      <c r="A88" s="3"/>
      <c r="B88" s="3"/>
      <c r="C88" s="82" t="s">
        <v>175</v>
      </c>
      <c r="D88" s="15"/>
      <c r="E88" s="15"/>
      <c r="F88" s="16"/>
      <c r="G88" s="16"/>
      <c r="H88" s="181">
        <f>SUM(H86:H87)</f>
        <v>122211</v>
      </c>
      <c r="I88" s="181">
        <f aca="true" t="shared" si="0" ref="I88:N88">SUM(I86:I87)</f>
        <v>0</v>
      </c>
      <c r="J88" s="181">
        <f t="shared" si="0"/>
        <v>9711</v>
      </c>
      <c r="K88" s="181">
        <f t="shared" si="0"/>
        <v>0</v>
      </c>
      <c r="L88" s="181">
        <f t="shared" si="0"/>
        <v>-15953</v>
      </c>
      <c r="M88" s="181">
        <f t="shared" si="0"/>
        <v>0</v>
      </c>
      <c r="N88" s="181">
        <f t="shared" si="0"/>
        <v>115969</v>
      </c>
      <c r="R88" s="231">
        <f>N88-PL!F18</f>
        <v>0</v>
      </c>
    </row>
    <row r="89" spans="1:18" ht="14.45" customHeight="1">
      <c r="A89" s="3"/>
      <c r="B89" s="3"/>
      <c r="C89" s="176" t="s">
        <v>118</v>
      </c>
      <c r="D89" s="176"/>
      <c r="E89" s="16"/>
      <c r="F89" s="16"/>
      <c r="G89" s="176"/>
      <c r="H89" s="182">
        <f>H121-(16863)</f>
        <v>14649</v>
      </c>
      <c r="I89" s="181"/>
      <c r="J89" s="182">
        <v>0</v>
      </c>
      <c r="K89" s="181"/>
      <c r="L89" s="182">
        <f>L121-(-12284)</f>
        <v>-12189</v>
      </c>
      <c r="M89" s="181"/>
      <c r="N89" s="182">
        <f>SUM(H89:L89)</f>
        <v>2460</v>
      </c>
      <c r="R89" s="231">
        <f>N89-PL!F24</f>
        <v>0</v>
      </c>
    </row>
    <row r="90" spans="1:14" ht="14.45" customHeight="1">
      <c r="A90" s="3"/>
      <c r="B90" s="3"/>
      <c r="C90" s="82"/>
      <c r="D90" s="82"/>
      <c r="E90" s="82"/>
      <c r="F90" s="16"/>
      <c r="G90" s="16"/>
      <c r="H90" s="181">
        <f>SUM(H88:H89)</f>
        <v>136860</v>
      </c>
      <c r="I90" s="181">
        <f aca="true" t="shared" si="1" ref="I90:N90">SUM(I88:I89)</f>
        <v>0</v>
      </c>
      <c r="J90" s="181">
        <f t="shared" si="1"/>
        <v>9711</v>
      </c>
      <c r="K90" s="181">
        <f t="shared" si="1"/>
        <v>0</v>
      </c>
      <c r="L90" s="181">
        <f t="shared" si="1"/>
        <v>-28142</v>
      </c>
      <c r="M90" s="181">
        <f t="shared" si="1"/>
        <v>0</v>
      </c>
      <c r="N90" s="181">
        <f t="shared" si="1"/>
        <v>118429</v>
      </c>
    </row>
    <row r="91" spans="1:14" ht="14.45" customHeight="1">
      <c r="A91" s="3"/>
      <c r="B91" s="3"/>
      <c r="C91" s="176" t="s">
        <v>181</v>
      </c>
      <c r="D91" s="176"/>
      <c r="E91" s="16"/>
      <c r="F91" s="16"/>
      <c r="G91" s="176"/>
      <c r="H91" s="182">
        <f>H123-(-86062)</f>
        <v>-61321</v>
      </c>
      <c r="I91" s="181"/>
      <c r="J91" s="182">
        <f>J123-(-11624)</f>
        <v>-5193</v>
      </c>
      <c r="K91" s="181"/>
      <c r="L91" s="182">
        <f>L123-3822</f>
        <v>4129</v>
      </c>
      <c r="M91" s="181"/>
      <c r="N91" s="182">
        <f>SUM(H91:M91)</f>
        <v>-62385</v>
      </c>
    </row>
    <row r="92" spans="1:14" ht="14.45" customHeight="1">
      <c r="A92" s="3"/>
      <c r="B92" s="3"/>
      <c r="C92" s="82" t="s">
        <v>176</v>
      </c>
      <c r="D92" s="82"/>
      <c r="E92" s="82"/>
      <c r="F92" s="16"/>
      <c r="G92" s="16"/>
      <c r="H92" s="181">
        <f>SUM(H90:H91)</f>
        <v>75539</v>
      </c>
      <c r="I92" s="181">
        <f aca="true" t="shared" si="2" ref="I92:N92">SUM(I90:I91)</f>
        <v>0</v>
      </c>
      <c r="J92" s="181">
        <f t="shared" si="2"/>
        <v>4518</v>
      </c>
      <c r="K92" s="181">
        <f t="shared" si="2"/>
        <v>0</v>
      </c>
      <c r="L92" s="181">
        <f t="shared" si="2"/>
        <v>-24013</v>
      </c>
      <c r="M92" s="181">
        <f t="shared" si="2"/>
        <v>0</v>
      </c>
      <c r="N92" s="181">
        <f t="shared" si="2"/>
        <v>56044</v>
      </c>
    </row>
    <row r="93" spans="1:14" ht="14.45" customHeight="1">
      <c r="A93" s="3"/>
      <c r="B93" s="3"/>
      <c r="C93" s="82" t="s">
        <v>182</v>
      </c>
      <c r="D93" s="82"/>
      <c r="E93" s="82"/>
      <c r="F93" s="16"/>
      <c r="G93" s="16"/>
      <c r="H93" s="181">
        <f>H125-(-10975)</f>
        <v>-4559</v>
      </c>
      <c r="I93" s="181"/>
      <c r="J93" s="181">
        <f>J125-(-2673)</f>
        <v>-1512</v>
      </c>
      <c r="K93" s="181"/>
      <c r="L93" s="181">
        <f>L125-3850</f>
        <v>2247</v>
      </c>
      <c r="M93" s="181"/>
      <c r="N93" s="181">
        <f>SUM(H93:M93)</f>
        <v>-3824</v>
      </c>
    </row>
    <row r="94" spans="1:18" ht="14.45" customHeight="1">
      <c r="A94" s="3"/>
      <c r="B94" s="3"/>
      <c r="C94" s="82" t="s">
        <v>135</v>
      </c>
      <c r="D94" s="82"/>
      <c r="E94" s="82"/>
      <c r="F94" s="16"/>
      <c r="G94" s="16"/>
      <c r="H94" s="181">
        <f>H126-(-7102)</f>
        <v>-10184</v>
      </c>
      <c r="I94" s="181"/>
      <c r="J94" s="181">
        <v>0</v>
      </c>
      <c r="K94" s="181"/>
      <c r="L94" s="181">
        <f>L126-3331</f>
        <v>7482</v>
      </c>
      <c r="M94" s="181"/>
      <c r="N94" s="181">
        <f>SUM(H94:M94)</f>
        <v>-2702</v>
      </c>
      <c r="R94" s="231">
        <f>N94-PL!F32</f>
        <v>0</v>
      </c>
    </row>
    <row r="95" spans="1:18" ht="14.45" customHeight="1" thickBot="1">
      <c r="A95" s="3"/>
      <c r="B95" s="3"/>
      <c r="C95" s="179" t="s">
        <v>134</v>
      </c>
      <c r="D95" s="178"/>
      <c r="E95" s="16"/>
      <c r="F95" s="16"/>
      <c r="G95" s="178"/>
      <c r="H95" s="183">
        <f>SUM(H92:H94)</f>
        <v>60796</v>
      </c>
      <c r="I95" s="181">
        <f aca="true" t="shared" si="3" ref="I95:N95">SUM(I92:I94)</f>
        <v>0</v>
      </c>
      <c r="J95" s="183">
        <f t="shared" si="3"/>
        <v>3006</v>
      </c>
      <c r="K95" s="181">
        <f t="shared" si="3"/>
        <v>0</v>
      </c>
      <c r="L95" s="183">
        <f t="shared" si="3"/>
        <v>-14284</v>
      </c>
      <c r="M95" s="181">
        <f t="shared" si="3"/>
        <v>0</v>
      </c>
      <c r="N95" s="183">
        <f t="shared" si="3"/>
        <v>49518</v>
      </c>
      <c r="R95" s="231">
        <f>N95-PL!F34</f>
        <v>0</v>
      </c>
    </row>
    <row r="96" spans="1:18" ht="14.45" customHeight="1">
      <c r="A96" s="3"/>
      <c r="B96" s="3"/>
      <c r="C96" s="208"/>
      <c r="D96" s="16"/>
      <c r="E96" s="16"/>
      <c r="F96" s="16"/>
      <c r="G96" s="16"/>
      <c r="H96" s="181"/>
      <c r="I96" s="181"/>
      <c r="J96" s="181"/>
      <c r="K96" s="181"/>
      <c r="L96" s="181"/>
      <c r="M96" s="181"/>
      <c r="N96" s="181"/>
      <c r="R96" s="231"/>
    </row>
    <row r="97" spans="1:14" ht="14.45" customHeight="1">
      <c r="A97" s="3"/>
      <c r="B97" s="3"/>
      <c r="C97" s="15"/>
      <c r="D97" s="15"/>
      <c r="E97" s="15"/>
      <c r="F97" s="16"/>
      <c r="G97" s="16"/>
      <c r="H97" s="16"/>
      <c r="I97" s="16"/>
      <c r="J97" s="16"/>
      <c r="K97" s="16"/>
      <c r="L97" s="16"/>
      <c r="M97" s="16"/>
      <c r="N97" s="16"/>
    </row>
    <row r="98" spans="1:14" ht="27" customHeight="1" thickBot="1">
      <c r="A98" s="3"/>
      <c r="B98" s="3"/>
      <c r="C98" s="173"/>
      <c r="D98" s="173"/>
      <c r="E98" s="208"/>
      <c r="F98" s="21"/>
      <c r="G98" s="174"/>
      <c r="H98" s="175" t="s">
        <v>170</v>
      </c>
      <c r="I98" s="16"/>
      <c r="J98" s="180" t="s">
        <v>180</v>
      </c>
      <c r="K98" s="16"/>
      <c r="L98" s="175" t="s">
        <v>171</v>
      </c>
      <c r="M98" s="16"/>
      <c r="N98" s="175" t="s">
        <v>172</v>
      </c>
    </row>
    <row r="99" spans="1:14" ht="14.45" customHeight="1">
      <c r="A99" s="3"/>
      <c r="B99" s="3"/>
      <c r="C99" s="15" t="s">
        <v>286</v>
      </c>
      <c r="D99" s="15"/>
      <c r="E99" s="15"/>
      <c r="F99" s="16"/>
      <c r="G99" s="16"/>
      <c r="H99" s="16" t="s">
        <v>3</v>
      </c>
      <c r="I99" s="16"/>
      <c r="J99" s="16" t="s">
        <v>3</v>
      </c>
      <c r="K99" s="16"/>
      <c r="L99" s="16" t="s">
        <v>3</v>
      </c>
      <c r="M99" s="16"/>
      <c r="N99" s="16" t="s">
        <v>3</v>
      </c>
    </row>
    <row r="100" spans="1:14" ht="14.45" customHeight="1">
      <c r="A100" s="3"/>
      <c r="B100" s="3"/>
      <c r="C100" s="15" t="s">
        <v>319</v>
      </c>
      <c r="D100" s="15"/>
      <c r="E100" s="15"/>
      <c r="F100" s="16"/>
      <c r="G100" s="16"/>
      <c r="H100" s="16"/>
      <c r="I100" s="16"/>
      <c r="J100" s="16"/>
      <c r="K100" s="16"/>
      <c r="L100" s="16"/>
      <c r="M100" s="16"/>
      <c r="N100" s="16"/>
    </row>
    <row r="101" spans="1:14" ht="14.45" customHeight="1">
      <c r="A101" s="3"/>
      <c r="B101" s="3"/>
      <c r="C101" s="15"/>
      <c r="D101" s="15"/>
      <c r="E101" s="15"/>
      <c r="F101" s="16"/>
      <c r="G101" s="16"/>
      <c r="H101" s="16"/>
      <c r="I101" s="16"/>
      <c r="J101" s="16"/>
      <c r="K101" s="16"/>
      <c r="L101" s="16"/>
      <c r="M101" s="16"/>
      <c r="N101" s="16"/>
    </row>
    <row r="102" spans="1:18" ht="14.45" customHeight="1">
      <c r="A102" s="3"/>
      <c r="B102" s="3"/>
      <c r="C102" s="82" t="s">
        <v>173</v>
      </c>
      <c r="D102" s="15"/>
      <c r="E102" s="15"/>
      <c r="F102" s="16"/>
      <c r="G102" s="16"/>
      <c r="H102" s="181">
        <v>78758</v>
      </c>
      <c r="I102" s="181"/>
      <c r="J102" s="181">
        <v>5467</v>
      </c>
      <c r="K102" s="181"/>
      <c r="L102" s="181">
        <v>0</v>
      </c>
      <c r="M102" s="181"/>
      <c r="N102" s="181">
        <f>SUM(H102:L102)</f>
        <v>84225</v>
      </c>
      <c r="R102" s="231">
        <f>N102-PL!H18</f>
        <v>0</v>
      </c>
    </row>
    <row r="103" spans="1:14" ht="14.45" customHeight="1">
      <c r="A103" s="3"/>
      <c r="B103" s="3"/>
      <c r="C103" s="176" t="s">
        <v>174</v>
      </c>
      <c r="D103" s="177"/>
      <c r="E103" s="208"/>
      <c r="F103" s="16"/>
      <c r="G103" s="176"/>
      <c r="H103" s="182">
        <v>3993</v>
      </c>
      <c r="I103" s="181"/>
      <c r="J103" s="182">
        <v>2600</v>
      </c>
      <c r="K103" s="181"/>
      <c r="L103" s="182">
        <v>-6593</v>
      </c>
      <c r="M103" s="181"/>
      <c r="N103" s="182">
        <f>SUM(H103:L103)</f>
        <v>0</v>
      </c>
    </row>
    <row r="104" spans="1:18" ht="14.45" customHeight="1">
      <c r="A104" s="3"/>
      <c r="B104" s="3"/>
      <c r="C104" s="82" t="s">
        <v>175</v>
      </c>
      <c r="D104" s="15"/>
      <c r="E104" s="15"/>
      <c r="F104" s="16"/>
      <c r="G104" s="16"/>
      <c r="H104" s="181">
        <f>SUM(H102:H103)</f>
        <v>82751</v>
      </c>
      <c r="I104" s="181">
        <f aca="true" t="shared" si="4" ref="I104:N104">SUM(I102:I103)</f>
        <v>0</v>
      </c>
      <c r="J104" s="181">
        <f t="shared" si="4"/>
        <v>8067</v>
      </c>
      <c r="K104" s="181">
        <f t="shared" si="4"/>
        <v>0</v>
      </c>
      <c r="L104" s="181">
        <f t="shared" si="4"/>
        <v>-6593</v>
      </c>
      <c r="M104" s="181">
        <f t="shared" si="4"/>
        <v>0</v>
      </c>
      <c r="N104" s="181">
        <f t="shared" si="4"/>
        <v>84225</v>
      </c>
      <c r="R104" s="231">
        <f>PL!H18-'Notes(Pursuant to FRS 134'!N104</f>
        <v>0</v>
      </c>
    </row>
    <row r="105" spans="1:18" ht="14.45" customHeight="1">
      <c r="A105" s="3"/>
      <c r="B105" s="3"/>
      <c r="C105" s="176" t="s">
        <v>118</v>
      </c>
      <c r="D105" s="176"/>
      <c r="E105" s="16"/>
      <c r="F105" s="16"/>
      <c r="G105" s="176"/>
      <c r="H105" s="182">
        <v>4365</v>
      </c>
      <c r="I105" s="181"/>
      <c r="J105" s="182">
        <v>0</v>
      </c>
      <c r="K105" s="181"/>
      <c r="L105" s="182">
        <v>-2480</v>
      </c>
      <c r="M105" s="181"/>
      <c r="N105" s="182">
        <f>SUM(H105:L105)</f>
        <v>1885</v>
      </c>
      <c r="R105" s="231">
        <f>N105-PL!H24</f>
        <v>0</v>
      </c>
    </row>
    <row r="106" spans="1:14" ht="14.45" customHeight="1">
      <c r="A106" s="3"/>
      <c r="B106" s="3"/>
      <c r="C106" s="82"/>
      <c r="D106" s="82"/>
      <c r="E106" s="82"/>
      <c r="F106" s="16"/>
      <c r="G106" s="16"/>
      <c r="H106" s="181">
        <f>SUM(H104:H105)</f>
        <v>87116</v>
      </c>
      <c r="I106" s="181">
        <f aca="true" t="shared" si="5" ref="I106:N106">SUM(I104:I105)</f>
        <v>0</v>
      </c>
      <c r="J106" s="181">
        <f t="shared" si="5"/>
        <v>8067</v>
      </c>
      <c r="K106" s="181">
        <f t="shared" si="5"/>
        <v>0</v>
      </c>
      <c r="L106" s="181">
        <f t="shared" si="5"/>
        <v>-9073</v>
      </c>
      <c r="M106" s="181">
        <f t="shared" si="5"/>
        <v>0</v>
      </c>
      <c r="N106" s="181">
        <f t="shared" si="5"/>
        <v>86110</v>
      </c>
    </row>
    <row r="107" spans="1:14" ht="14.45" customHeight="1">
      <c r="A107" s="3"/>
      <c r="B107" s="3"/>
      <c r="C107" s="176" t="s">
        <v>181</v>
      </c>
      <c r="D107" s="176"/>
      <c r="E107" s="16"/>
      <c r="F107" s="16"/>
      <c r="G107" s="176"/>
      <c r="H107" s="182">
        <v>-40993</v>
      </c>
      <c r="I107" s="181"/>
      <c r="J107" s="182">
        <v>-5661</v>
      </c>
      <c r="K107" s="181"/>
      <c r="L107" s="182">
        <v>1686</v>
      </c>
      <c r="M107" s="181"/>
      <c r="N107" s="221">
        <f>SUM(H107:M107)</f>
        <v>-44968</v>
      </c>
    </row>
    <row r="108" spans="1:14" ht="14.45" customHeight="1">
      <c r="A108" s="3"/>
      <c r="B108" s="3"/>
      <c r="C108" s="82" t="s">
        <v>176</v>
      </c>
      <c r="D108" s="82"/>
      <c r="E108" s="82"/>
      <c r="F108" s="16"/>
      <c r="G108" s="16"/>
      <c r="H108" s="181">
        <f>SUM(H106:H107)</f>
        <v>46123</v>
      </c>
      <c r="I108" s="181">
        <f aca="true" t="shared" si="6" ref="I108:N108">SUM(I106:I107)</f>
        <v>0</v>
      </c>
      <c r="J108" s="181">
        <f t="shared" si="6"/>
        <v>2406</v>
      </c>
      <c r="K108" s="181">
        <f t="shared" si="6"/>
        <v>0</v>
      </c>
      <c r="L108" s="181">
        <f t="shared" si="6"/>
        <v>-7387</v>
      </c>
      <c r="M108" s="181">
        <f t="shared" si="6"/>
        <v>0</v>
      </c>
      <c r="N108" s="222">
        <f t="shared" si="6"/>
        <v>41142</v>
      </c>
    </row>
    <row r="109" spans="1:14" ht="14.45" customHeight="1">
      <c r="A109" s="3"/>
      <c r="B109" s="3"/>
      <c r="C109" s="82" t="s">
        <v>182</v>
      </c>
      <c r="D109" s="82"/>
      <c r="E109" s="82"/>
      <c r="F109" s="16"/>
      <c r="G109" s="16"/>
      <c r="H109" s="181">
        <v>-4892</v>
      </c>
      <c r="I109" s="181"/>
      <c r="J109" s="181">
        <v>-1088</v>
      </c>
      <c r="K109" s="181"/>
      <c r="L109" s="181">
        <v>2089</v>
      </c>
      <c r="M109" s="181"/>
      <c r="N109" s="222">
        <f>SUM(H109:M109)</f>
        <v>-3891</v>
      </c>
    </row>
    <row r="110" spans="1:18" ht="14.45" customHeight="1">
      <c r="A110" s="3"/>
      <c r="B110" s="3"/>
      <c r="C110" s="82" t="s">
        <v>135</v>
      </c>
      <c r="D110" s="82"/>
      <c r="E110" s="82"/>
      <c r="F110" s="16"/>
      <c r="G110" s="16"/>
      <c r="H110" s="181">
        <v>-2974</v>
      </c>
      <c r="I110" s="181"/>
      <c r="J110" s="181">
        <v>0</v>
      </c>
      <c r="K110" s="181"/>
      <c r="L110" s="181">
        <v>382</v>
      </c>
      <c r="M110" s="181"/>
      <c r="N110" s="181">
        <f>SUM(H110:M110)</f>
        <v>-2592</v>
      </c>
      <c r="R110" s="231">
        <f>N110-PL!H32</f>
        <v>0</v>
      </c>
    </row>
    <row r="111" spans="1:18" ht="14.45" customHeight="1" thickBot="1">
      <c r="A111" s="3"/>
      <c r="B111" s="3"/>
      <c r="C111" s="179" t="s">
        <v>134</v>
      </c>
      <c r="D111" s="178"/>
      <c r="E111" s="16"/>
      <c r="F111" s="16"/>
      <c r="G111" s="178"/>
      <c r="H111" s="183">
        <f>SUM(H108:H110)</f>
        <v>38257</v>
      </c>
      <c r="I111" s="181">
        <f aca="true" t="shared" si="7" ref="I111:N111">SUM(I108:I110)</f>
        <v>0</v>
      </c>
      <c r="J111" s="183">
        <f t="shared" si="7"/>
        <v>1318</v>
      </c>
      <c r="K111" s="181">
        <f t="shared" si="7"/>
        <v>0</v>
      </c>
      <c r="L111" s="183">
        <f t="shared" si="7"/>
        <v>-4916</v>
      </c>
      <c r="M111" s="181">
        <f t="shared" si="7"/>
        <v>0</v>
      </c>
      <c r="N111" s="183">
        <f t="shared" si="7"/>
        <v>34659</v>
      </c>
      <c r="R111" s="231">
        <f>N111-PL!H34</f>
        <v>0</v>
      </c>
    </row>
    <row r="112" spans="1:14" ht="14.45" customHeight="1">
      <c r="A112" s="3"/>
      <c r="B112" s="3"/>
      <c r="C112" s="15"/>
      <c r="D112" s="15"/>
      <c r="E112" s="15"/>
      <c r="F112" s="16"/>
      <c r="G112" s="16"/>
      <c r="H112" s="16"/>
      <c r="I112" s="16"/>
      <c r="J112" s="16"/>
      <c r="K112" s="16"/>
      <c r="L112" s="16"/>
      <c r="M112" s="16"/>
      <c r="N112" s="16"/>
    </row>
    <row r="113" spans="1:14" ht="14.45" customHeight="1">
      <c r="A113" s="3"/>
      <c r="B113" s="3"/>
      <c r="C113" s="15"/>
      <c r="D113" s="15"/>
      <c r="E113" s="15"/>
      <c r="F113" s="16"/>
      <c r="G113" s="16"/>
      <c r="H113" s="16"/>
      <c r="I113" s="16"/>
      <c r="J113" s="16"/>
      <c r="K113" s="16"/>
      <c r="L113" s="16"/>
      <c r="M113" s="16"/>
      <c r="N113" s="16"/>
    </row>
    <row r="114" spans="1:14" ht="29.25" customHeight="1" thickBot="1">
      <c r="A114" s="3"/>
      <c r="B114" s="3"/>
      <c r="C114" s="173"/>
      <c r="D114" s="173"/>
      <c r="E114" s="208"/>
      <c r="F114" s="21"/>
      <c r="G114" s="174"/>
      <c r="H114" s="175" t="s">
        <v>170</v>
      </c>
      <c r="I114" s="16"/>
      <c r="J114" s="180" t="s">
        <v>180</v>
      </c>
      <c r="K114" s="16"/>
      <c r="L114" s="175" t="s">
        <v>171</v>
      </c>
      <c r="M114" s="16"/>
      <c r="N114" s="175" t="s">
        <v>172</v>
      </c>
    </row>
    <row r="115" spans="1:14" ht="14.45" customHeight="1">
      <c r="A115" s="3"/>
      <c r="B115" s="3"/>
      <c r="C115" s="15" t="s">
        <v>320</v>
      </c>
      <c r="D115" s="15"/>
      <c r="E115" s="15"/>
      <c r="F115" s="16"/>
      <c r="G115" s="16"/>
      <c r="H115" s="16" t="s">
        <v>3</v>
      </c>
      <c r="I115" s="16"/>
      <c r="J115" s="16" t="s">
        <v>3</v>
      </c>
      <c r="K115" s="16"/>
      <c r="L115" s="16" t="s">
        <v>3</v>
      </c>
      <c r="M115" s="16"/>
      <c r="N115" s="16" t="s">
        <v>3</v>
      </c>
    </row>
    <row r="116" spans="1:14" ht="14.45" customHeight="1">
      <c r="A116" s="3"/>
      <c r="B116" s="3"/>
      <c r="C116" s="15" t="s">
        <v>318</v>
      </c>
      <c r="D116" s="15"/>
      <c r="E116" s="15"/>
      <c r="F116" s="16"/>
      <c r="G116" s="16"/>
      <c r="H116" s="16"/>
      <c r="I116" s="16"/>
      <c r="J116" s="16"/>
      <c r="K116" s="16"/>
      <c r="L116" s="16"/>
      <c r="M116" s="16"/>
      <c r="N116" s="16"/>
    </row>
    <row r="117" spans="1:14" ht="14.45" customHeight="1">
      <c r="A117" s="3"/>
      <c r="B117" s="3"/>
      <c r="C117" s="15"/>
      <c r="D117" s="15"/>
      <c r="E117" s="15"/>
      <c r="F117" s="16"/>
      <c r="G117" s="16"/>
      <c r="H117" s="16"/>
      <c r="I117" s="16"/>
      <c r="J117" s="16"/>
      <c r="K117" s="16"/>
      <c r="L117" s="16"/>
      <c r="M117" s="16"/>
      <c r="N117" s="16"/>
    </row>
    <row r="118" spans="1:18" ht="14.45" customHeight="1">
      <c r="A118" s="3"/>
      <c r="B118" s="3"/>
      <c r="C118" s="82" t="s">
        <v>173</v>
      </c>
      <c r="D118" s="15"/>
      <c r="E118" s="15"/>
      <c r="F118" s="16"/>
      <c r="G118" s="16"/>
      <c r="H118" s="181">
        <f>307451-H119</f>
        <v>285636</v>
      </c>
      <c r="I118" s="181"/>
      <c r="J118" s="181">
        <f>26367-J119</f>
        <v>18101</v>
      </c>
      <c r="K118" s="181"/>
      <c r="L118" s="181">
        <v>0</v>
      </c>
      <c r="M118" s="181"/>
      <c r="N118" s="181">
        <f>SUM(H118:L118)</f>
        <v>303737</v>
      </c>
      <c r="R118" s="231"/>
    </row>
    <row r="119" spans="1:14" ht="14.45" customHeight="1">
      <c r="A119" s="3"/>
      <c r="B119" s="3"/>
      <c r="C119" s="176" t="s">
        <v>174</v>
      </c>
      <c r="D119" s="177"/>
      <c r="E119" s="208"/>
      <c r="F119" s="16"/>
      <c r="G119" s="176"/>
      <c r="H119" s="182">
        <f>14982+6833</f>
        <v>21815</v>
      </c>
      <c r="I119" s="181"/>
      <c r="J119" s="182">
        <f>8266</f>
        <v>8266</v>
      </c>
      <c r="K119" s="181"/>
      <c r="L119" s="182">
        <v>-30081</v>
      </c>
      <c r="M119" s="181"/>
      <c r="N119" s="182">
        <f>SUM(H119:L119)</f>
        <v>0</v>
      </c>
    </row>
    <row r="120" spans="1:18" ht="14.45" customHeight="1">
      <c r="A120" s="3"/>
      <c r="B120" s="3"/>
      <c r="C120" s="82" t="s">
        <v>175</v>
      </c>
      <c r="D120" s="15"/>
      <c r="E120" s="15"/>
      <c r="F120" s="16"/>
      <c r="G120" s="16"/>
      <c r="H120" s="181">
        <f>SUM(H118:H119)</f>
        <v>307451</v>
      </c>
      <c r="I120" s="181">
        <f aca="true" t="shared" si="8" ref="I120:N120">SUM(I118:I119)</f>
        <v>0</v>
      </c>
      <c r="J120" s="181">
        <f t="shared" si="8"/>
        <v>26367</v>
      </c>
      <c r="K120" s="181">
        <f t="shared" si="8"/>
        <v>0</v>
      </c>
      <c r="L120" s="181">
        <f t="shared" si="8"/>
        <v>-30081</v>
      </c>
      <c r="M120" s="181">
        <f t="shared" si="8"/>
        <v>0</v>
      </c>
      <c r="N120" s="181">
        <f t="shared" si="8"/>
        <v>303737</v>
      </c>
      <c r="R120" s="231">
        <f>N120-PL!J18</f>
        <v>0</v>
      </c>
    </row>
    <row r="121" spans="1:18" ht="14.45" customHeight="1">
      <c r="A121" s="3"/>
      <c r="B121" s="3"/>
      <c r="C121" s="176" t="s">
        <v>118</v>
      </c>
      <c r="D121" s="176"/>
      <c r="E121" s="16"/>
      <c r="F121" s="16"/>
      <c r="G121" s="176"/>
      <c r="H121" s="182">
        <f>5665+25847</f>
        <v>31512</v>
      </c>
      <c r="I121" s="181"/>
      <c r="J121" s="182">
        <v>0</v>
      </c>
      <c r="K121" s="181"/>
      <c r="L121" s="182">
        <f>-2880-21593</f>
        <v>-24473</v>
      </c>
      <c r="M121" s="181"/>
      <c r="N121" s="182">
        <f>SUM(H121:L121)</f>
        <v>7039</v>
      </c>
      <c r="R121" s="231">
        <f>N121-PL!J24</f>
        <v>0</v>
      </c>
    </row>
    <row r="122" spans="1:14" ht="14.45" customHeight="1">
      <c r="A122" s="3"/>
      <c r="B122" s="3"/>
      <c r="C122" s="82"/>
      <c r="D122" s="82"/>
      <c r="E122" s="82"/>
      <c r="F122" s="16"/>
      <c r="G122" s="16"/>
      <c r="H122" s="181">
        <f>SUM(H120:H121)</f>
        <v>338963</v>
      </c>
      <c r="I122" s="181">
        <f aca="true" t="shared" si="9" ref="I122:N122">SUM(I120:I121)</f>
        <v>0</v>
      </c>
      <c r="J122" s="181">
        <f t="shared" si="9"/>
        <v>26367</v>
      </c>
      <c r="K122" s="181">
        <f t="shared" si="9"/>
        <v>0</v>
      </c>
      <c r="L122" s="181">
        <f t="shared" si="9"/>
        <v>-54554</v>
      </c>
      <c r="M122" s="181">
        <f t="shared" si="9"/>
        <v>0</v>
      </c>
      <c r="N122" s="181">
        <f t="shared" si="9"/>
        <v>310776</v>
      </c>
    </row>
    <row r="123" spans="1:14" ht="14.45" customHeight="1">
      <c r="A123" s="3"/>
      <c r="B123" s="3"/>
      <c r="C123" s="176" t="s">
        <v>181</v>
      </c>
      <c r="D123" s="176"/>
      <c r="E123" s="16"/>
      <c r="F123" s="16"/>
      <c r="G123" s="176"/>
      <c r="H123" s="182">
        <f>-147383</f>
        <v>-147383</v>
      </c>
      <c r="I123" s="181"/>
      <c r="J123" s="182">
        <v>-16817</v>
      </c>
      <c r="K123" s="181"/>
      <c r="L123" s="182">
        <v>7951</v>
      </c>
      <c r="M123" s="181"/>
      <c r="N123" s="182">
        <f>SUM(H123:M123)</f>
        <v>-156249</v>
      </c>
    </row>
    <row r="124" spans="1:14" ht="14.45" customHeight="1">
      <c r="A124" s="3"/>
      <c r="B124" s="3"/>
      <c r="C124" s="82" t="s">
        <v>176</v>
      </c>
      <c r="D124" s="82"/>
      <c r="E124" s="82"/>
      <c r="F124" s="16"/>
      <c r="G124" s="16"/>
      <c r="H124" s="181">
        <f>SUM(H122:H123)</f>
        <v>191580</v>
      </c>
      <c r="I124" s="181">
        <f aca="true" t="shared" si="10" ref="I124:N124">SUM(I122:I123)</f>
        <v>0</v>
      </c>
      <c r="J124" s="181">
        <f t="shared" si="10"/>
        <v>9550</v>
      </c>
      <c r="K124" s="181">
        <f t="shared" si="10"/>
        <v>0</v>
      </c>
      <c r="L124" s="181">
        <f t="shared" si="10"/>
        <v>-46603</v>
      </c>
      <c r="M124" s="181">
        <f t="shared" si="10"/>
        <v>0</v>
      </c>
      <c r="N124" s="181">
        <f t="shared" si="10"/>
        <v>154527</v>
      </c>
    </row>
    <row r="125" spans="1:14" ht="14.45" customHeight="1">
      <c r="A125" s="3"/>
      <c r="B125" s="3"/>
      <c r="C125" s="82" t="s">
        <v>182</v>
      </c>
      <c r="D125" s="82"/>
      <c r="E125" s="82"/>
      <c r="F125" s="16"/>
      <c r="G125" s="16"/>
      <c r="H125" s="181">
        <f>-11697-3491-346</f>
        <v>-15534</v>
      </c>
      <c r="I125" s="181"/>
      <c r="J125" s="181">
        <f>-3303-638-244</f>
        <v>-4185</v>
      </c>
      <c r="K125" s="181"/>
      <c r="L125" s="181">
        <f>6097</f>
        <v>6097</v>
      </c>
      <c r="M125" s="181"/>
      <c r="N125" s="181">
        <f>SUM(H125:M125)</f>
        <v>-13622</v>
      </c>
    </row>
    <row r="126" spans="1:18" ht="14.45" customHeight="1">
      <c r="A126" s="3"/>
      <c r="B126" s="3"/>
      <c r="C126" s="82" t="s">
        <v>135</v>
      </c>
      <c r="D126" s="82"/>
      <c r="E126" s="82"/>
      <c r="F126" s="16"/>
      <c r="G126" s="16"/>
      <c r="H126" s="181">
        <v>-17286</v>
      </c>
      <c r="I126" s="181"/>
      <c r="J126" s="181">
        <v>0</v>
      </c>
      <c r="K126" s="181"/>
      <c r="L126" s="181">
        <v>10813</v>
      </c>
      <c r="M126" s="181"/>
      <c r="N126" s="181">
        <f>SUM(H126:M126)</f>
        <v>-6473</v>
      </c>
      <c r="R126" s="231">
        <f>N126-PL!J32</f>
        <v>0</v>
      </c>
    </row>
    <row r="127" spans="1:18" ht="14.45" customHeight="1" thickBot="1">
      <c r="A127" s="3"/>
      <c r="B127" s="3"/>
      <c r="C127" s="179" t="s">
        <v>134</v>
      </c>
      <c r="D127" s="178"/>
      <c r="E127" s="16"/>
      <c r="F127" s="16"/>
      <c r="G127" s="178"/>
      <c r="H127" s="183">
        <f>SUM(H124:H126)</f>
        <v>158760</v>
      </c>
      <c r="I127" s="181">
        <f aca="true" t="shared" si="11" ref="I127:N127">SUM(I124:I126)</f>
        <v>0</v>
      </c>
      <c r="J127" s="183">
        <f t="shared" si="11"/>
        <v>5365</v>
      </c>
      <c r="K127" s="181">
        <f t="shared" si="11"/>
        <v>0</v>
      </c>
      <c r="L127" s="183">
        <f t="shared" si="11"/>
        <v>-29693</v>
      </c>
      <c r="M127" s="181">
        <f t="shared" si="11"/>
        <v>0</v>
      </c>
      <c r="N127" s="183">
        <f t="shared" si="11"/>
        <v>134432</v>
      </c>
      <c r="R127" s="231">
        <f>N127-PL!J34</f>
        <v>0</v>
      </c>
    </row>
    <row r="128" spans="1:14" ht="14.45" customHeight="1">
      <c r="A128" s="3"/>
      <c r="B128" s="3"/>
      <c r="C128" s="15"/>
      <c r="D128" s="15"/>
      <c r="E128" s="15"/>
      <c r="F128" s="16"/>
      <c r="G128" s="16"/>
      <c r="H128" s="16"/>
      <c r="I128" s="16"/>
      <c r="J128" s="16"/>
      <c r="K128" s="16"/>
      <c r="L128" s="16"/>
      <c r="M128" s="16"/>
      <c r="N128" s="16"/>
    </row>
    <row r="129" spans="1:14" ht="14.45" customHeight="1">
      <c r="A129" s="3"/>
      <c r="B129" s="3"/>
      <c r="C129" s="15" t="s">
        <v>320</v>
      </c>
      <c r="D129" s="15"/>
      <c r="E129" s="15"/>
      <c r="F129" s="16"/>
      <c r="G129" s="16"/>
      <c r="H129" s="16"/>
      <c r="I129" s="16"/>
      <c r="J129" s="16"/>
      <c r="K129" s="16"/>
      <c r="L129" s="16"/>
      <c r="M129" s="16"/>
      <c r="N129" s="16"/>
    </row>
    <row r="130" spans="1:14" ht="14.45" customHeight="1">
      <c r="A130" s="3"/>
      <c r="B130" s="3"/>
      <c r="C130" s="15" t="s">
        <v>319</v>
      </c>
      <c r="D130" s="15"/>
      <c r="E130" s="15"/>
      <c r="F130" s="16"/>
      <c r="G130" s="16"/>
      <c r="H130" s="16"/>
      <c r="I130" s="16"/>
      <c r="J130" s="16"/>
      <c r="K130" s="16"/>
      <c r="L130" s="16"/>
      <c r="M130" s="16"/>
      <c r="N130" s="16"/>
    </row>
    <row r="131" spans="1:14" ht="14.45" customHeight="1">
      <c r="A131" s="3"/>
      <c r="B131" s="3"/>
      <c r="C131" s="15"/>
      <c r="D131" s="15"/>
      <c r="E131" s="15"/>
      <c r="F131" s="16"/>
      <c r="G131" s="16"/>
      <c r="H131" s="16"/>
      <c r="I131" s="16"/>
      <c r="J131" s="16"/>
      <c r="K131" s="16"/>
      <c r="L131" s="16"/>
      <c r="M131" s="16"/>
      <c r="N131" s="16"/>
    </row>
    <row r="132" spans="1:14" ht="14.45" customHeight="1">
      <c r="A132" s="3"/>
      <c r="B132" s="3"/>
      <c r="C132" s="82" t="s">
        <v>173</v>
      </c>
      <c r="D132" s="15"/>
      <c r="E132" s="15"/>
      <c r="F132" s="16"/>
      <c r="G132" s="16"/>
      <c r="H132" s="181">
        <v>221899</v>
      </c>
      <c r="I132" s="181"/>
      <c r="J132" s="181">
        <v>15542</v>
      </c>
      <c r="K132" s="181"/>
      <c r="L132" s="181">
        <v>0</v>
      </c>
      <c r="M132" s="181"/>
      <c r="N132" s="181">
        <f>SUM(H132:L132)</f>
        <v>237441</v>
      </c>
    </row>
    <row r="133" spans="1:14" ht="14.45" customHeight="1">
      <c r="A133" s="3"/>
      <c r="B133" s="3"/>
      <c r="C133" s="176" t="s">
        <v>174</v>
      </c>
      <c r="D133" s="177"/>
      <c r="E133" s="208"/>
      <c r="F133" s="16"/>
      <c r="G133" s="176"/>
      <c r="H133" s="182">
        <v>10621</v>
      </c>
      <c r="I133" s="181"/>
      <c r="J133" s="182">
        <v>6892</v>
      </c>
      <c r="K133" s="181"/>
      <c r="L133" s="182">
        <v>-17513</v>
      </c>
      <c r="M133" s="181"/>
      <c r="N133" s="182">
        <f>SUM(H133:L133)</f>
        <v>0</v>
      </c>
    </row>
    <row r="134" spans="1:18" ht="14.45" customHeight="1">
      <c r="A134" s="3"/>
      <c r="B134" s="3"/>
      <c r="C134" s="82" t="s">
        <v>175</v>
      </c>
      <c r="D134" s="15"/>
      <c r="E134" s="15"/>
      <c r="F134" s="16"/>
      <c r="G134" s="16"/>
      <c r="H134" s="181">
        <f>SUM(H132:H133)</f>
        <v>232520</v>
      </c>
      <c r="I134" s="181">
        <f aca="true" t="shared" si="12" ref="I134:N134">SUM(I132:I133)</f>
        <v>0</v>
      </c>
      <c r="J134" s="181">
        <f t="shared" si="12"/>
        <v>22434</v>
      </c>
      <c r="K134" s="181">
        <f t="shared" si="12"/>
        <v>0</v>
      </c>
      <c r="L134" s="181">
        <f t="shared" si="12"/>
        <v>-17513</v>
      </c>
      <c r="M134" s="181">
        <f t="shared" si="12"/>
        <v>0</v>
      </c>
      <c r="N134" s="181">
        <f t="shared" si="12"/>
        <v>237441</v>
      </c>
      <c r="O134" s="184">
        <f>SUM(O132:O133)</f>
        <v>0</v>
      </c>
      <c r="R134" s="231">
        <f>N134-PL!L18</f>
        <v>0</v>
      </c>
    </row>
    <row r="135" spans="1:18" ht="14.45" customHeight="1">
      <c r="A135" s="3"/>
      <c r="B135" s="3"/>
      <c r="C135" s="176" t="s">
        <v>118</v>
      </c>
      <c r="D135" s="176"/>
      <c r="E135" s="16"/>
      <c r="F135" s="16"/>
      <c r="G135" s="176"/>
      <c r="H135" s="182">
        <v>8809</v>
      </c>
      <c r="I135" s="181"/>
      <c r="J135" s="182">
        <v>1</v>
      </c>
      <c r="K135" s="181"/>
      <c r="L135" s="182">
        <v>-5994</v>
      </c>
      <c r="M135" s="181"/>
      <c r="N135" s="182">
        <f>SUM(H135:L135)</f>
        <v>2816</v>
      </c>
      <c r="R135" s="231">
        <f>N135-PL!L24</f>
        <v>0</v>
      </c>
    </row>
    <row r="136" spans="1:14" ht="14.45" customHeight="1">
      <c r="A136" s="3"/>
      <c r="B136" s="3"/>
      <c r="C136" s="82"/>
      <c r="D136" s="82"/>
      <c r="E136" s="82"/>
      <c r="F136" s="16"/>
      <c r="G136" s="16"/>
      <c r="H136" s="181">
        <f>SUM(H134:H135)</f>
        <v>241329</v>
      </c>
      <c r="I136" s="181">
        <f aca="true" t="shared" si="13" ref="I136:N136">SUM(I134:I135)</f>
        <v>0</v>
      </c>
      <c r="J136" s="181">
        <f t="shared" si="13"/>
        <v>22435</v>
      </c>
      <c r="K136" s="181">
        <f t="shared" si="13"/>
        <v>0</v>
      </c>
      <c r="L136" s="181">
        <f t="shared" si="13"/>
        <v>-23507</v>
      </c>
      <c r="M136" s="181">
        <f t="shared" si="13"/>
        <v>0</v>
      </c>
      <c r="N136" s="181">
        <f t="shared" si="13"/>
        <v>240257</v>
      </c>
    </row>
    <row r="137" spans="1:18" ht="14.45" customHeight="1">
      <c r="A137" s="3"/>
      <c r="B137" s="3"/>
      <c r="C137" s="176" t="s">
        <v>181</v>
      </c>
      <c r="D137" s="176"/>
      <c r="E137" s="16"/>
      <c r="F137" s="16"/>
      <c r="G137" s="176"/>
      <c r="H137" s="182">
        <v>-136265</v>
      </c>
      <c r="I137" s="181"/>
      <c r="J137" s="182">
        <v>-16632</v>
      </c>
      <c r="K137" s="181"/>
      <c r="L137" s="182">
        <v>4767</v>
      </c>
      <c r="M137" s="181"/>
      <c r="N137" s="182">
        <f>SUM(H137:M137)</f>
        <v>-148130</v>
      </c>
      <c r="R137" s="231">
        <f>N137-PL!L19-PL!L20</f>
        <v>0</v>
      </c>
    </row>
    <row r="138" spans="1:14" ht="14.45" customHeight="1">
      <c r="A138" s="3"/>
      <c r="B138" s="3"/>
      <c r="C138" s="82" t="s">
        <v>176</v>
      </c>
      <c r="D138" s="82"/>
      <c r="E138" s="82"/>
      <c r="F138" s="16"/>
      <c r="G138" s="16"/>
      <c r="H138" s="181">
        <f>SUM(H136:H137)</f>
        <v>105064</v>
      </c>
      <c r="I138" s="181">
        <f aca="true" t="shared" si="14" ref="I138:N138">SUM(I136:I137)</f>
        <v>0</v>
      </c>
      <c r="J138" s="181">
        <f t="shared" si="14"/>
        <v>5803</v>
      </c>
      <c r="K138" s="181">
        <f t="shared" si="14"/>
        <v>0</v>
      </c>
      <c r="L138" s="181">
        <f t="shared" si="14"/>
        <v>-18740</v>
      </c>
      <c r="M138" s="181">
        <f t="shared" si="14"/>
        <v>0</v>
      </c>
      <c r="N138" s="181">
        <f t="shared" si="14"/>
        <v>92127</v>
      </c>
    </row>
    <row r="139" spans="1:14" ht="14.45" customHeight="1">
      <c r="A139" s="3"/>
      <c r="B139" s="3"/>
      <c r="C139" s="82" t="s">
        <v>182</v>
      </c>
      <c r="D139" s="82"/>
      <c r="E139" s="82"/>
      <c r="F139" s="16"/>
      <c r="G139" s="16"/>
      <c r="H139" s="181">
        <v>-13024</v>
      </c>
      <c r="I139" s="181"/>
      <c r="J139" s="181">
        <v>-3110</v>
      </c>
      <c r="K139" s="181"/>
      <c r="L139" s="181">
        <v>5506</v>
      </c>
      <c r="M139" s="181"/>
      <c r="N139" s="181">
        <f>SUM(H139:M139)</f>
        <v>-10628</v>
      </c>
    </row>
    <row r="140" spans="1:14" ht="14.45" customHeight="1">
      <c r="A140" s="3"/>
      <c r="B140" s="3"/>
      <c r="C140" s="82" t="s">
        <v>135</v>
      </c>
      <c r="D140" s="82"/>
      <c r="E140" s="82"/>
      <c r="F140" s="16"/>
      <c r="G140" s="16"/>
      <c r="H140" s="181">
        <v>-7978</v>
      </c>
      <c r="I140" s="181"/>
      <c r="J140" s="181">
        <v>0</v>
      </c>
      <c r="K140" s="181"/>
      <c r="L140" s="181">
        <v>880</v>
      </c>
      <c r="M140" s="181"/>
      <c r="N140" s="181">
        <f>SUM(H140:M140)</f>
        <v>-7098</v>
      </c>
    </row>
    <row r="141" spans="1:18" ht="14.45" customHeight="1" thickBot="1">
      <c r="A141" s="3"/>
      <c r="B141" s="3"/>
      <c r="C141" s="179" t="s">
        <v>134</v>
      </c>
      <c r="D141" s="178"/>
      <c r="E141" s="16"/>
      <c r="F141" s="16"/>
      <c r="G141" s="178"/>
      <c r="H141" s="183">
        <f>SUM(H138:H140)</f>
        <v>84062</v>
      </c>
      <c r="I141" s="181">
        <f aca="true" t="shared" si="15" ref="I141:N141">SUM(I138:I140)</f>
        <v>0</v>
      </c>
      <c r="J141" s="183">
        <f t="shared" si="15"/>
        <v>2693</v>
      </c>
      <c r="K141" s="181">
        <f t="shared" si="15"/>
        <v>0</v>
      </c>
      <c r="L141" s="183">
        <f t="shared" si="15"/>
        <v>-12354</v>
      </c>
      <c r="M141" s="181">
        <f t="shared" si="15"/>
        <v>0</v>
      </c>
      <c r="N141" s="183">
        <f t="shared" si="15"/>
        <v>74401</v>
      </c>
      <c r="R141" s="231">
        <f>PL!L34-N141</f>
        <v>0</v>
      </c>
    </row>
    <row r="142" spans="1:14" ht="14.45" customHeight="1">
      <c r="A142" s="3"/>
      <c r="B142" s="3"/>
      <c r="C142" s="15"/>
      <c r="D142" s="15"/>
      <c r="E142" s="15"/>
      <c r="F142" s="16"/>
      <c r="G142" s="16"/>
      <c r="H142" s="16"/>
      <c r="I142" s="16"/>
      <c r="J142" s="16"/>
      <c r="K142" s="16"/>
      <c r="L142" s="16"/>
      <c r="M142" s="16"/>
      <c r="N142" s="16"/>
    </row>
    <row r="143" spans="1:14" ht="29.25" customHeight="1" thickBot="1">
      <c r="A143" s="3"/>
      <c r="B143" s="3"/>
      <c r="C143" s="173"/>
      <c r="D143" s="173"/>
      <c r="E143" s="208"/>
      <c r="F143" s="21"/>
      <c r="G143" s="174"/>
      <c r="H143" s="175" t="s">
        <v>170</v>
      </c>
      <c r="I143" s="16"/>
      <c r="J143" s="180" t="s">
        <v>180</v>
      </c>
      <c r="K143" s="16"/>
      <c r="L143" s="175" t="s">
        <v>171</v>
      </c>
      <c r="M143" s="16"/>
      <c r="N143" s="175" t="s">
        <v>172</v>
      </c>
    </row>
    <row r="144" spans="1:14" ht="14.45" customHeight="1">
      <c r="A144" s="3"/>
      <c r="B144" s="3"/>
      <c r="C144" s="15" t="s">
        <v>177</v>
      </c>
      <c r="D144" s="15"/>
      <c r="E144" s="15"/>
      <c r="F144" s="16"/>
      <c r="G144" s="16"/>
      <c r="H144" s="16" t="s">
        <v>3</v>
      </c>
      <c r="I144" s="16"/>
      <c r="J144" s="16" t="s">
        <v>3</v>
      </c>
      <c r="K144" s="16"/>
      <c r="L144" s="16" t="s">
        <v>3</v>
      </c>
      <c r="M144" s="16"/>
      <c r="N144" s="16" t="s">
        <v>3</v>
      </c>
    </row>
    <row r="145" spans="1:14" ht="14.45" customHeight="1">
      <c r="A145" s="3"/>
      <c r="B145" s="3"/>
      <c r="C145" s="15" t="s">
        <v>321</v>
      </c>
      <c r="D145" s="15"/>
      <c r="E145" s="15"/>
      <c r="F145" s="16"/>
      <c r="G145" s="16"/>
      <c r="H145" s="16"/>
      <c r="I145" s="16"/>
      <c r="J145" s="16"/>
      <c r="K145" s="16"/>
      <c r="L145" s="16"/>
      <c r="M145" s="16"/>
      <c r="N145" s="16"/>
    </row>
    <row r="146" spans="1:14" ht="14.45" customHeight="1">
      <c r="A146" s="3"/>
      <c r="B146" s="3"/>
      <c r="C146" s="15"/>
      <c r="D146" s="15"/>
      <c r="E146" s="15"/>
      <c r="F146" s="16"/>
      <c r="G146" s="16"/>
      <c r="H146" s="16"/>
      <c r="I146" s="16"/>
      <c r="J146" s="16"/>
      <c r="K146" s="16"/>
      <c r="L146" s="16"/>
      <c r="M146" s="16"/>
      <c r="N146" s="16"/>
    </row>
    <row r="147" spans="1:14" ht="14.45" customHeight="1">
      <c r="A147" s="3"/>
      <c r="B147" s="3"/>
      <c r="C147" s="82" t="s">
        <v>178</v>
      </c>
      <c r="D147" s="15"/>
      <c r="E147" s="15"/>
      <c r="F147" s="16"/>
      <c r="G147" s="16"/>
      <c r="H147" s="181">
        <v>1656562</v>
      </c>
      <c r="I147" s="16"/>
      <c r="J147" s="181">
        <v>22215</v>
      </c>
      <c r="K147" s="16"/>
      <c r="L147" s="181">
        <f>-438467</f>
        <v>-438467</v>
      </c>
      <c r="M147" s="16"/>
      <c r="N147" s="181">
        <f>SUM(H147:L147)</f>
        <v>1240310</v>
      </c>
    </row>
    <row r="148" spans="1:18" ht="14.45" customHeight="1" thickBot="1">
      <c r="A148" s="3"/>
      <c r="B148" s="3"/>
      <c r="C148" s="179" t="s">
        <v>87</v>
      </c>
      <c r="D148" s="179"/>
      <c r="E148" s="208"/>
      <c r="F148" s="16"/>
      <c r="G148" s="178"/>
      <c r="H148" s="188">
        <f>SUM(H147)</f>
        <v>1656562</v>
      </c>
      <c r="I148" s="184" t="e">
        <f>SUM(#REF!)</f>
        <v>#REF!</v>
      </c>
      <c r="J148" s="188">
        <f>SUM(J147)</f>
        <v>22215</v>
      </c>
      <c r="K148" s="184" t="e">
        <f>SUM(#REF!)</f>
        <v>#REF!</v>
      </c>
      <c r="L148" s="188">
        <f>SUM(L147)</f>
        <v>-438467</v>
      </c>
      <c r="M148" s="184" t="e">
        <f>SUM(#REF!)</f>
        <v>#REF!</v>
      </c>
      <c r="N148" s="188">
        <f>SUM(N147)</f>
        <v>1240310</v>
      </c>
      <c r="R148" s="231">
        <f>N148-'BS'!C19</f>
        <v>0</v>
      </c>
    </row>
    <row r="149" spans="1:14" ht="14.45" customHeight="1">
      <c r="A149" s="3"/>
      <c r="B149" s="3"/>
      <c r="C149" s="82"/>
      <c r="D149" s="82"/>
      <c r="E149" s="82"/>
      <c r="F149" s="16"/>
      <c r="G149" s="16"/>
      <c r="H149" s="16"/>
      <c r="I149" s="16"/>
      <c r="J149" s="16"/>
      <c r="K149" s="16"/>
      <c r="L149" s="16"/>
      <c r="M149" s="16"/>
      <c r="N149" s="16"/>
    </row>
    <row r="150" spans="1:14" ht="14.45" customHeight="1">
      <c r="A150" s="3"/>
      <c r="B150" s="3"/>
      <c r="C150" s="82" t="s">
        <v>179</v>
      </c>
      <c r="D150" s="15"/>
      <c r="E150" s="15"/>
      <c r="F150" s="16"/>
      <c r="G150" s="16"/>
      <c r="H150" s="181">
        <v>736095</v>
      </c>
      <c r="I150" s="181"/>
      <c r="J150" s="181">
        <v>13731</v>
      </c>
      <c r="K150" s="181"/>
      <c r="L150" s="181">
        <v>-285098</v>
      </c>
      <c r="M150" s="181"/>
      <c r="N150" s="181">
        <f>SUM(H150:L150)</f>
        <v>464728</v>
      </c>
    </row>
    <row r="151" spans="1:18" ht="14.45" customHeight="1" thickBot="1">
      <c r="A151" s="3"/>
      <c r="B151" s="3"/>
      <c r="C151" s="179" t="s">
        <v>93</v>
      </c>
      <c r="D151" s="179"/>
      <c r="E151" s="208"/>
      <c r="F151" s="16"/>
      <c r="G151" s="178"/>
      <c r="H151" s="188">
        <f>SUM(H150)</f>
        <v>736095</v>
      </c>
      <c r="I151" s="184" t="e">
        <f>SUM(#REF!)</f>
        <v>#REF!</v>
      </c>
      <c r="J151" s="188">
        <f>SUM(J150)</f>
        <v>13731</v>
      </c>
      <c r="K151" s="184" t="e">
        <f>SUM(#REF!)</f>
        <v>#REF!</v>
      </c>
      <c r="L151" s="188">
        <f>SUM(L150)</f>
        <v>-285098</v>
      </c>
      <c r="M151" s="184" t="e">
        <f>SUM(#REF!)</f>
        <v>#REF!</v>
      </c>
      <c r="N151" s="188">
        <f>SUM(N150)</f>
        <v>464728</v>
      </c>
      <c r="R151" s="231">
        <f>N151-'BS'!C41</f>
        <v>0</v>
      </c>
    </row>
    <row r="152" spans="1:14" ht="14.45" customHeight="1">
      <c r="A152" s="3"/>
      <c r="B152" s="3"/>
      <c r="C152" s="15"/>
      <c r="D152" s="15"/>
      <c r="E152" s="15"/>
      <c r="F152" s="16"/>
      <c r="G152" s="16"/>
      <c r="H152" s="16"/>
      <c r="I152" s="16"/>
      <c r="J152" s="16"/>
      <c r="K152" s="16"/>
      <c r="L152" s="16"/>
      <c r="M152" s="16"/>
      <c r="N152" s="16"/>
    </row>
    <row r="153" spans="1:14" ht="14.45" customHeight="1">
      <c r="A153" s="3"/>
      <c r="B153" s="3"/>
      <c r="C153" s="15" t="s">
        <v>177</v>
      </c>
      <c r="D153" s="15"/>
      <c r="E153" s="15"/>
      <c r="F153" s="16"/>
      <c r="G153" s="16"/>
      <c r="H153" s="16"/>
      <c r="I153" s="16"/>
      <c r="J153" s="16"/>
      <c r="K153" s="16"/>
      <c r="L153" s="16"/>
      <c r="M153" s="16"/>
      <c r="N153" s="16"/>
    </row>
    <row r="154" spans="1:14" ht="14.45" customHeight="1">
      <c r="A154" s="3"/>
      <c r="B154" s="3"/>
      <c r="C154" s="15" t="s">
        <v>210</v>
      </c>
      <c r="D154" s="15"/>
      <c r="E154" s="15"/>
      <c r="F154" s="16"/>
      <c r="G154" s="16"/>
      <c r="H154" s="16"/>
      <c r="I154" s="16"/>
      <c r="J154" s="16"/>
      <c r="K154" s="16"/>
      <c r="L154" s="16"/>
      <c r="M154" s="16"/>
      <c r="N154" s="16"/>
    </row>
    <row r="155" spans="1:14" ht="14.45" customHeight="1">
      <c r="A155" s="3"/>
      <c r="B155" s="3"/>
      <c r="C155" s="15"/>
      <c r="D155" s="15"/>
      <c r="E155" s="15"/>
      <c r="F155" s="16"/>
      <c r="G155" s="16"/>
      <c r="H155" s="16"/>
      <c r="I155" s="16"/>
      <c r="J155" s="16"/>
      <c r="K155" s="16"/>
      <c r="L155" s="16"/>
      <c r="M155" s="16"/>
      <c r="N155" s="16"/>
    </row>
    <row r="156" spans="1:14" ht="14.45" customHeight="1">
      <c r="A156" s="3"/>
      <c r="B156" s="3"/>
      <c r="C156" s="82" t="s">
        <v>178</v>
      </c>
      <c r="D156" s="15"/>
      <c r="E156" s="15"/>
      <c r="F156" s="16"/>
      <c r="G156" s="16"/>
      <c r="H156" s="181">
        <v>1392242</v>
      </c>
      <c r="I156" s="16"/>
      <c r="J156" s="181">
        <v>18408</v>
      </c>
      <c r="K156" s="16"/>
      <c r="L156" s="181">
        <v>-301148</v>
      </c>
      <c r="M156" s="16"/>
      <c r="N156" s="181">
        <f>SUM(H156:L156)</f>
        <v>1109502</v>
      </c>
    </row>
    <row r="157" spans="1:18" ht="14.45" customHeight="1" thickBot="1">
      <c r="A157" s="3"/>
      <c r="B157" s="3"/>
      <c r="C157" s="179" t="s">
        <v>87</v>
      </c>
      <c r="D157" s="179"/>
      <c r="E157" s="208"/>
      <c r="F157" s="16"/>
      <c r="G157" s="178"/>
      <c r="H157" s="188">
        <f>SUM(H156)</f>
        <v>1392242</v>
      </c>
      <c r="I157" s="184" t="e">
        <f>SUM(#REF!)</f>
        <v>#REF!</v>
      </c>
      <c r="J157" s="188">
        <f>SUM(J156)</f>
        <v>18408</v>
      </c>
      <c r="K157" s="184" t="e">
        <f>SUM(#REF!)</f>
        <v>#REF!</v>
      </c>
      <c r="L157" s="188">
        <f>SUM(L156)</f>
        <v>-301148</v>
      </c>
      <c r="M157" s="184" t="e">
        <f>SUM(#REF!)</f>
        <v>#REF!</v>
      </c>
      <c r="N157" s="188">
        <f>SUM(N156)</f>
        <v>1109502</v>
      </c>
      <c r="R157" s="231">
        <f>N157-'BS'!E19</f>
        <v>0</v>
      </c>
    </row>
    <row r="158" spans="1:14" ht="14.45" customHeight="1">
      <c r="A158" s="3"/>
      <c r="B158" s="3"/>
      <c r="C158" s="82"/>
      <c r="D158" s="82"/>
      <c r="E158" s="82"/>
      <c r="F158" s="16"/>
      <c r="G158" s="16"/>
      <c r="H158" s="16"/>
      <c r="I158" s="16"/>
      <c r="J158" s="16"/>
      <c r="K158" s="16"/>
      <c r="L158" s="16"/>
      <c r="M158" s="16"/>
      <c r="N158" s="16"/>
    </row>
    <row r="159" spans="1:14" ht="14.45" customHeight="1">
      <c r="A159" s="3"/>
      <c r="B159" s="3"/>
      <c r="C159" s="82" t="s">
        <v>179</v>
      </c>
      <c r="D159" s="15"/>
      <c r="E159" s="15"/>
      <c r="F159" s="16"/>
      <c r="G159" s="16"/>
      <c r="H159" s="181">
        <v>601333</v>
      </c>
      <c r="I159" s="181"/>
      <c r="J159" s="181">
        <v>13900</v>
      </c>
      <c r="K159" s="181"/>
      <c r="L159" s="181">
        <v>-188380</v>
      </c>
      <c r="M159" s="181"/>
      <c r="N159" s="181">
        <f>SUM(H159:L159)</f>
        <v>426853</v>
      </c>
    </row>
    <row r="160" spans="1:18" ht="14.45" customHeight="1" thickBot="1">
      <c r="A160" s="3"/>
      <c r="B160" s="3"/>
      <c r="C160" s="179" t="s">
        <v>93</v>
      </c>
      <c r="D160" s="179"/>
      <c r="E160" s="208"/>
      <c r="F160" s="16"/>
      <c r="G160" s="178"/>
      <c r="H160" s="188">
        <f>SUM(H159)</f>
        <v>601333</v>
      </c>
      <c r="I160" s="184" t="e">
        <f>SUM(#REF!)</f>
        <v>#REF!</v>
      </c>
      <c r="J160" s="188">
        <f>SUM(J159)</f>
        <v>13900</v>
      </c>
      <c r="K160" s="184" t="e">
        <f>SUM(#REF!)</f>
        <v>#REF!</v>
      </c>
      <c r="L160" s="188">
        <f>SUM(L159)</f>
        <v>-188380</v>
      </c>
      <c r="M160" s="184" t="e">
        <f>SUM(#REF!)</f>
        <v>#REF!</v>
      </c>
      <c r="N160" s="188">
        <f>SUM(N159)</f>
        <v>426853</v>
      </c>
      <c r="R160" s="231">
        <f>N160-'BS'!E41</f>
        <v>0</v>
      </c>
    </row>
    <row r="161" spans="1:14" ht="14.25" customHeight="1">
      <c r="A161" s="3"/>
      <c r="B161" s="3"/>
      <c r="C161" s="15"/>
      <c r="D161" s="15"/>
      <c r="E161" s="15"/>
      <c r="F161" s="16"/>
      <c r="G161" s="16"/>
      <c r="H161" s="16"/>
      <c r="I161" s="16"/>
      <c r="J161" s="16"/>
      <c r="K161" s="16"/>
      <c r="L161" s="16"/>
      <c r="M161" s="16"/>
      <c r="N161" s="16"/>
    </row>
    <row r="162" spans="1:16" ht="14.25" customHeight="1">
      <c r="A162" s="3"/>
      <c r="B162" s="3"/>
      <c r="C162" s="276"/>
      <c r="D162" s="291"/>
      <c r="E162" s="291"/>
      <c r="F162" s="291"/>
      <c r="G162" s="291"/>
      <c r="H162" s="291"/>
      <c r="I162" s="291"/>
      <c r="J162" s="291"/>
      <c r="K162" s="291"/>
      <c r="L162" s="291"/>
      <c r="M162" s="291"/>
      <c r="N162" s="291"/>
      <c r="O162" s="291"/>
      <c r="P162" s="291"/>
    </row>
    <row r="163" spans="1:16" ht="12.75" customHeight="1">
      <c r="A163" s="3"/>
      <c r="B163" s="3"/>
      <c r="C163" s="139"/>
      <c r="D163" s="139"/>
      <c r="E163" s="139"/>
      <c r="F163" s="139"/>
      <c r="G163" s="139"/>
      <c r="H163" s="139"/>
      <c r="I163" s="139"/>
      <c r="J163" s="139"/>
      <c r="K163" s="139"/>
      <c r="L163" s="139"/>
      <c r="M163" s="139"/>
      <c r="N163" s="139"/>
      <c r="O163" s="139"/>
      <c r="P163" s="139"/>
    </row>
    <row r="164" spans="1:16" ht="12.75" customHeight="1">
      <c r="A164" s="3"/>
      <c r="B164" s="3"/>
      <c r="C164" s="139"/>
      <c r="D164" s="139"/>
      <c r="E164" s="139"/>
      <c r="F164" s="139"/>
      <c r="G164" s="139"/>
      <c r="H164" s="139"/>
      <c r="I164" s="139"/>
      <c r="J164" s="139"/>
      <c r="K164" s="139"/>
      <c r="L164" s="139"/>
      <c r="M164" s="139"/>
      <c r="N164" s="139"/>
      <c r="O164" s="139"/>
      <c r="P164" s="139"/>
    </row>
    <row r="165" spans="1:16" ht="14.45" customHeight="1">
      <c r="A165" s="3">
        <v>10</v>
      </c>
      <c r="B165" s="3"/>
      <c r="C165" s="272" t="s">
        <v>74</v>
      </c>
      <c r="D165" s="301"/>
      <c r="E165" s="301"/>
      <c r="F165" s="301"/>
      <c r="G165" s="301"/>
      <c r="H165" s="301"/>
      <c r="I165" s="301"/>
      <c r="J165" s="301"/>
      <c r="K165" s="301"/>
      <c r="L165" s="301"/>
      <c r="M165" s="301"/>
      <c r="N165" s="301"/>
      <c r="P165" s="29"/>
    </row>
    <row r="166" spans="1:30" ht="14.45" customHeight="1">
      <c r="A166" s="3"/>
      <c r="B166" s="3"/>
      <c r="C166" s="272"/>
      <c r="D166" s="301"/>
      <c r="E166" s="301"/>
      <c r="F166" s="301"/>
      <c r="G166" s="301"/>
      <c r="H166" s="301"/>
      <c r="I166" s="301"/>
      <c r="J166" s="301"/>
      <c r="K166" s="301"/>
      <c r="L166" s="301"/>
      <c r="M166" s="301"/>
      <c r="N166" s="301"/>
      <c r="R166" s="272"/>
      <c r="S166" s="301"/>
      <c r="T166" s="301"/>
      <c r="U166" s="301"/>
      <c r="V166" s="301"/>
      <c r="W166" s="301"/>
      <c r="X166" s="301"/>
      <c r="Y166" s="301"/>
      <c r="Z166" s="301"/>
      <c r="AA166" s="301"/>
      <c r="AB166" s="301"/>
      <c r="AC166" s="301"/>
      <c r="AD166" s="301"/>
    </row>
    <row r="167" spans="1:30" ht="51" customHeight="1">
      <c r="A167" s="3"/>
      <c r="B167" s="3"/>
      <c r="C167" s="319" t="s">
        <v>284</v>
      </c>
      <c r="D167" s="319"/>
      <c r="E167" s="319"/>
      <c r="F167" s="319"/>
      <c r="G167" s="319"/>
      <c r="H167" s="319"/>
      <c r="I167" s="319"/>
      <c r="J167" s="319"/>
      <c r="K167" s="319"/>
      <c r="L167" s="319"/>
      <c r="M167" s="319"/>
      <c r="N167" s="319"/>
      <c r="O167" s="319"/>
      <c r="P167" s="319"/>
      <c r="Q167" s="59"/>
      <c r="R167" s="232"/>
      <c r="S167" s="95"/>
      <c r="T167" s="95"/>
      <c r="U167" s="95"/>
      <c r="V167" s="95"/>
      <c r="W167" s="95"/>
      <c r="X167" s="95"/>
      <c r="Y167" s="95"/>
      <c r="Z167" s="95"/>
      <c r="AA167" s="95"/>
      <c r="AB167" s="95"/>
      <c r="AC167" s="95"/>
      <c r="AD167" s="95"/>
    </row>
    <row r="168" spans="1:30" ht="14.45" customHeight="1">
      <c r="A168" s="3"/>
      <c r="B168" s="3"/>
      <c r="C168" s="11"/>
      <c r="D168" s="95"/>
      <c r="E168" s="95"/>
      <c r="F168" s="95"/>
      <c r="G168" s="95"/>
      <c r="H168" s="95"/>
      <c r="I168" s="95"/>
      <c r="J168" s="95"/>
      <c r="K168" s="95"/>
      <c r="L168" s="95"/>
      <c r="M168" s="95"/>
      <c r="N168" s="95"/>
      <c r="R168" s="232"/>
      <c r="S168" s="95"/>
      <c r="T168" s="95"/>
      <c r="U168" s="95"/>
      <c r="V168" s="95"/>
      <c r="W168" s="95"/>
      <c r="X168" s="95"/>
      <c r="Y168" s="95"/>
      <c r="Z168" s="95"/>
      <c r="AA168" s="95"/>
      <c r="AB168" s="95"/>
      <c r="AC168" s="95"/>
      <c r="AD168" s="95"/>
    </row>
    <row r="169" spans="1:18" ht="14.45" customHeight="1">
      <c r="A169" s="20">
        <v>11</v>
      </c>
      <c r="B169" s="3"/>
      <c r="C169" s="3" t="s">
        <v>149</v>
      </c>
      <c r="D169" s="3"/>
      <c r="E169" s="3"/>
      <c r="R169" s="228"/>
    </row>
    <row r="170" spans="1:5" ht="14.45" customHeight="1">
      <c r="A170" s="3"/>
      <c r="B170" s="3"/>
      <c r="C170" s="3"/>
      <c r="D170" s="3"/>
      <c r="E170" s="3"/>
    </row>
    <row r="171" spans="1:16" ht="30.75" customHeight="1">
      <c r="A171" s="3"/>
      <c r="B171" s="3"/>
      <c r="C171" s="268" t="s">
        <v>143</v>
      </c>
      <c r="D171" s="268"/>
      <c r="E171" s="268"/>
      <c r="F171" s="268"/>
      <c r="G171" s="268"/>
      <c r="H171" s="268"/>
      <c r="I171" s="268"/>
      <c r="J171" s="268"/>
      <c r="K171" s="268"/>
      <c r="L171" s="268"/>
      <c r="M171" s="268"/>
      <c r="N171" s="268"/>
      <c r="O171" s="268"/>
      <c r="P171" s="268"/>
    </row>
    <row r="172" spans="1:5" ht="12" customHeight="1">
      <c r="A172" s="3"/>
      <c r="B172" s="3"/>
      <c r="C172" s="3"/>
      <c r="D172" s="42"/>
      <c r="E172" s="42"/>
    </row>
    <row r="173" spans="1:36" ht="14.45" customHeight="1">
      <c r="A173" s="3">
        <v>12</v>
      </c>
      <c r="C173" s="272" t="s">
        <v>33</v>
      </c>
      <c r="D173" s="268"/>
      <c r="E173" s="268"/>
      <c r="F173" s="268"/>
      <c r="G173" s="268"/>
      <c r="H173" s="268"/>
      <c r="I173" s="268"/>
      <c r="J173" s="268"/>
      <c r="K173" s="268"/>
      <c r="L173" s="268"/>
      <c r="M173" s="268"/>
      <c r="N173" s="268"/>
      <c r="O173" s="268"/>
      <c r="P173" s="268"/>
      <c r="S173" s="268"/>
      <c r="T173" s="321"/>
      <c r="U173" s="321"/>
      <c r="V173" s="321"/>
      <c r="W173" s="321"/>
      <c r="X173" s="321"/>
      <c r="Y173" s="321"/>
      <c r="Z173" s="321"/>
      <c r="AA173" s="321"/>
      <c r="AB173" s="321"/>
      <c r="AC173" s="321"/>
      <c r="AD173" s="321"/>
      <c r="AE173" s="321"/>
      <c r="AF173" s="321"/>
      <c r="AG173" s="321"/>
      <c r="AH173" s="321"/>
      <c r="AI173" s="4"/>
      <c r="AJ173" s="4"/>
    </row>
    <row r="174" spans="1:36" ht="14.45" customHeight="1">
      <c r="A174" s="3"/>
      <c r="C174" s="11"/>
      <c r="D174" s="4"/>
      <c r="E174" s="4"/>
      <c r="F174" s="4"/>
      <c r="G174" s="4"/>
      <c r="H174" s="4"/>
      <c r="I174" s="4"/>
      <c r="J174" s="4"/>
      <c r="K174" s="4"/>
      <c r="L174" s="4"/>
      <c r="M174" s="4"/>
      <c r="N174" s="4"/>
      <c r="O174" s="4"/>
      <c r="P174" s="4"/>
      <c r="S174" s="4"/>
      <c r="T174" s="73"/>
      <c r="U174" s="73"/>
      <c r="V174" s="73"/>
      <c r="W174" s="73"/>
      <c r="X174" s="73"/>
      <c r="Y174" s="73"/>
      <c r="Z174" s="73"/>
      <c r="AA174" s="73"/>
      <c r="AB174" s="73"/>
      <c r="AC174" s="73"/>
      <c r="AD174" s="73"/>
      <c r="AE174" s="73"/>
      <c r="AF174" s="73"/>
      <c r="AG174" s="73"/>
      <c r="AH174" s="73"/>
      <c r="AI174" s="4"/>
      <c r="AJ174" s="4"/>
    </row>
    <row r="175" spans="2:36" ht="18" customHeight="1">
      <c r="B175" s="12"/>
      <c r="C175" s="268" t="s">
        <v>339</v>
      </c>
      <c r="D175" s="295"/>
      <c r="E175" s="295"/>
      <c r="F175" s="295"/>
      <c r="G175" s="295"/>
      <c r="H175" s="295"/>
      <c r="I175" s="295"/>
      <c r="J175" s="295"/>
      <c r="K175" s="295"/>
      <c r="L175" s="295"/>
      <c r="M175" s="295"/>
      <c r="N175" s="295"/>
      <c r="O175" s="295"/>
      <c r="P175" s="295"/>
      <c r="S175" s="302"/>
      <c r="T175" s="321"/>
      <c r="U175" s="321"/>
      <c r="V175" s="321"/>
      <c r="W175" s="321"/>
      <c r="X175" s="321"/>
      <c r="Y175" s="321"/>
      <c r="Z175" s="321"/>
      <c r="AA175" s="321"/>
      <c r="AB175" s="321"/>
      <c r="AC175" s="321"/>
      <c r="AD175" s="321"/>
      <c r="AE175" s="321"/>
      <c r="AF175" s="321"/>
      <c r="AG175" s="321"/>
      <c r="AH175" s="321"/>
      <c r="AI175" s="321"/>
      <c r="AJ175" s="321"/>
    </row>
    <row r="176" spans="3:16" ht="18.75" customHeight="1">
      <c r="C176" s="4"/>
      <c r="D176" s="154"/>
      <c r="E176" s="154"/>
      <c r="F176" s="154"/>
      <c r="G176" s="154"/>
      <c r="H176" s="154"/>
      <c r="I176" s="154"/>
      <c r="J176" s="154"/>
      <c r="K176" s="154"/>
      <c r="L176" s="154"/>
      <c r="M176" s="154"/>
      <c r="N176" s="154"/>
      <c r="O176" s="154"/>
      <c r="P176" s="154"/>
    </row>
    <row r="177" spans="1:18" ht="14.45" customHeight="1">
      <c r="A177" s="3">
        <v>13</v>
      </c>
      <c r="B177" s="3"/>
      <c r="C177" s="3" t="s">
        <v>4</v>
      </c>
      <c r="D177" s="3"/>
      <c r="E177" s="3"/>
      <c r="R177" s="228"/>
    </row>
    <row r="179" spans="3:31" ht="37.5" customHeight="1">
      <c r="C179" s="268" t="s">
        <v>323</v>
      </c>
      <c r="D179" s="334"/>
      <c r="E179" s="334"/>
      <c r="F179" s="334"/>
      <c r="G179" s="334"/>
      <c r="H179" s="334"/>
      <c r="I179" s="334"/>
      <c r="J179" s="334"/>
      <c r="K179" s="334"/>
      <c r="L179" s="334"/>
      <c r="M179" s="334"/>
      <c r="N179" s="334"/>
      <c r="O179" s="334"/>
      <c r="P179" s="334"/>
      <c r="S179" s="334"/>
      <c r="T179" s="334"/>
      <c r="U179" s="334"/>
      <c r="V179" s="334"/>
      <c r="W179" s="334"/>
      <c r="X179" s="334"/>
      <c r="Y179" s="334"/>
      <c r="Z179" s="334"/>
      <c r="AA179" s="334"/>
      <c r="AB179" s="334"/>
      <c r="AC179" s="334"/>
      <c r="AD179" s="334"/>
      <c r="AE179" s="334"/>
    </row>
    <row r="180" spans="3:24" ht="14.45" customHeight="1">
      <c r="C180" s="4"/>
      <c r="D180" s="14"/>
      <c r="E180" s="14"/>
      <c r="F180" s="14"/>
      <c r="G180" s="14"/>
      <c r="H180" s="14"/>
      <c r="I180" s="14"/>
      <c r="J180" s="14"/>
      <c r="K180" s="14"/>
      <c r="L180" s="14"/>
      <c r="M180" s="14"/>
      <c r="N180" s="14"/>
      <c r="O180" s="14"/>
      <c r="P180" s="14"/>
      <c r="R180" s="268"/>
      <c r="S180" s="268"/>
      <c r="T180" s="268"/>
      <c r="U180" s="268"/>
      <c r="V180" s="268"/>
      <c r="W180" s="268"/>
      <c r="X180" s="268"/>
    </row>
    <row r="181" spans="1:24" ht="14.45" customHeight="1">
      <c r="A181" s="3">
        <v>14</v>
      </c>
      <c r="C181" s="3" t="s">
        <v>53</v>
      </c>
      <c r="D181" s="14"/>
      <c r="E181" s="14"/>
      <c r="F181" s="14"/>
      <c r="G181" s="14"/>
      <c r="H181" s="14"/>
      <c r="I181" s="14"/>
      <c r="J181" s="14"/>
      <c r="K181" s="14"/>
      <c r="L181" s="14"/>
      <c r="M181" s="14"/>
      <c r="N181" s="14"/>
      <c r="O181" s="14"/>
      <c r="P181" s="14"/>
      <c r="R181" s="233"/>
      <c r="S181" s="4"/>
      <c r="T181" s="4"/>
      <c r="U181" s="4"/>
      <c r="V181" s="4"/>
      <c r="W181" s="4"/>
      <c r="X181" s="4"/>
    </row>
    <row r="182" spans="3:24" ht="14.45" customHeight="1">
      <c r="C182" s="4"/>
      <c r="D182" s="14"/>
      <c r="E182" s="14"/>
      <c r="F182" s="14"/>
      <c r="G182" s="14"/>
      <c r="H182" s="14"/>
      <c r="I182" s="14"/>
      <c r="J182" s="14"/>
      <c r="K182" s="14"/>
      <c r="L182" s="14"/>
      <c r="M182" s="14"/>
      <c r="N182" s="14"/>
      <c r="O182" s="14"/>
      <c r="P182" s="14"/>
      <c r="R182" s="233"/>
      <c r="S182" s="4"/>
      <c r="T182" s="4"/>
      <c r="U182" s="4"/>
      <c r="V182" s="4"/>
      <c r="W182" s="4"/>
      <c r="X182" s="4"/>
    </row>
    <row r="183" spans="3:24" ht="31.5" customHeight="1">
      <c r="C183" s="4"/>
      <c r="D183" s="14"/>
      <c r="E183" s="14"/>
      <c r="F183" s="14"/>
      <c r="G183" s="14"/>
      <c r="H183" s="14"/>
      <c r="I183" s="14"/>
      <c r="K183" s="19"/>
      <c r="M183" s="14"/>
      <c r="N183" s="56"/>
      <c r="O183" s="14"/>
      <c r="P183" s="56" t="s">
        <v>322</v>
      </c>
      <c r="R183" s="233"/>
      <c r="S183" s="4"/>
      <c r="T183" s="4"/>
      <c r="U183" s="4"/>
      <c r="V183" s="4"/>
      <c r="W183" s="4"/>
      <c r="X183" s="4"/>
    </row>
    <row r="184" spans="3:24" ht="14.45" customHeight="1">
      <c r="C184" s="4"/>
      <c r="D184" s="14"/>
      <c r="E184" s="14"/>
      <c r="F184" s="14"/>
      <c r="G184" s="14"/>
      <c r="H184" s="14"/>
      <c r="I184" s="14"/>
      <c r="K184" s="6"/>
      <c r="M184" s="14"/>
      <c r="N184" s="17"/>
      <c r="O184" s="14"/>
      <c r="P184" s="6" t="s">
        <v>3</v>
      </c>
      <c r="R184" s="233"/>
      <c r="S184" s="4"/>
      <c r="T184" s="4"/>
      <c r="U184" s="4"/>
      <c r="V184" s="4"/>
      <c r="W184" s="4"/>
      <c r="X184" s="4"/>
    </row>
    <row r="185" spans="3:24" ht="14.45" customHeight="1">
      <c r="C185" s="4"/>
      <c r="D185" s="14"/>
      <c r="E185" s="14"/>
      <c r="F185" s="14"/>
      <c r="G185" s="14"/>
      <c r="H185" s="14"/>
      <c r="I185" s="14"/>
      <c r="K185" s="4"/>
      <c r="M185" s="14"/>
      <c r="N185" s="33"/>
      <c r="O185" s="14"/>
      <c r="P185" s="17"/>
      <c r="R185" s="233"/>
      <c r="S185" s="4"/>
      <c r="T185" s="4"/>
      <c r="U185" s="4"/>
      <c r="V185" s="4"/>
      <c r="W185" s="4"/>
      <c r="X185" s="4"/>
    </row>
    <row r="186" spans="3:24" ht="14.45" customHeight="1">
      <c r="C186" s="276" t="s">
        <v>76</v>
      </c>
      <c r="D186" s="276"/>
      <c r="E186" s="276"/>
      <c r="F186" s="276"/>
      <c r="G186" s="59"/>
      <c r="H186" s="14"/>
      <c r="I186" s="14"/>
      <c r="K186" s="63"/>
      <c r="M186" s="14"/>
      <c r="N186" s="62"/>
      <c r="O186" s="12"/>
      <c r="P186" s="238">
        <v>378</v>
      </c>
      <c r="R186" s="233"/>
      <c r="S186" s="4"/>
      <c r="T186" s="4"/>
      <c r="U186" s="4"/>
      <c r="V186" s="4"/>
      <c r="W186" s="4"/>
      <c r="X186" s="4"/>
    </row>
    <row r="187" spans="3:24" ht="14.45" customHeight="1">
      <c r="C187" s="276" t="s">
        <v>75</v>
      </c>
      <c r="D187" s="276"/>
      <c r="E187" s="276"/>
      <c r="F187" s="276"/>
      <c r="G187" s="59"/>
      <c r="H187" s="14"/>
      <c r="I187" s="14"/>
      <c r="K187" s="63"/>
      <c r="M187" s="14"/>
      <c r="N187" s="62"/>
      <c r="O187" s="12"/>
      <c r="P187" s="238">
        <v>139103</v>
      </c>
      <c r="R187" s="233"/>
      <c r="S187" s="4"/>
      <c r="T187" s="4"/>
      <c r="U187" s="4"/>
      <c r="V187" s="4"/>
      <c r="W187" s="4"/>
      <c r="X187" s="4"/>
    </row>
    <row r="188" spans="3:24" ht="14.45" customHeight="1">
      <c r="C188" s="4"/>
      <c r="D188" s="14"/>
      <c r="E188" s="14"/>
      <c r="F188" s="14"/>
      <c r="G188" s="14"/>
      <c r="H188" s="14"/>
      <c r="I188" s="14"/>
      <c r="K188" s="63"/>
      <c r="M188" s="14"/>
      <c r="N188" s="34"/>
      <c r="O188" s="12"/>
      <c r="P188" s="197"/>
      <c r="R188" s="233"/>
      <c r="S188" s="4"/>
      <c r="T188" s="4"/>
      <c r="U188" s="4"/>
      <c r="V188" s="4"/>
      <c r="W188" s="4"/>
      <c r="X188" s="4"/>
    </row>
    <row r="189" spans="4:25" ht="14.45" customHeight="1" thickBot="1">
      <c r="D189" s="3"/>
      <c r="E189" s="3"/>
      <c r="K189" s="64"/>
      <c r="N189" s="58"/>
      <c r="O189" s="82"/>
      <c r="P189" s="198">
        <f>SUM(P186:P188)</f>
        <v>139481</v>
      </c>
      <c r="R189" s="228"/>
      <c r="S189" s="268"/>
      <c r="T189" s="268"/>
      <c r="U189" s="268"/>
      <c r="V189" s="268"/>
      <c r="W189" s="268"/>
      <c r="X189" s="268"/>
      <c r="Y189" s="268"/>
    </row>
    <row r="190" spans="1:25" ht="14.45" customHeight="1">
      <c r="A190" s="3"/>
      <c r="C190" s="3"/>
      <c r="D190" s="3"/>
      <c r="E190" s="3"/>
      <c r="J190" s="38"/>
      <c r="K190" s="37"/>
      <c r="L190" s="39"/>
      <c r="N190" s="21"/>
      <c r="S190" s="268"/>
      <c r="T190" s="268"/>
      <c r="U190" s="268"/>
      <c r="V190" s="268"/>
      <c r="W190" s="268"/>
      <c r="X190" s="268"/>
      <c r="Y190" s="268"/>
    </row>
    <row r="191" spans="1:27" ht="14.45" customHeight="1">
      <c r="A191" s="3">
        <v>15</v>
      </c>
      <c r="C191" s="280" t="s">
        <v>52</v>
      </c>
      <c r="D191" s="280"/>
      <c r="E191" s="280"/>
      <c r="F191" s="280"/>
      <c r="G191" s="280"/>
      <c r="H191" s="280"/>
      <c r="I191" s="280"/>
      <c r="J191" s="280"/>
      <c r="K191" s="280"/>
      <c r="L191" s="280"/>
      <c r="M191" s="280"/>
      <c r="N191" s="280"/>
      <c r="O191" s="280"/>
      <c r="P191" s="280"/>
      <c r="R191" s="268"/>
      <c r="S191" s="268"/>
      <c r="T191" s="268"/>
      <c r="U191" s="268"/>
      <c r="V191" s="268"/>
      <c r="W191" s="268"/>
      <c r="X191" s="268"/>
      <c r="Y191" s="14"/>
      <c r="Z191" s="14"/>
      <c r="AA191" s="14"/>
    </row>
    <row r="192" spans="3:27" ht="14.45" customHeight="1">
      <c r="C192" s="14"/>
      <c r="D192" s="14"/>
      <c r="E192" s="14"/>
      <c r="F192" s="14"/>
      <c r="G192" s="14"/>
      <c r="H192" s="14"/>
      <c r="I192" s="14"/>
      <c r="J192" s="14"/>
      <c r="K192" s="14"/>
      <c r="L192" s="14"/>
      <c r="M192" s="14"/>
      <c r="N192" s="14"/>
      <c r="O192" s="14"/>
      <c r="P192" s="14"/>
      <c r="R192" s="233"/>
      <c r="S192" s="4"/>
      <c r="T192" s="4"/>
      <c r="U192" s="4"/>
      <c r="V192" s="4"/>
      <c r="W192" s="4"/>
      <c r="X192" s="4"/>
      <c r="Y192" s="14"/>
      <c r="Z192" s="14"/>
      <c r="AA192" s="14"/>
    </row>
    <row r="193" spans="3:27" ht="56.25" customHeight="1">
      <c r="C193" s="14"/>
      <c r="D193" s="14"/>
      <c r="E193" s="14"/>
      <c r="F193" s="14"/>
      <c r="G193" s="14"/>
      <c r="H193" s="14"/>
      <c r="I193" s="14"/>
      <c r="K193" s="19"/>
      <c r="M193" s="14"/>
      <c r="O193" s="14"/>
      <c r="P193" s="66" t="s">
        <v>324</v>
      </c>
      <c r="R193" s="233"/>
      <c r="S193" s="4"/>
      <c r="T193" s="4"/>
      <c r="U193" s="4"/>
      <c r="V193" s="4"/>
      <c r="W193" s="4"/>
      <c r="X193" s="4"/>
      <c r="Y193" s="14"/>
      <c r="Z193" s="14"/>
      <c r="AA193" s="14"/>
    </row>
    <row r="194" spans="3:27" ht="14.45" customHeight="1">
      <c r="C194" s="1" t="s">
        <v>155</v>
      </c>
      <c r="D194" s="169"/>
      <c r="E194" s="169"/>
      <c r="F194" s="169"/>
      <c r="O194" s="12"/>
      <c r="P194" s="12"/>
      <c r="R194" s="233"/>
      <c r="S194" s="9"/>
      <c r="T194" s="9"/>
      <c r="U194" s="12"/>
      <c r="V194" s="12"/>
      <c r="W194" s="12"/>
      <c r="Y194" s="12"/>
      <c r="AA194" s="12"/>
    </row>
    <row r="195" spans="3:27" ht="14.45" customHeight="1">
      <c r="C195" s="1"/>
      <c r="D195" s="169"/>
      <c r="E195" s="169"/>
      <c r="F195" s="169"/>
      <c r="O195" s="12"/>
      <c r="P195" s="12"/>
      <c r="R195" s="233"/>
      <c r="S195" s="9"/>
      <c r="T195" s="9"/>
      <c r="U195" s="12"/>
      <c r="V195" s="12"/>
      <c r="W195" s="12"/>
      <c r="Y195" s="12"/>
      <c r="AA195" s="12"/>
    </row>
    <row r="196" spans="3:27" ht="14.45" customHeight="1">
      <c r="C196" s="3" t="s">
        <v>78</v>
      </c>
      <c r="H196" s="47" t="s">
        <v>77</v>
      </c>
      <c r="L196" s="337" t="s">
        <v>54</v>
      </c>
      <c r="M196" s="337"/>
      <c r="N196" s="337"/>
      <c r="O196" s="12"/>
      <c r="P196" s="6" t="s">
        <v>3</v>
      </c>
      <c r="R196" s="233"/>
      <c r="S196" s="9"/>
      <c r="T196" s="9"/>
      <c r="U196" s="12"/>
      <c r="V196" s="12"/>
      <c r="W196" s="12"/>
      <c r="Y196" s="12"/>
      <c r="AA196" s="12"/>
    </row>
    <row r="197" spans="3:27" ht="9" customHeight="1">
      <c r="C197" s="3"/>
      <c r="H197" s="3"/>
      <c r="L197" s="56"/>
      <c r="M197" s="56"/>
      <c r="N197" s="56"/>
      <c r="O197" s="12"/>
      <c r="P197" s="6"/>
      <c r="R197" s="233"/>
      <c r="S197" s="9"/>
      <c r="T197" s="9"/>
      <c r="U197" s="12"/>
      <c r="V197" s="12"/>
      <c r="W197" s="12"/>
      <c r="Y197" s="12"/>
      <c r="AA197" s="12"/>
    </row>
    <row r="198" spans="3:27" ht="18" customHeight="1">
      <c r="C198" s="12" t="s">
        <v>68</v>
      </c>
      <c r="D198" s="12"/>
      <c r="E198" s="12"/>
      <c r="F198" s="12"/>
      <c r="G198" s="12"/>
      <c r="H198" s="12" t="s">
        <v>270</v>
      </c>
      <c r="I198" s="12"/>
      <c r="J198" s="12"/>
      <c r="K198" s="12"/>
      <c r="L198" s="295" t="s">
        <v>71</v>
      </c>
      <c r="M198" s="295"/>
      <c r="N198" s="295"/>
      <c r="O198" s="12"/>
      <c r="P198" s="168">
        <v>1815</v>
      </c>
      <c r="R198" s="233"/>
      <c r="W198" s="12"/>
      <c r="Y198" s="120"/>
      <c r="AA198" s="12"/>
    </row>
    <row r="199" spans="3:27" ht="18.75" customHeight="1">
      <c r="C199" s="12" t="s">
        <v>68</v>
      </c>
      <c r="D199" s="12"/>
      <c r="E199" s="12"/>
      <c r="F199" s="12"/>
      <c r="G199" s="12"/>
      <c r="H199" s="12" t="s">
        <v>270</v>
      </c>
      <c r="I199" s="12"/>
      <c r="J199" s="12"/>
      <c r="K199" s="12"/>
      <c r="L199" s="295" t="s">
        <v>73</v>
      </c>
      <c r="M199" s="295"/>
      <c r="N199" s="295"/>
      <c r="O199" s="12"/>
      <c r="P199" s="168">
        <v>1449</v>
      </c>
      <c r="R199" s="233"/>
      <c r="W199" s="12"/>
      <c r="Y199" s="120"/>
      <c r="AA199" s="12"/>
    </row>
    <row r="200" spans="3:27" ht="18.75" customHeight="1">
      <c r="C200" s="12"/>
      <c r="D200" s="12"/>
      <c r="E200" s="12"/>
      <c r="F200" s="12"/>
      <c r="G200" s="12"/>
      <c r="H200" s="12"/>
      <c r="I200" s="12"/>
      <c r="J200" s="12"/>
      <c r="K200" s="12"/>
      <c r="L200" s="9"/>
      <c r="M200" s="9"/>
      <c r="N200" s="9"/>
      <c r="O200" s="12"/>
      <c r="P200" s="168"/>
      <c r="R200" s="233"/>
      <c r="W200" s="12"/>
      <c r="Y200" s="120"/>
      <c r="AA200" s="12"/>
    </row>
    <row r="201" spans="3:27" ht="18" customHeight="1">
      <c r="C201" s="1" t="s">
        <v>188</v>
      </c>
      <c r="D201" s="12"/>
      <c r="E201" s="12"/>
      <c r="F201" s="12"/>
      <c r="G201" s="12"/>
      <c r="H201" s="12"/>
      <c r="I201" s="12"/>
      <c r="J201" s="12"/>
      <c r="K201" s="12"/>
      <c r="L201" s="9"/>
      <c r="M201" s="9"/>
      <c r="N201" s="9"/>
      <c r="O201" s="12"/>
      <c r="P201" s="168"/>
      <c r="R201" s="233"/>
      <c r="W201" s="12"/>
      <c r="Y201" s="120"/>
      <c r="AA201" s="12"/>
    </row>
    <row r="202" spans="3:27" ht="18" customHeight="1">
      <c r="C202" s="1"/>
      <c r="D202" s="12"/>
      <c r="E202" s="12"/>
      <c r="F202" s="12"/>
      <c r="G202" s="12"/>
      <c r="H202" s="12"/>
      <c r="I202" s="12"/>
      <c r="J202" s="12"/>
      <c r="K202" s="12"/>
      <c r="L202" s="9"/>
      <c r="M202" s="9"/>
      <c r="N202" s="9"/>
      <c r="O202" s="12"/>
      <c r="P202" s="168"/>
      <c r="R202" s="233"/>
      <c r="W202" s="12"/>
      <c r="Y202" s="120"/>
      <c r="AA202" s="12"/>
    </row>
    <row r="203" spans="3:27" ht="18" customHeight="1">
      <c r="C203" s="3" t="s">
        <v>78</v>
      </c>
      <c r="H203" s="3" t="s">
        <v>77</v>
      </c>
      <c r="L203" s="337" t="s">
        <v>54</v>
      </c>
      <c r="M203" s="337"/>
      <c r="N203" s="337"/>
      <c r="O203" s="12"/>
      <c r="P203" s="6" t="s">
        <v>3</v>
      </c>
      <c r="R203" s="233"/>
      <c r="W203" s="12"/>
      <c r="Y203" s="120"/>
      <c r="AA203" s="12"/>
    </row>
    <row r="204" spans="3:27" ht="12" customHeight="1">
      <c r="C204" s="3"/>
      <c r="H204" s="3"/>
      <c r="L204" s="56"/>
      <c r="M204" s="56"/>
      <c r="N204" s="56"/>
      <c r="O204" s="12"/>
      <c r="P204" s="6"/>
      <c r="R204" s="233"/>
      <c r="W204" s="12"/>
      <c r="Y204" s="120"/>
      <c r="AA204" s="12"/>
    </row>
    <row r="205" spans="3:27" ht="32.25" customHeight="1">
      <c r="C205" s="295" t="s">
        <v>186</v>
      </c>
      <c r="D205" s="295"/>
      <c r="E205" s="295"/>
      <c r="F205" s="295"/>
      <c r="G205" s="12"/>
      <c r="H205" s="12" t="s">
        <v>79</v>
      </c>
      <c r="I205" s="12"/>
      <c r="J205" s="12"/>
      <c r="K205" s="12"/>
      <c r="L205" s="295" t="s">
        <v>55</v>
      </c>
      <c r="M205" s="295"/>
      <c r="N205" s="295"/>
      <c r="O205" s="12"/>
      <c r="P205" s="168">
        <f>12974+18</f>
        <v>12992</v>
      </c>
      <c r="R205" s="233"/>
      <c r="W205" s="12"/>
      <c r="Y205" s="120"/>
      <c r="AA205" s="12"/>
    </row>
    <row r="206" spans="3:27" ht="12" customHeight="1">
      <c r="C206" s="3"/>
      <c r="H206" s="3"/>
      <c r="L206" s="56"/>
      <c r="M206" s="56"/>
      <c r="N206" s="56"/>
      <c r="O206" s="12"/>
      <c r="P206" s="6"/>
      <c r="R206" s="233"/>
      <c r="W206" s="12"/>
      <c r="Y206" s="120"/>
      <c r="AA206" s="12"/>
    </row>
    <row r="207" spans="3:27" ht="18" customHeight="1">
      <c r="C207" s="12" t="s">
        <v>197</v>
      </c>
      <c r="D207" s="12"/>
      <c r="E207" s="12"/>
      <c r="F207" s="12"/>
      <c r="G207" s="12"/>
      <c r="H207" s="12" t="s">
        <v>79</v>
      </c>
      <c r="I207" s="12"/>
      <c r="J207" s="12"/>
      <c r="K207" s="12"/>
      <c r="L207" s="295" t="s">
        <v>55</v>
      </c>
      <c r="M207" s="295"/>
      <c r="N207" s="295"/>
      <c r="O207" s="12"/>
      <c r="P207" s="168">
        <v>3111</v>
      </c>
      <c r="R207" s="233"/>
      <c r="W207" s="12"/>
      <c r="Y207" s="120"/>
      <c r="AA207" s="12"/>
    </row>
    <row r="208" spans="3:27" ht="17.25" customHeight="1">
      <c r="C208" s="331"/>
      <c r="D208" s="331"/>
      <c r="E208" s="189"/>
      <c r="F208" s="12"/>
      <c r="G208" s="12"/>
      <c r="H208" s="12"/>
      <c r="I208" s="12"/>
      <c r="J208" s="12"/>
      <c r="K208" s="12"/>
      <c r="L208" s="293"/>
      <c r="M208" s="293"/>
      <c r="N208" s="293"/>
      <c r="O208" s="12"/>
      <c r="P208" s="168"/>
      <c r="R208" s="233"/>
      <c r="W208" s="12"/>
      <c r="Y208" s="120"/>
      <c r="AA208" s="12"/>
    </row>
    <row r="209" spans="3:27" ht="18" customHeight="1">
      <c r="C209" s="12" t="s">
        <v>198</v>
      </c>
      <c r="D209" s="139"/>
      <c r="E209" s="139"/>
      <c r="F209" s="139"/>
      <c r="G209" s="12"/>
      <c r="H209" s="12" t="s">
        <v>79</v>
      </c>
      <c r="I209" s="12"/>
      <c r="J209" s="12"/>
      <c r="K209" s="12"/>
      <c r="L209" s="295" t="s">
        <v>55</v>
      </c>
      <c r="M209" s="295"/>
      <c r="N209" s="295"/>
      <c r="O209" s="12"/>
      <c r="P209" s="168">
        <v>930</v>
      </c>
      <c r="R209" s="233"/>
      <c r="W209" s="12"/>
      <c r="Y209" s="120"/>
      <c r="AA209" s="12"/>
    </row>
    <row r="210" spans="3:27" ht="15.75" customHeight="1">
      <c r="C210" s="332"/>
      <c r="D210" s="333"/>
      <c r="E210" s="190"/>
      <c r="F210" s="139"/>
      <c r="G210" s="12"/>
      <c r="H210" s="12"/>
      <c r="I210" s="12"/>
      <c r="J210" s="12"/>
      <c r="K210" s="12"/>
      <c r="L210" s="293"/>
      <c r="M210" s="293"/>
      <c r="N210" s="293"/>
      <c r="O210" s="12"/>
      <c r="P210" s="168"/>
      <c r="R210" s="233"/>
      <c r="W210" s="12"/>
      <c r="Y210" s="120"/>
      <c r="AA210" s="12"/>
    </row>
    <row r="211" spans="3:27" ht="30" customHeight="1">
      <c r="C211" s="12" t="s">
        <v>69</v>
      </c>
      <c r="D211" s="12"/>
      <c r="E211" s="12"/>
      <c r="F211" s="12"/>
      <c r="G211" s="12"/>
      <c r="H211" s="12" t="s">
        <v>79</v>
      </c>
      <c r="I211" s="12"/>
      <c r="J211" s="12"/>
      <c r="K211" s="12"/>
      <c r="L211" s="295" t="s">
        <v>55</v>
      </c>
      <c r="M211" s="295"/>
      <c r="N211" s="295"/>
      <c r="O211" s="12"/>
      <c r="P211" s="168">
        <v>57</v>
      </c>
      <c r="R211" s="233"/>
      <c r="W211" s="12"/>
      <c r="Y211" s="120"/>
      <c r="AA211" s="12"/>
    </row>
    <row r="212" spans="3:27" ht="30" customHeight="1">
      <c r="C212" s="12" t="s">
        <v>271</v>
      </c>
      <c r="D212" s="12"/>
      <c r="E212" s="12"/>
      <c r="F212" s="12"/>
      <c r="G212" s="12"/>
      <c r="H212" s="12" t="s">
        <v>79</v>
      </c>
      <c r="I212" s="12"/>
      <c r="J212" s="12"/>
      <c r="K212" s="12"/>
      <c r="L212" s="295" t="s">
        <v>55</v>
      </c>
      <c r="M212" s="295"/>
      <c r="N212" s="295"/>
      <c r="O212" s="12"/>
      <c r="P212" s="168">
        <v>88</v>
      </c>
      <c r="R212" s="233"/>
      <c r="W212" s="12"/>
      <c r="Y212" s="120"/>
      <c r="AA212" s="12"/>
    </row>
    <row r="213" spans="3:27" ht="30" customHeight="1">
      <c r="C213" s="12" t="s">
        <v>130</v>
      </c>
      <c r="D213" s="12"/>
      <c r="E213" s="12"/>
      <c r="F213" s="12"/>
      <c r="G213" s="12"/>
      <c r="H213" s="12" t="s">
        <v>79</v>
      </c>
      <c r="I213" s="12"/>
      <c r="J213" s="12"/>
      <c r="K213" s="12"/>
      <c r="L213" s="295" t="s">
        <v>55</v>
      </c>
      <c r="M213" s="295"/>
      <c r="N213" s="295"/>
      <c r="O213" s="12"/>
      <c r="P213" s="168">
        <v>225</v>
      </c>
      <c r="R213" s="233"/>
      <c r="W213" s="12"/>
      <c r="Y213" s="120"/>
      <c r="AA213" s="12"/>
    </row>
    <row r="214" spans="3:27" ht="30" customHeight="1">
      <c r="C214" s="12" t="s">
        <v>70</v>
      </c>
      <c r="D214" s="12"/>
      <c r="E214" s="12"/>
      <c r="F214" s="12"/>
      <c r="G214" s="12"/>
      <c r="H214" s="12" t="s">
        <v>79</v>
      </c>
      <c r="I214" s="12"/>
      <c r="J214" s="12"/>
      <c r="K214" s="12"/>
      <c r="L214" s="295" t="s">
        <v>55</v>
      </c>
      <c r="M214" s="295"/>
      <c r="N214" s="295"/>
      <c r="O214" s="12"/>
      <c r="P214" s="168">
        <v>103</v>
      </c>
      <c r="R214" s="233"/>
      <c r="W214" s="12"/>
      <c r="Y214" s="120"/>
      <c r="AA214" s="12"/>
    </row>
    <row r="215" spans="3:27" ht="30" customHeight="1">
      <c r="C215" s="12" t="s">
        <v>107</v>
      </c>
      <c r="D215" s="12"/>
      <c r="E215" s="12"/>
      <c r="F215" s="12"/>
      <c r="G215" s="12"/>
      <c r="H215" s="12" t="s">
        <v>79</v>
      </c>
      <c r="I215" s="12"/>
      <c r="J215" s="12"/>
      <c r="K215" s="12"/>
      <c r="L215" s="295" t="s">
        <v>55</v>
      </c>
      <c r="M215" s="295"/>
      <c r="N215" s="295"/>
      <c r="O215" s="12"/>
      <c r="P215" s="168">
        <v>369</v>
      </c>
      <c r="R215" s="233"/>
      <c r="W215" s="12"/>
      <c r="Y215" s="120"/>
      <c r="AA215" s="12"/>
    </row>
    <row r="216" spans="3:27" ht="30" customHeight="1">
      <c r="C216" s="12" t="s">
        <v>140</v>
      </c>
      <c r="D216" s="12"/>
      <c r="E216" s="12"/>
      <c r="F216" s="12"/>
      <c r="G216" s="12"/>
      <c r="H216" s="12" t="s">
        <v>79</v>
      </c>
      <c r="I216" s="12"/>
      <c r="J216" s="12"/>
      <c r="K216" s="12"/>
      <c r="L216" s="295" t="s">
        <v>55</v>
      </c>
      <c r="M216" s="295"/>
      <c r="N216" s="295"/>
      <c r="O216" s="12"/>
      <c r="P216" s="168">
        <v>50</v>
      </c>
      <c r="R216" s="233"/>
      <c r="W216" s="12"/>
      <c r="Y216" s="120"/>
      <c r="AA216" s="12"/>
    </row>
    <row r="217" spans="1:27" ht="28.5" customHeight="1">
      <c r="A217" s="3"/>
      <c r="C217" s="12" t="s">
        <v>254</v>
      </c>
      <c r="D217" s="12"/>
      <c r="E217" s="12"/>
      <c r="F217" s="12"/>
      <c r="G217" s="12"/>
      <c r="H217" s="12" t="s">
        <v>79</v>
      </c>
      <c r="I217" s="12"/>
      <c r="J217" s="12"/>
      <c r="K217" s="12"/>
      <c r="L217" s="295" t="s">
        <v>55</v>
      </c>
      <c r="M217" s="295"/>
      <c r="N217" s="295"/>
      <c r="O217" s="12"/>
      <c r="P217" s="168">
        <v>176</v>
      </c>
      <c r="R217" s="233"/>
      <c r="S217" s="4"/>
      <c r="T217" s="4"/>
      <c r="U217" s="4"/>
      <c r="V217" s="4"/>
      <c r="W217" s="4"/>
      <c r="X217" s="4"/>
      <c r="Y217" s="14"/>
      <c r="Z217" s="14"/>
      <c r="AA217" s="14"/>
    </row>
    <row r="218" spans="1:27" ht="21" customHeight="1">
      <c r="A218" s="3"/>
      <c r="C218" s="1" t="s">
        <v>356</v>
      </c>
      <c r="D218" s="169"/>
      <c r="E218" s="14"/>
      <c r="F218" s="14"/>
      <c r="G218" s="14"/>
      <c r="H218" s="14"/>
      <c r="I218" s="14"/>
      <c r="J218" s="14"/>
      <c r="K218" s="14"/>
      <c r="L218" s="14"/>
      <c r="M218" s="14"/>
      <c r="N218" s="14"/>
      <c r="O218" s="14"/>
      <c r="P218" s="14"/>
      <c r="R218" s="233"/>
      <c r="S218" s="4"/>
      <c r="T218" s="4"/>
      <c r="U218" s="4"/>
      <c r="V218" s="4"/>
      <c r="W218" s="4"/>
      <c r="X218" s="4"/>
      <c r="Y218" s="14"/>
      <c r="Z218" s="14"/>
      <c r="AA218" s="14"/>
    </row>
    <row r="219" spans="1:27" ht="15.75" customHeight="1">
      <c r="A219" s="3"/>
      <c r="C219" s="3"/>
      <c r="D219" s="4"/>
      <c r="E219" s="4"/>
      <c r="F219" s="4"/>
      <c r="G219" s="4"/>
      <c r="H219" s="4"/>
      <c r="I219" s="4"/>
      <c r="J219" s="4"/>
      <c r="K219" s="4"/>
      <c r="L219" s="4"/>
      <c r="M219" s="4"/>
      <c r="N219" s="4"/>
      <c r="O219" s="4"/>
      <c r="P219" s="4"/>
      <c r="R219" s="233"/>
      <c r="S219" s="4"/>
      <c r="T219" s="4"/>
      <c r="U219" s="4"/>
      <c r="V219" s="4"/>
      <c r="W219" s="4"/>
      <c r="X219" s="4"/>
      <c r="Y219" s="14"/>
      <c r="Z219" s="14"/>
      <c r="AA219" s="14"/>
    </row>
    <row r="220" spans="3:27" ht="18.75" customHeight="1">
      <c r="C220" s="12" t="s">
        <v>273</v>
      </c>
      <c r="D220" s="12"/>
      <c r="E220" s="12"/>
      <c r="F220" s="12"/>
      <c r="G220" s="12"/>
      <c r="H220" s="12" t="s">
        <v>79</v>
      </c>
      <c r="I220" s="12"/>
      <c r="J220" s="12"/>
      <c r="K220" s="12"/>
      <c r="L220" s="295" t="s">
        <v>272</v>
      </c>
      <c r="M220" s="293"/>
      <c r="N220" s="293"/>
      <c r="O220" s="12"/>
      <c r="P220" s="168">
        <v>20579</v>
      </c>
      <c r="R220" s="233"/>
      <c r="W220" s="12"/>
      <c r="Y220" s="120"/>
      <c r="AA220" s="12"/>
    </row>
    <row r="221" spans="3:27" ht="29.25" customHeight="1">
      <c r="C221" s="12" t="s">
        <v>299</v>
      </c>
      <c r="D221" s="12"/>
      <c r="E221" s="12"/>
      <c r="F221" s="12"/>
      <c r="G221" s="12"/>
      <c r="H221" s="12" t="s">
        <v>79</v>
      </c>
      <c r="I221" s="12"/>
      <c r="J221" s="12"/>
      <c r="K221" s="12"/>
      <c r="L221" s="295" t="s">
        <v>300</v>
      </c>
      <c r="M221" s="293"/>
      <c r="N221" s="293"/>
      <c r="O221" s="12"/>
      <c r="P221" s="168">
        <v>647</v>
      </c>
      <c r="R221" s="233"/>
      <c r="W221" s="12"/>
      <c r="Y221" s="120"/>
      <c r="AA221" s="12"/>
    </row>
    <row r="222" spans="3:27" ht="20.25" customHeight="1">
      <c r="C222" s="12" t="s">
        <v>301</v>
      </c>
      <c r="D222" s="12"/>
      <c r="E222" s="12"/>
      <c r="F222" s="12"/>
      <c r="G222" s="12"/>
      <c r="H222" s="12" t="s">
        <v>79</v>
      </c>
      <c r="I222" s="12"/>
      <c r="J222" s="12"/>
      <c r="K222" s="12"/>
      <c r="L222" s="295" t="s">
        <v>302</v>
      </c>
      <c r="M222" s="293"/>
      <c r="N222" s="293"/>
      <c r="O222" s="12"/>
      <c r="P222" s="168">
        <v>1651</v>
      </c>
      <c r="R222" s="233"/>
      <c r="W222" s="12"/>
      <c r="Y222" s="120"/>
      <c r="AA222" s="12"/>
    </row>
    <row r="223" spans="3:27" ht="18" customHeight="1">
      <c r="C223" s="12" t="s">
        <v>162</v>
      </c>
      <c r="D223" s="12"/>
      <c r="E223" s="12"/>
      <c r="F223" s="12"/>
      <c r="G223" s="12"/>
      <c r="H223" s="12" t="s">
        <v>79</v>
      </c>
      <c r="I223" s="12"/>
      <c r="J223" s="12"/>
      <c r="K223" s="12"/>
      <c r="L223" s="295" t="s">
        <v>187</v>
      </c>
      <c r="M223" s="295"/>
      <c r="N223" s="295"/>
      <c r="O223" s="12"/>
      <c r="P223" s="168">
        <v>650</v>
      </c>
      <c r="R223" s="233"/>
      <c r="W223" s="12"/>
      <c r="Y223" s="120"/>
      <c r="AA223" s="12"/>
    </row>
  </sheetData>
  <mergeCells count="83">
    <mergeCell ref="L214:N214"/>
    <mergeCell ref="L212:N212"/>
    <mergeCell ref="L205:N205"/>
    <mergeCell ref="R191:X191"/>
    <mergeCell ref="L196:N196"/>
    <mergeCell ref="C191:P191"/>
    <mergeCell ref="L213:N213"/>
    <mergeCell ref="L211:N211"/>
    <mergeCell ref="L209:N210"/>
    <mergeCell ref="L207:N208"/>
    <mergeCell ref="S190:Y190"/>
    <mergeCell ref="S175:AJ175"/>
    <mergeCell ref="C175:P175"/>
    <mergeCell ref="C179:P179"/>
    <mergeCell ref="C173:P173"/>
    <mergeCell ref="S173:AH173"/>
    <mergeCell ref="S179:AE179"/>
    <mergeCell ref="S189:Y189"/>
    <mergeCell ref="R61:AG61"/>
    <mergeCell ref="C61:P61"/>
    <mergeCell ref="C65:P65"/>
    <mergeCell ref="C63:P63"/>
    <mergeCell ref="L216:N216"/>
    <mergeCell ref="L198:N198"/>
    <mergeCell ref="L203:N203"/>
    <mergeCell ref="L199:N199"/>
    <mergeCell ref="L215:N215"/>
    <mergeCell ref="C187:F187"/>
    <mergeCell ref="C3:P3"/>
    <mergeCell ref="C5:P5"/>
    <mergeCell ref="C9:P9"/>
    <mergeCell ref="C7:P7"/>
    <mergeCell ref="C186:F186"/>
    <mergeCell ref="C165:N165"/>
    <mergeCell ref="C73:P73"/>
    <mergeCell ref="C76:P76"/>
    <mergeCell ref="C166:N166"/>
    <mergeCell ref="C13:P13"/>
    <mergeCell ref="L223:N223"/>
    <mergeCell ref="L221:N221"/>
    <mergeCell ref="L222:N222"/>
    <mergeCell ref="R67:AG67"/>
    <mergeCell ref="AD73:AG73"/>
    <mergeCell ref="Z73:AB73"/>
    <mergeCell ref="R180:X180"/>
    <mergeCell ref="R74:AI74"/>
    <mergeCell ref="R166:AD166"/>
    <mergeCell ref="C69:P69"/>
    <mergeCell ref="C208:D208"/>
    <mergeCell ref="C210:D210"/>
    <mergeCell ref="C74:F74"/>
    <mergeCell ref="C205:F205"/>
    <mergeCell ref="C167:P167"/>
    <mergeCell ref="C171:P171"/>
    <mergeCell ref="L220:N220"/>
    <mergeCell ref="D47:P47"/>
    <mergeCell ref="D48:P48"/>
    <mergeCell ref="D49:P49"/>
    <mergeCell ref="C162:P162"/>
    <mergeCell ref="C57:P57"/>
    <mergeCell ref="L52:N52"/>
    <mergeCell ref="C53:P53"/>
    <mergeCell ref="H52:J52"/>
    <mergeCell ref="C59:P59"/>
    <mergeCell ref="D35:P35"/>
    <mergeCell ref="D40:P40"/>
    <mergeCell ref="C28:D28"/>
    <mergeCell ref="F28:L28"/>
    <mergeCell ref="D42:P42"/>
    <mergeCell ref="F25:P25"/>
    <mergeCell ref="F27:P27"/>
    <mergeCell ref="C32:P32"/>
    <mergeCell ref="D34:I34"/>
    <mergeCell ref="L217:N217"/>
    <mergeCell ref="C71:G71"/>
    <mergeCell ref="C72:G72"/>
    <mergeCell ref="C29:D29"/>
    <mergeCell ref="D36:P36"/>
    <mergeCell ref="D39:P39"/>
    <mergeCell ref="D44:P44"/>
    <mergeCell ref="D45:P45"/>
    <mergeCell ref="D37:P37"/>
    <mergeCell ref="D38:P38"/>
  </mergeCells>
  <printOptions horizontalCentered="1"/>
  <pageMargins left="0.18" right="0.14" top="0.31" bottom="0.23" header="0.19" footer="0.16"/>
  <pageSetup fitToHeight="4" horizontalDpi="600" verticalDpi="600" orientation="portrait" paperSize="9" scale="83" r:id="rId1"/>
  <headerFooter alignWithMargins="0">
    <oddHeader>&amp;C( &amp;P+4 )
</oddHeader>
  </headerFooter>
  <rowBreaks count="4" manualBreakCount="4">
    <brk id="42" max="16383" man="1"/>
    <brk id="77" max="16383" man="1"/>
    <brk id="142" max="16383" man="1"/>
    <brk id="18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9"/>
  <sheetViews>
    <sheetView showGridLines="0" view="pageBreakPreview" zoomScaleSheetLayoutView="100" workbookViewId="0" topLeftCell="A82">
      <selection activeCell="X37" sqref="X37"/>
    </sheetView>
  </sheetViews>
  <sheetFormatPr defaultColWidth="9.140625" defaultRowHeight="14.25" customHeight="1"/>
  <cols>
    <col min="1" max="1" width="4.140625" style="2" customWidth="1"/>
    <col min="2" max="2" width="3.00390625" style="2" customWidth="1"/>
    <col min="3" max="3" width="4.8515625" style="2" customWidth="1"/>
    <col min="4" max="4" width="23.85156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0.140625" style="2" hidden="1" customWidth="1"/>
    <col min="18" max="18" width="11.8515625" style="2" hidden="1" customWidth="1"/>
    <col min="19" max="19" width="9.140625" style="2" hidden="1" customWidth="1"/>
    <col min="20" max="20" width="10.7109375" style="2" hidden="1" customWidth="1"/>
    <col min="21" max="21" width="9.140625" style="2" customWidth="1"/>
    <col min="22" max="22" width="9.140625" style="2" hidden="1" customWidth="1"/>
    <col min="23" max="16384" width="9.140625" style="2" customWidth="1"/>
  </cols>
  <sheetData>
    <row r="1" spans="1:15" ht="14.45" customHeight="1">
      <c r="A1" s="346" t="s">
        <v>167</v>
      </c>
      <c r="B1" s="291"/>
      <c r="C1" s="291"/>
      <c r="D1" s="291"/>
      <c r="E1" s="291"/>
      <c r="F1" s="291"/>
      <c r="G1" s="291"/>
      <c r="H1" s="291"/>
      <c r="I1" s="291"/>
      <c r="J1" s="291"/>
      <c r="K1" s="291"/>
      <c r="L1" s="291"/>
      <c r="M1" s="291"/>
      <c r="N1" s="291"/>
      <c r="O1" s="291"/>
    </row>
    <row r="2" spans="1:15" ht="14.45" customHeight="1">
      <c r="A2" s="291"/>
      <c r="B2" s="291"/>
      <c r="C2" s="291"/>
      <c r="D2" s="291"/>
      <c r="E2" s="291"/>
      <c r="F2" s="291"/>
      <c r="G2" s="291"/>
      <c r="H2" s="291"/>
      <c r="I2" s="291"/>
      <c r="J2" s="291"/>
      <c r="K2" s="291"/>
      <c r="L2" s="291"/>
      <c r="M2" s="291"/>
      <c r="N2" s="291"/>
      <c r="O2" s="291"/>
    </row>
    <row r="3" spans="3:15" ht="17.25" customHeight="1">
      <c r="C3" s="12"/>
      <c r="G3" s="12"/>
      <c r="K3" s="9"/>
      <c r="L3" s="9"/>
      <c r="M3" s="9"/>
      <c r="O3" s="168"/>
    </row>
    <row r="4" spans="1:26" ht="14.45" customHeight="1">
      <c r="A4" s="3">
        <v>16</v>
      </c>
      <c r="C4" s="223" t="s">
        <v>298</v>
      </c>
      <c r="D4" s="224"/>
      <c r="E4" s="224"/>
      <c r="F4" s="224"/>
      <c r="G4" s="224"/>
      <c r="H4" s="224"/>
      <c r="I4" s="224"/>
      <c r="J4" s="224"/>
      <c r="K4" s="224"/>
      <c r="L4" s="224"/>
      <c r="M4" s="224"/>
      <c r="N4" s="224"/>
      <c r="O4" s="224"/>
      <c r="Q4" s="4"/>
      <c r="R4" s="4"/>
      <c r="S4" s="4"/>
      <c r="T4" s="4"/>
      <c r="U4" s="4"/>
      <c r="V4" s="4"/>
      <c r="W4" s="4"/>
      <c r="X4" s="14"/>
      <c r="Y4" s="14"/>
      <c r="Z4" s="14"/>
    </row>
    <row r="5" spans="1:26" ht="14.45" customHeight="1">
      <c r="A5" s="3"/>
      <c r="C5" s="223"/>
      <c r="D5" s="224"/>
      <c r="E5" s="224"/>
      <c r="F5" s="224"/>
      <c r="G5" s="224"/>
      <c r="H5" s="224"/>
      <c r="I5" s="224"/>
      <c r="J5" s="224"/>
      <c r="K5" s="224"/>
      <c r="L5" s="224"/>
      <c r="M5" s="224"/>
      <c r="N5" s="224"/>
      <c r="O5" s="224"/>
      <c r="Q5" s="4"/>
      <c r="R5" s="4"/>
      <c r="S5" s="4"/>
      <c r="T5" s="4"/>
      <c r="U5" s="4"/>
      <c r="V5" s="4"/>
      <c r="W5" s="4"/>
      <c r="X5" s="14"/>
      <c r="Y5" s="14"/>
      <c r="Z5" s="14"/>
    </row>
    <row r="6" spans="1:26" ht="14.45" customHeight="1">
      <c r="A6" s="3"/>
      <c r="B6" s="3"/>
      <c r="C6" s="1" t="s">
        <v>287</v>
      </c>
      <c r="D6" s="234"/>
      <c r="E6" s="4"/>
      <c r="F6" s="4"/>
      <c r="G6" s="4"/>
      <c r="H6" s="4"/>
      <c r="I6" s="4"/>
      <c r="J6" s="4"/>
      <c r="K6" s="4"/>
      <c r="L6" s="4"/>
      <c r="M6" s="4"/>
      <c r="N6" s="4"/>
      <c r="O6" s="4"/>
      <c r="Q6" s="4"/>
      <c r="R6" s="4"/>
      <c r="S6" s="4"/>
      <c r="T6" s="4"/>
      <c r="U6" s="4"/>
      <c r="V6" s="4"/>
      <c r="W6" s="4"/>
      <c r="X6" s="14"/>
      <c r="Y6" s="14"/>
      <c r="Z6" s="14"/>
    </row>
    <row r="7" spans="1:30" ht="44.25" customHeight="1">
      <c r="A7" s="3"/>
      <c r="C7" s="319" t="s">
        <v>341</v>
      </c>
      <c r="D7" s="336"/>
      <c r="E7" s="336"/>
      <c r="F7" s="336"/>
      <c r="G7" s="336"/>
      <c r="H7" s="336"/>
      <c r="I7" s="336"/>
      <c r="J7" s="336"/>
      <c r="K7" s="336"/>
      <c r="L7" s="336"/>
      <c r="M7" s="336"/>
      <c r="N7" s="336"/>
      <c r="O7" s="336"/>
      <c r="Q7" s="4"/>
      <c r="R7" s="347"/>
      <c r="S7" s="348"/>
      <c r="T7" s="348"/>
      <c r="U7" s="348"/>
      <c r="V7" s="348"/>
      <c r="W7" s="348"/>
      <c r="X7" s="348"/>
      <c r="Y7" s="348"/>
      <c r="Z7" s="348"/>
      <c r="AA7" s="348"/>
      <c r="AB7" s="348"/>
      <c r="AC7" s="348"/>
      <c r="AD7" s="348"/>
    </row>
    <row r="8" spans="1:30" ht="10.5" customHeight="1">
      <c r="A8" s="3"/>
      <c r="C8" s="253"/>
      <c r="D8" s="254"/>
      <c r="E8" s="254"/>
      <c r="F8" s="254"/>
      <c r="G8" s="254"/>
      <c r="H8" s="254"/>
      <c r="I8" s="254"/>
      <c r="J8" s="254"/>
      <c r="K8" s="254"/>
      <c r="L8" s="254"/>
      <c r="M8" s="254"/>
      <c r="N8" s="254"/>
      <c r="O8" s="254"/>
      <c r="Q8" s="4"/>
      <c r="R8" s="152"/>
      <c r="S8" s="153"/>
      <c r="T8" s="153"/>
      <c r="U8" s="153"/>
      <c r="V8" s="153"/>
      <c r="W8" s="153"/>
      <c r="X8" s="153"/>
      <c r="Y8" s="153"/>
      <c r="Z8" s="153"/>
      <c r="AA8" s="153"/>
      <c r="AB8" s="153"/>
      <c r="AC8" s="153"/>
      <c r="AD8" s="153"/>
    </row>
    <row r="9" spans="1:30" ht="35.25" customHeight="1">
      <c r="A9" s="3"/>
      <c r="C9" s="268" t="s">
        <v>355</v>
      </c>
      <c r="D9" s="349"/>
      <c r="E9" s="349"/>
      <c r="F9" s="349"/>
      <c r="G9" s="349"/>
      <c r="H9" s="349"/>
      <c r="I9" s="349"/>
      <c r="J9" s="349"/>
      <c r="K9" s="349"/>
      <c r="L9" s="349"/>
      <c r="M9" s="349"/>
      <c r="N9" s="349"/>
      <c r="O9" s="349"/>
      <c r="Q9" s="219">
        <f>'[1]AuditComm (2)'!$F$88</f>
        <v>0.12783315142735216</v>
      </c>
      <c r="R9" s="152">
        <f>PL!F34</f>
        <v>49518</v>
      </c>
      <c r="S9" s="153"/>
      <c r="T9" s="153">
        <f>PL!H34</f>
        <v>34659</v>
      </c>
      <c r="U9" s="153"/>
      <c r="V9" s="153"/>
      <c r="W9" s="153"/>
      <c r="X9" s="153"/>
      <c r="Y9" s="153"/>
      <c r="Z9" s="153"/>
      <c r="AA9" s="153"/>
      <c r="AB9" s="153"/>
      <c r="AC9" s="153"/>
      <c r="AD9" s="153"/>
    </row>
    <row r="10" spans="1:30" ht="15.75" customHeight="1">
      <c r="A10" s="3"/>
      <c r="C10" s="4"/>
      <c r="D10" s="235"/>
      <c r="E10" s="235"/>
      <c r="F10" s="235"/>
      <c r="G10" s="235"/>
      <c r="H10" s="235"/>
      <c r="I10" s="235"/>
      <c r="J10" s="235"/>
      <c r="K10" s="235"/>
      <c r="L10" s="235"/>
      <c r="M10" s="235"/>
      <c r="N10" s="235"/>
      <c r="O10" s="235"/>
      <c r="Q10" s="219"/>
      <c r="R10" s="152"/>
      <c r="S10" s="153"/>
      <c r="T10" s="153"/>
      <c r="U10" s="153"/>
      <c r="V10" s="153"/>
      <c r="W10" s="153"/>
      <c r="X10" s="153"/>
      <c r="Y10" s="153"/>
      <c r="Z10" s="153"/>
      <c r="AA10" s="153"/>
      <c r="AB10" s="153"/>
      <c r="AC10" s="153"/>
      <c r="AD10" s="153"/>
    </row>
    <row r="11" spans="1:30" ht="13.5" customHeight="1">
      <c r="A11" s="3"/>
      <c r="C11" s="1" t="s">
        <v>288</v>
      </c>
      <c r="D11" s="234"/>
      <c r="E11" s="4"/>
      <c r="F11" s="235"/>
      <c r="G11" s="235"/>
      <c r="H11" s="235"/>
      <c r="I11" s="235"/>
      <c r="J11" s="235"/>
      <c r="K11" s="235"/>
      <c r="L11" s="235"/>
      <c r="M11" s="235"/>
      <c r="N11" s="235"/>
      <c r="O11" s="235"/>
      <c r="Q11" s="219"/>
      <c r="R11" s="152"/>
      <c r="S11" s="153"/>
      <c r="T11" s="153"/>
      <c r="U11" s="153"/>
      <c r="V11" s="153"/>
      <c r="W11" s="153"/>
      <c r="X11" s="153"/>
      <c r="Y11" s="153"/>
      <c r="Z11" s="153"/>
      <c r="AA11" s="153"/>
      <c r="AB11" s="153"/>
      <c r="AC11" s="153"/>
      <c r="AD11" s="153"/>
    </row>
    <row r="12" spans="1:30" ht="45" customHeight="1">
      <c r="A12" s="3"/>
      <c r="C12" s="350" t="s">
        <v>332</v>
      </c>
      <c r="D12" s="351"/>
      <c r="E12" s="351"/>
      <c r="F12" s="351"/>
      <c r="G12" s="351"/>
      <c r="H12" s="351"/>
      <c r="I12" s="351"/>
      <c r="J12" s="351"/>
      <c r="K12" s="351"/>
      <c r="L12" s="351"/>
      <c r="M12" s="351"/>
      <c r="N12" s="351"/>
      <c r="O12" s="351"/>
      <c r="Q12" s="219"/>
      <c r="R12" s="152"/>
      <c r="S12" s="153"/>
      <c r="T12" s="153"/>
      <c r="U12" s="153"/>
      <c r="V12" s="153"/>
      <c r="W12" s="153"/>
      <c r="X12" s="153"/>
      <c r="Y12" s="153"/>
      <c r="Z12" s="153"/>
      <c r="AA12" s="153"/>
      <c r="AB12" s="153"/>
      <c r="AC12" s="153"/>
      <c r="AD12" s="153"/>
    </row>
    <row r="13" spans="1:30" ht="15" customHeight="1">
      <c r="A13" s="3"/>
      <c r="C13" s="4"/>
      <c r="D13" s="235"/>
      <c r="E13" s="235"/>
      <c r="F13" s="235"/>
      <c r="G13" s="235"/>
      <c r="H13" s="235"/>
      <c r="I13" s="235"/>
      <c r="J13" s="235"/>
      <c r="K13" s="235"/>
      <c r="L13" s="235"/>
      <c r="M13" s="235"/>
      <c r="N13" s="235"/>
      <c r="O13" s="235"/>
      <c r="Q13" s="219"/>
      <c r="R13" s="152"/>
      <c r="S13" s="153"/>
      <c r="T13" s="153"/>
      <c r="U13" s="153"/>
      <c r="V13" s="153"/>
      <c r="W13" s="153"/>
      <c r="X13" s="153"/>
      <c r="Y13" s="153"/>
      <c r="Z13" s="153"/>
      <c r="AA13" s="153"/>
      <c r="AB13" s="153"/>
      <c r="AC13" s="153"/>
      <c r="AD13" s="153"/>
    </row>
    <row r="14" spans="1:30" ht="48.75" customHeight="1">
      <c r="A14" s="3"/>
      <c r="C14" s="319" t="s">
        <v>340</v>
      </c>
      <c r="D14" s="336"/>
      <c r="E14" s="336"/>
      <c r="F14" s="336"/>
      <c r="G14" s="336"/>
      <c r="H14" s="336"/>
      <c r="I14" s="336"/>
      <c r="J14" s="336"/>
      <c r="K14" s="336"/>
      <c r="L14" s="336"/>
      <c r="M14" s="336"/>
      <c r="N14" s="336"/>
      <c r="O14" s="336"/>
      <c r="Q14" s="219"/>
      <c r="R14" s="152"/>
      <c r="S14" s="153"/>
      <c r="T14" s="153"/>
      <c r="U14" s="153"/>
      <c r="V14" s="153"/>
      <c r="W14" s="153"/>
      <c r="X14" s="153"/>
      <c r="Y14" s="153"/>
      <c r="Z14" s="153"/>
      <c r="AA14" s="153"/>
      <c r="AB14" s="153"/>
      <c r="AC14" s="153"/>
      <c r="AD14" s="153"/>
    </row>
    <row r="15" spans="1:26" ht="15.75" customHeight="1">
      <c r="A15" s="3"/>
      <c r="C15" s="3"/>
      <c r="D15" s="4"/>
      <c r="E15" s="4"/>
      <c r="F15" s="4"/>
      <c r="G15" s="4"/>
      <c r="H15" s="4"/>
      <c r="I15" s="4"/>
      <c r="J15" s="4"/>
      <c r="K15" s="4"/>
      <c r="L15" s="4"/>
      <c r="M15" s="4"/>
      <c r="N15" s="4"/>
      <c r="O15" s="4"/>
      <c r="Q15" s="4"/>
      <c r="R15" s="4"/>
      <c r="S15" s="4"/>
      <c r="T15" s="4"/>
      <c r="U15" s="4"/>
      <c r="V15" s="4"/>
      <c r="W15" s="4"/>
      <c r="X15" s="14"/>
      <c r="Y15" s="14"/>
      <c r="Z15" s="14"/>
    </row>
    <row r="16" spans="1:32" ht="14.45" customHeight="1">
      <c r="A16" s="3">
        <v>17</v>
      </c>
      <c r="B16" s="3"/>
      <c r="C16" s="272" t="s">
        <v>22</v>
      </c>
      <c r="D16" s="272"/>
      <c r="E16" s="272"/>
      <c r="F16" s="272"/>
      <c r="G16" s="272"/>
      <c r="H16" s="272"/>
      <c r="I16" s="272"/>
      <c r="J16" s="272"/>
      <c r="K16" s="272"/>
      <c r="L16" s="272"/>
      <c r="M16" s="272"/>
      <c r="N16" s="338"/>
      <c r="O16" s="338"/>
      <c r="Q16" s="272"/>
      <c r="R16" s="272"/>
      <c r="S16" s="272"/>
      <c r="T16" s="272"/>
      <c r="U16" s="272"/>
      <c r="V16" s="272"/>
      <c r="W16" s="272"/>
      <c r="X16" s="272"/>
      <c r="Y16" s="272"/>
      <c r="Z16" s="272"/>
      <c r="AA16" s="272"/>
      <c r="AB16" s="272"/>
      <c r="AC16" s="272"/>
      <c r="AD16" s="338"/>
      <c r="AE16" s="338"/>
      <c r="AF16" s="338"/>
    </row>
    <row r="17" spans="13:23" ht="14.45" customHeight="1">
      <c r="M17" s="31"/>
      <c r="Q17" s="268"/>
      <c r="R17" s="268"/>
      <c r="S17" s="268"/>
      <c r="T17" s="268"/>
      <c r="U17" s="268"/>
      <c r="V17" s="268"/>
      <c r="W17" s="268"/>
    </row>
    <row r="18" spans="3:23" ht="30" customHeight="1">
      <c r="C18" s="268" t="s">
        <v>161</v>
      </c>
      <c r="D18" s="282"/>
      <c r="E18" s="282"/>
      <c r="F18" s="282"/>
      <c r="G18" s="282"/>
      <c r="H18" s="282"/>
      <c r="I18" s="282"/>
      <c r="J18" s="282"/>
      <c r="K18" s="282"/>
      <c r="L18" s="282"/>
      <c r="M18" s="282"/>
      <c r="N18" s="282"/>
      <c r="O18" s="282"/>
      <c r="Q18" s="4"/>
      <c r="R18" s="4"/>
      <c r="S18" s="4"/>
      <c r="T18" s="4"/>
      <c r="U18" s="4"/>
      <c r="V18" s="4"/>
      <c r="W18" s="4"/>
    </row>
    <row r="19" spans="9:23" ht="14.45" customHeight="1">
      <c r="I19" s="6"/>
      <c r="J19" s="19"/>
      <c r="K19" s="6"/>
      <c r="M19" s="31"/>
      <c r="Q19" s="4"/>
      <c r="R19" s="4"/>
      <c r="S19" s="4"/>
      <c r="T19" s="4"/>
      <c r="U19" s="4"/>
      <c r="V19" s="4"/>
      <c r="W19" s="4"/>
    </row>
    <row r="20" spans="9:23" ht="14.45" customHeight="1">
      <c r="I20" s="6">
        <v>2011</v>
      </c>
      <c r="J20" s="19"/>
      <c r="K20" s="6">
        <v>2011</v>
      </c>
      <c r="M20" s="31"/>
      <c r="Q20" s="4"/>
      <c r="R20" s="4"/>
      <c r="S20" s="4"/>
      <c r="T20" s="4"/>
      <c r="U20" s="4"/>
      <c r="V20" s="4"/>
      <c r="W20" s="4"/>
    </row>
    <row r="21" spans="9:23" ht="14.45" customHeight="1">
      <c r="I21" s="6" t="s">
        <v>325</v>
      </c>
      <c r="J21" s="19"/>
      <c r="K21" s="6" t="s">
        <v>289</v>
      </c>
      <c r="M21" s="343" t="s">
        <v>96</v>
      </c>
      <c r="N21" s="343"/>
      <c r="O21" s="343"/>
      <c r="Q21" s="4"/>
      <c r="R21" s="4"/>
      <c r="S21" s="4"/>
      <c r="T21" s="4"/>
      <c r="U21" s="4"/>
      <c r="V21" s="4"/>
      <c r="W21" s="4"/>
    </row>
    <row r="22" spans="9:23" ht="14.45" customHeight="1">
      <c r="I22" s="6" t="s">
        <v>3</v>
      </c>
      <c r="J22" s="6"/>
      <c r="K22" s="6" t="s">
        <v>3</v>
      </c>
      <c r="L22" s="6"/>
      <c r="M22" s="6" t="s">
        <v>3</v>
      </c>
      <c r="O22" s="6" t="s">
        <v>97</v>
      </c>
      <c r="Q22" s="4"/>
      <c r="R22" s="4"/>
      <c r="S22" s="4"/>
      <c r="T22" s="4"/>
      <c r="U22" s="4"/>
      <c r="V22" s="4"/>
      <c r="W22" s="4"/>
    </row>
    <row r="23" spans="9:23" ht="14.45" customHeight="1">
      <c r="I23" s="7"/>
      <c r="J23" s="6"/>
      <c r="K23" s="7"/>
      <c r="L23" s="7"/>
      <c r="M23" s="7"/>
      <c r="O23" s="6"/>
      <c r="Q23" s="4"/>
      <c r="R23" s="4"/>
      <c r="S23" s="4"/>
      <c r="T23" s="4"/>
      <c r="U23" s="4"/>
      <c r="V23" s="4"/>
      <c r="W23" s="4"/>
    </row>
    <row r="24" spans="4:23" ht="14.45" customHeight="1">
      <c r="D24" s="2" t="s">
        <v>11</v>
      </c>
      <c r="I24" s="88">
        <f>PL!F18</f>
        <v>115969</v>
      </c>
      <c r="J24" s="88"/>
      <c r="K24" s="220">
        <v>112713</v>
      </c>
      <c r="L24" s="41"/>
      <c r="M24" s="23">
        <f>I24-K24</f>
        <v>3256</v>
      </c>
      <c r="N24" s="3"/>
      <c r="O24" s="167">
        <f>M24/K24*100</f>
        <v>2.8887528501592543</v>
      </c>
      <c r="Q24" s="4"/>
      <c r="R24" s="4"/>
      <c r="S24" s="4"/>
      <c r="T24" s="4"/>
      <c r="U24" s="4"/>
      <c r="V24" s="4"/>
      <c r="W24" s="4"/>
    </row>
    <row r="25" spans="4:23" ht="14.45" customHeight="1">
      <c r="D25" s="2" t="s">
        <v>134</v>
      </c>
      <c r="I25" s="88">
        <f>PL!F34</f>
        <v>49518</v>
      </c>
      <c r="J25" s="88"/>
      <c r="K25" s="220">
        <v>54240</v>
      </c>
      <c r="L25" s="41"/>
      <c r="M25" s="23">
        <f>I25-K25</f>
        <v>-4722</v>
      </c>
      <c r="N25" s="3"/>
      <c r="O25" s="167">
        <f>M25/K25*100</f>
        <v>-8.705752212389381</v>
      </c>
      <c r="Q25" s="4"/>
      <c r="R25" s="4"/>
      <c r="S25" s="4"/>
      <c r="T25" s="4"/>
      <c r="U25" s="4"/>
      <c r="V25" s="4"/>
      <c r="W25" s="4"/>
    </row>
    <row r="26" spans="13:23" ht="14.45" customHeight="1">
      <c r="M26" s="31"/>
      <c r="Q26" s="4"/>
      <c r="R26" s="4"/>
      <c r="S26" s="4"/>
      <c r="T26" s="4"/>
      <c r="U26" s="4"/>
      <c r="V26" s="4"/>
      <c r="W26" s="4"/>
    </row>
    <row r="27" spans="3:26" ht="48.75" customHeight="1">
      <c r="C27" s="268" t="s">
        <v>351</v>
      </c>
      <c r="D27" s="334"/>
      <c r="E27" s="334"/>
      <c r="F27" s="334"/>
      <c r="G27" s="334"/>
      <c r="H27" s="334"/>
      <c r="I27" s="334"/>
      <c r="J27" s="334"/>
      <c r="K27" s="334"/>
      <c r="L27" s="334"/>
      <c r="M27" s="334"/>
      <c r="N27" s="334"/>
      <c r="O27" s="334"/>
      <c r="Q27" s="14"/>
      <c r="R27" s="268"/>
      <c r="S27" s="268"/>
      <c r="T27" s="268"/>
      <c r="U27" s="268"/>
      <c r="V27" s="268"/>
      <c r="W27" s="268"/>
      <c r="X27" s="268"/>
      <c r="Y27" s="14"/>
      <c r="Z27" s="14"/>
    </row>
    <row r="28" spans="3:26" ht="14.45" customHeight="1">
      <c r="C28" s="4"/>
      <c r="D28" s="4"/>
      <c r="E28" s="4"/>
      <c r="F28" s="4"/>
      <c r="G28" s="4"/>
      <c r="H28" s="4"/>
      <c r="I28" s="4"/>
      <c r="J28" s="4"/>
      <c r="K28" s="4"/>
      <c r="L28" s="4"/>
      <c r="M28" s="4"/>
      <c r="N28" s="4"/>
      <c r="O28" s="4"/>
      <c r="Q28" s="14"/>
      <c r="R28" s="122"/>
      <c r="S28" s="122"/>
      <c r="T28" s="122"/>
      <c r="U28" s="122"/>
      <c r="V28" s="122"/>
      <c r="W28" s="122"/>
      <c r="X28" s="122"/>
      <c r="Y28" s="14"/>
      <c r="Z28" s="14"/>
    </row>
    <row r="29" spans="1:26" ht="14.45" customHeight="1">
      <c r="A29" s="3">
        <v>18</v>
      </c>
      <c r="B29" s="3"/>
      <c r="C29" s="272" t="s">
        <v>148</v>
      </c>
      <c r="D29" s="272"/>
      <c r="E29" s="272"/>
      <c r="F29" s="272"/>
      <c r="G29" s="272"/>
      <c r="H29" s="272"/>
      <c r="I29" s="272"/>
      <c r="J29" s="272"/>
      <c r="K29" s="272"/>
      <c r="L29" s="272"/>
      <c r="M29" s="272"/>
      <c r="N29" s="272"/>
      <c r="O29" s="272"/>
      <c r="Q29" s="14"/>
      <c r="R29" s="122"/>
      <c r="S29" s="122"/>
      <c r="T29" s="122"/>
      <c r="U29" s="122"/>
      <c r="V29" s="122"/>
      <c r="W29" s="122"/>
      <c r="X29" s="122"/>
      <c r="Y29" s="14"/>
      <c r="Z29" s="14"/>
    </row>
    <row r="30" spans="1:26" ht="14.45" customHeight="1">
      <c r="A30" s="3"/>
      <c r="B30" s="3"/>
      <c r="C30" s="3" t="s">
        <v>292</v>
      </c>
      <c r="D30" s="3" t="s">
        <v>293</v>
      </c>
      <c r="G30" s="11"/>
      <c r="H30" s="11"/>
      <c r="I30" s="11"/>
      <c r="J30" s="11"/>
      <c r="K30" s="11"/>
      <c r="L30" s="11"/>
      <c r="M30" s="11"/>
      <c r="N30" s="11"/>
      <c r="O30" s="11"/>
      <c r="Q30" s="14"/>
      <c r="R30" s="122"/>
      <c r="S30" s="122"/>
      <c r="T30" s="122"/>
      <c r="U30" s="122"/>
      <c r="V30" s="122"/>
      <c r="W30" s="122"/>
      <c r="X30" s="122"/>
      <c r="Y30" s="14"/>
      <c r="Z30" s="14"/>
    </row>
    <row r="31" spans="1:26" ht="31.5" customHeight="1">
      <c r="A31" s="3"/>
      <c r="B31" s="3"/>
      <c r="D31" s="276" t="s">
        <v>294</v>
      </c>
      <c r="E31" s="275"/>
      <c r="F31" s="275"/>
      <c r="G31" s="275"/>
      <c r="H31" s="275"/>
      <c r="I31" s="275"/>
      <c r="J31" s="275"/>
      <c r="K31" s="275"/>
      <c r="L31" s="275"/>
      <c r="M31" s="275"/>
      <c r="N31" s="275"/>
      <c r="O31" s="275"/>
      <c r="Q31" s="14"/>
      <c r="R31" s="122"/>
      <c r="S31" s="122"/>
      <c r="T31" s="122"/>
      <c r="U31" s="122"/>
      <c r="V31" s="122"/>
      <c r="W31" s="122"/>
      <c r="X31" s="122"/>
      <c r="Y31" s="14"/>
      <c r="Z31" s="14"/>
    </row>
    <row r="32" spans="1:26" ht="14.45" customHeight="1">
      <c r="A32" s="3"/>
      <c r="B32" s="3"/>
      <c r="C32" s="59"/>
      <c r="D32" s="143"/>
      <c r="E32" s="143"/>
      <c r="F32" s="143"/>
      <c r="G32" s="143"/>
      <c r="H32" s="143"/>
      <c r="I32" s="143"/>
      <c r="J32" s="143"/>
      <c r="K32" s="143"/>
      <c r="L32" s="143"/>
      <c r="M32" s="143"/>
      <c r="N32" s="143"/>
      <c r="O32" s="143"/>
      <c r="Q32" s="14"/>
      <c r="R32" s="122"/>
      <c r="S32" s="122"/>
      <c r="T32" s="122"/>
      <c r="U32" s="122"/>
      <c r="V32" s="122"/>
      <c r="W32" s="122"/>
      <c r="X32" s="122"/>
      <c r="Y32" s="14"/>
      <c r="Z32" s="14"/>
    </row>
    <row r="33" spans="1:26" ht="14.45" customHeight="1">
      <c r="A33" s="3"/>
      <c r="B33" s="3"/>
      <c r="C33" s="3" t="s">
        <v>295</v>
      </c>
      <c r="D33" s="3" t="s">
        <v>296</v>
      </c>
      <c r="K33" s="143"/>
      <c r="L33" s="143"/>
      <c r="M33" s="143"/>
      <c r="N33" s="143"/>
      <c r="O33" s="143"/>
      <c r="Q33" s="14"/>
      <c r="R33" s="122"/>
      <c r="S33" s="122"/>
      <c r="T33" s="122"/>
      <c r="U33" s="122"/>
      <c r="V33" s="122"/>
      <c r="W33" s="122"/>
      <c r="X33" s="122"/>
      <c r="Y33" s="14"/>
      <c r="Z33" s="14"/>
    </row>
    <row r="34" spans="1:26" ht="48" customHeight="1">
      <c r="A34" s="3"/>
      <c r="B34" s="3"/>
      <c r="C34" s="124"/>
      <c r="D34" s="321" t="s">
        <v>354</v>
      </c>
      <c r="E34" s="321"/>
      <c r="F34" s="321"/>
      <c r="G34" s="321"/>
      <c r="H34" s="321"/>
      <c r="I34" s="321"/>
      <c r="J34" s="321"/>
      <c r="K34" s="321"/>
      <c r="L34" s="321"/>
      <c r="M34" s="321"/>
      <c r="N34" s="321"/>
      <c r="O34" s="321"/>
      <c r="Q34" s="14"/>
      <c r="R34" s="122"/>
      <c r="S34" s="122"/>
      <c r="T34" s="122"/>
      <c r="U34" s="122"/>
      <c r="V34" s="122"/>
      <c r="W34" s="122"/>
      <c r="X34" s="122"/>
      <c r="Y34" s="14"/>
      <c r="Z34" s="14"/>
    </row>
    <row r="35" spans="1:26" ht="14.45" customHeight="1">
      <c r="A35" s="3"/>
      <c r="B35" s="3"/>
      <c r="C35" s="73"/>
      <c r="D35" s="255"/>
      <c r="E35" s="255"/>
      <c r="F35" s="255"/>
      <c r="G35" s="255"/>
      <c r="H35" s="255"/>
      <c r="I35" s="255"/>
      <c r="J35" s="255"/>
      <c r="K35" s="255"/>
      <c r="L35" s="255"/>
      <c r="M35" s="255"/>
      <c r="N35" s="255"/>
      <c r="O35" s="255"/>
      <c r="Q35" s="14"/>
      <c r="R35" s="122"/>
      <c r="S35" s="122"/>
      <c r="T35" s="122"/>
      <c r="U35" s="122"/>
      <c r="V35" s="122"/>
      <c r="W35" s="122"/>
      <c r="X35" s="122"/>
      <c r="Y35" s="14"/>
      <c r="Z35" s="14"/>
    </row>
    <row r="36" spans="1:26" ht="32.25" customHeight="1">
      <c r="A36" s="3"/>
      <c r="B36" s="3"/>
      <c r="C36" s="236"/>
      <c r="D36" s="319" t="s">
        <v>342</v>
      </c>
      <c r="E36" s="319"/>
      <c r="F36" s="319"/>
      <c r="G36" s="319"/>
      <c r="H36" s="319"/>
      <c r="I36" s="319"/>
      <c r="J36" s="319"/>
      <c r="K36" s="319"/>
      <c r="L36" s="319"/>
      <c r="M36" s="319"/>
      <c r="N36" s="319"/>
      <c r="O36" s="319"/>
      <c r="Q36" s="14"/>
      <c r="R36" s="122">
        <f>'[2]AuditComm (2)'!$C$150</f>
        <v>21.13459021543604</v>
      </c>
      <c r="S36" s="122"/>
      <c r="T36" s="122"/>
      <c r="U36" s="122"/>
      <c r="V36" s="122"/>
      <c r="W36" s="122"/>
      <c r="X36" s="122"/>
      <c r="Y36" s="14"/>
      <c r="Z36" s="14"/>
    </row>
    <row r="37" spans="1:26" ht="10.5" customHeight="1">
      <c r="A37" s="3"/>
      <c r="B37" s="3"/>
      <c r="C37" s="79"/>
      <c r="D37" s="256"/>
      <c r="E37" s="256"/>
      <c r="F37" s="256"/>
      <c r="G37" s="256"/>
      <c r="H37" s="256"/>
      <c r="I37" s="256"/>
      <c r="J37" s="256"/>
      <c r="K37" s="256"/>
      <c r="L37" s="256"/>
      <c r="M37" s="256"/>
      <c r="N37" s="256"/>
      <c r="O37" s="256"/>
      <c r="Q37" s="14"/>
      <c r="R37" s="122"/>
      <c r="S37" s="122"/>
      <c r="T37" s="122"/>
      <c r="U37" s="122"/>
      <c r="V37" s="122"/>
      <c r="W37" s="122"/>
      <c r="X37" s="122"/>
      <c r="Y37" s="14"/>
      <c r="Z37" s="14"/>
    </row>
    <row r="38" spans="1:26" ht="46.5" customHeight="1">
      <c r="A38" s="3"/>
      <c r="B38" s="3"/>
      <c r="C38" s="236"/>
      <c r="D38" s="268" t="s">
        <v>353</v>
      </c>
      <c r="E38" s="268"/>
      <c r="F38" s="268"/>
      <c r="G38" s="268"/>
      <c r="H38" s="268"/>
      <c r="I38" s="268"/>
      <c r="J38" s="268"/>
      <c r="K38" s="268"/>
      <c r="L38" s="268"/>
      <c r="M38" s="268"/>
      <c r="N38" s="268"/>
      <c r="O38" s="268"/>
      <c r="Q38" s="14"/>
      <c r="R38" s="122"/>
      <c r="S38" s="122"/>
      <c r="T38" s="122"/>
      <c r="U38" s="122"/>
      <c r="V38" s="122"/>
      <c r="W38" s="122"/>
      <c r="X38" s="122"/>
      <c r="Y38" s="14"/>
      <c r="Z38" s="14"/>
    </row>
    <row r="39" spans="1:26" ht="14.45" customHeight="1">
      <c r="A39" s="3"/>
      <c r="B39" s="3"/>
      <c r="C39" s="11"/>
      <c r="D39" s="11"/>
      <c r="E39" s="11"/>
      <c r="F39" s="11"/>
      <c r="G39" s="11"/>
      <c r="H39" s="11"/>
      <c r="I39" s="11"/>
      <c r="J39" s="11"/>
      <c r="K39" s="11"/>
      <c r="L39" s="11"/>
      <c r="M39" s="11"/>
      <c r="N39" s="11"/>
      <c r="O39" s="11"/>
      <c r="Q39" s="14"/>
      <c r="R39" s="122"/>
      <c r="S39" s="122"/>
      <c r="T39" s="122"/>
      <c r="U39" s="122"/>
      <c r="V39" s="122"/>
      <c r="W39" s="122"/>
      <c r="X39" s="122"/>
      <c r="Y39" s="14"/>
      <c r="Z39" s="14"/>
    </row>
    <row r="40" spans="1:15" ht="15" customHeight="1">
      <c r="A40" s="60">
        <v>19</v>
      </c>
      <c r="B40" s="3"/>
      <c r="C40" s="272" t="s">
        <v>127</v>
      </c>
      <c r="D40" s="272"/>
      <c r="E40" s="272"/>
      <c r="F40" s="272"/>
      <c r="G40" s="272"/>
      <c r="H40" s="272"/>
      <c r="I40" s="272"/>
      <c r="J40" s="272"/>
      <c r="K40" s="272"/>
      <c r="L40" s="272"/>
      <c r="M40" s="272"/>
      <c r="N40" s="272"/>
      <c r="O40" s="272"/>
    </row>
    <row r="41" spans="1:15" ht="12" customHeight="1">
      <c r="A41" s="3"/>
      <c r="B41" s="3"/>
      <c r="C41" s="11"/>
      <c r="D41" s="11"/>
      <c r="E41" s="11"/>
      <c r="F41" s="11"/>
      <c r="G41" s="11"/>
      <c r="H41" s="11"/>
      <c r="I41" s="11"/>
      <c r="J41" s="11"/>
      <c r="K41" s="11"/>
      <c r="L41" s="11"/>
      <c r="M41" s="11"/>
      <c r="N41" s="11"/>
      <c r="O41" s="11"/>
    </row>
    <row r="42" spans="1:15" ht="14.45" customHeight="1">
      <c r="A42" s="14"/>
      <c r="B42" s="14"/>
      <c r="C42" s="268" t="s">
        <v>128</v>
      </c>
      <c r="D42" s="268"/>
      <c r="E42" s="268"/>
      <c r="F42" s="268"/>
      <c r="G42" s="268"/>
      <c r="H42" s="268"/>
      <c r="I42" s="268"/>
      <c r="J42" s="268"/>
      <c r="K42" s="268"/>
      <c r="L42" s="268"/>
      <c r="M42" s="268"/>
      <c r="N42" s="268"/>
      <c r="O42" s="268"/>
    </row>
    <row r="43" spans="1:15" ht="14.45" customHeight="1">
      <c r="A43" s="14"/>
      <c r="B43" s="14"/>
      <c r="C43" s="4"/>
      <c r="D43" s="143"/>
      <c r="E43" s="143"/>
      <c r="F43" s="143"/>
      <c r="G43" s="143"/>
      <c r="H43" s="143"/>
      <c r="I43" s="143"/>
      <c r="J43" s="143"/>
      <c r="K43" s="143"/>
      <c r="L43" s="143"/>
      <c r="M43" s="143"/>
      <c r="N43" s="143"/>
      <c r="O43" s="143"/>
    </row>
    <row r="44" spans="1:17" ht="14.45" customHeight="1">
      <c r="A44" s="60">
        <v>20</v>
      </c>
      <c r="B44" s="3"/>
      <c r="C44" s="3" t="s">
        <v>2</v>
      </c>
      <c r="D44" s="3"/>
      <c r="M44" s="31"/>
      <c r="Q44" s="3"/>
    </row>
    <row r="45" spans="1:13" ht="14.45" customHeight="1">
      <c r="A45" s="3"/>
      <c r="B45" s="3"/>
      <c r="C45" s="3"/>
      <c r="D45" s="3"/>
      <c r="I45" s="21"/>
      <c r="J45" s="21"/>
      <c r="K45" s="21"/>
      <c r="M45" s="31"/>
    </row>
    <row r="46" spans="1:32" ht="14.45" customHeight="1">
      <c r="A46" s="3"/>
      <c r="B46" s="3"/>
      <c r="D46" s="12"/>
      <c r="E46" s="13"/>
      <c r="F46" s="13"/>
      <c r="I46" s="290" t="s">
        <v>328</v>
      </c>
      <c r="J46" s="290"/>
      <c r="K46" s="290"/>
      <c r="M46" s="290" t="s">
        <v>290</v>
      </c>
      <c r="N46" s="290"/>
      <c r="O46" s="290"/>
      <c r="Q46" s="130"/>
      <c r="R46" s="130"/>
      <c r="S46" s="130"/>
      <c r="T46" s="130"/>
      <c r="U46" s="131"/>
      <c r="V46" s="131"/>
      <c r="W46" s="21"/>
      <c r="X46" s="21"/>
      <c r="Y46" s="345"/>
      <c r="Z46" s="345"/>
      <c r="AA46" s="345"/>
      <c r="AB46" s="21"/>
      <c r="AC46" s="339"/>
      <c r="AD46" s="339"/>
      <c r="AE46" s="339"/>
      <c r="AF46" s="340"/>
    </row>
    <row r="47" spans="1:32" ht="14.45" customHeight="1">
      <c r="A47" s="3"/>
      <c r="B47" s="3"/>
      <c r="C47" s="12"/>
      <c r="D47" s="12"/>
      <c r="E47" s="13"/>
      <c r="F47" s="13"/>
      <c r="G47" s="7"/>
      <c r="H47" s="7"/>
      <c r="I47" s="6" t="s">
        <v>31</v>
      </c>
      <c r="K47" s="6" t="s">
        <v>64</v>
      </c>
      <c r="L47" s="7"/>
      <c r="M47" s="246" t="s">
        <v>31</v>
      </c>
      <c r="O47" s="6" t="s">
        <v>64</v>
      </c>
      <c r="Q47" s="130"/>
      <c r="R47" s="130"/>
      <c r="S47" s="130"/>
      <c r="T47" s="130"/>
      <c r="U47" s="131"/>
      <c r="V47" s="131"/>
      <c r="W47" s="132"/>
      <c r="X47" s="132"/>
      <c r="Y47" s="132"/>
      <c r="Z47" s="133"/>
      <c r="AA47" s="132"/>
      <c r="AB47" s="132"/>
      <c r="AC47" s="132"/>
      <c r="AD47" s="17"/>
      <c r="AE47" s="21"/>
      <c r="AF47" s="132"/>
    </row>
    <row r="48" spans="1:32" ht="14.45" customHeight="1">
      <c r="A48" s="3"/>
      <c r="B48" s="3"/>
      <c r="C48" s="12"/>
      <c r="D48" s="12"/>
      <c r="E48" s="13"/>
      <c r="F48" s="13"/>
      <c r="G48" s="7"/>
      <c r="H48" s="7"/>
      <c r="I48" s="6" t="s">
        <v>65</v>
      </c>
      <c r="K48" s="6" t="s">
        <v>65</v>
      </c>
      <c r="L48" s="7"/>
      <c r="M48" s="246" t="s">
        <v>65</v>
      </c>
      <c r="O48" s="6" t="s">
        <v>65</v>
      </c>
      <c r="Q48" s="130"/>
      <c r="R48" s="130"/>
      <c r="S48" s="130"/>
      <c r="T48" s="130"/>
      <c r="U48" s="131"/>
      <c r="V48" s="131"/>
      <c r="W48" s="132"/>
      <c r="X48" s="132"/>
      <c r="Y48" s="132"/>
      <c r="Z48" s="133"/>
      <c r="AA48" s="132"/>
      <c r="AB48" s="132"/>
      <c r="AC48" s="132"/>
      <c r="AD48" s="17"/>
      <c r="AE48" s="21"/>
      <c r="AF48" s="132"/>
    </row>
    <row r="49" spans="3:32" ht="14.45" customHeight="1">
      <c r="C49" s="12"/>
      <c r="D49" s="12"/>
      <c r="E49" s="6"/>
      <c r="F49" s="6"/>
      <c r="G49" s="7"/>
      <c r="H49" s="7"/>
      <c r="I49" s="6" t="s">
        <v>3</v>
      </c>
      <c r="J49" s="166"/>
      <c r="K49" s="6" t="s">
        <v>3</v>
      </c>
      <c r="L49" s="6"/>
      <c r="M49" s="246" t="s">
        <v>3</v>
      </c>
      <c r="N49" s="166"/>
      <c r="O49" s="6" t="s">
        <v>3</v>
      </c>
      <c r="Q49" s="130"/>
      <c r="R49" s="130"/>
      <c r="S49" s="130"/>
      <c r="T49" s="130"/>
      <c r="U49" s="17"/>
      <c r="V49" s="17"/>
      <c r="W49" s="132"/>
      <c r="X49" s="132"/>
      <c r="Y49" s="132"/>
      <c r="Z49" s="17"/>
      <c r="AA49" s="132"/>
      <c r="AB49" s="132"/>
      <c r="AC49" s="132"/>
      <c r="AD49" s="17"/>
      <c r="AE49" s="21"/>
      <c r="AF49" s="132"/>
    </row>
    <row r="50" spans="3:32" ht="14.45" customHeight="1">
      <c r="C50" s="12"/>
      <c r="D50" s="12"/>
      <c r="E50" s="4"/>
      <c r="F50" s="4"/>
      <c r="G50" s="4"/>
      <c r="H50" s="4"/>
      <c r="I50" s="4"/>
      <c r="K50" s="17"/>
      <c r="L50" s="4"/>
      <c r="M50" s="237"/>
      <c r="O50" s="17"/>
      <c r="Q50" s="130"/>
      <c r="R50" s="130"/>
      <c r="S50" s="130"/>
      <c r="T50" s="130"/>
      <c r="U50" s="32"/>
      <c r="V50" s="32"/>
      <c r="W50" s="32"/>
      <c r="X50" s="32"/>
      <c r="Y50" s="33"/>
      <c r="Z50" s="32"/>
      <c r="AA50" s="17"/>
      <c r="AB50" s="32"/>
      <c r="AC50" s="32"/>
      <c r="AD50" s="17"/>
      <c r="AE50" s="21"/>
      <c r="AF50" s="17"/>
    </row>
    <row r="51" spans="3:32" ht="14.45" customHeight="1">
      <c r="C51" s="295" t="s">
        <v>31</v>
      </c>
      <c r="D51" s="295"/>
      <c r="E51" s="32"/>
      <c r="F51" s="32"/>
      <c r="G51" s="34"/>
      <c r="H51" s="34"/>
      <c r="I51" s="34">
        <f>M51-28408</f>
        <v>10776</v>
      </c>
      <c r="J51" s="35"/>
      <c r="K51" s="34">
        <v>9449</v>
      </c>
      <c r="L51" s="34"/>
      <c r="M51" s="247">
        <v>39184</v>
      </c>
      <c r="N51" s="35"/>
      <c r="O51" s="34">
        <v>20569</v>
      </c>
      <c r="Q51" s="344"/>
      <c r="R51" s="344"/>
      <c r="S51" s="344"/>
      <c r="T51" s="344"/>
      <c r="U51" s="344"/>
      <c r="V51" s="32" t="e">
        <f>9460-#REF!</f>
        <v>#REF!</v>
      </c>
      <c r="W51" s="34"/>
      <c r="X51" s="34"/>
      <c r="Y51" s="34"/>
      <c r="Z51" s="32"/>
      <c r="AA51" s="35"/>
      <c r="AB51" s="34"/>
      <c r="AC51" s="34"/>
      <c r="AD51" s="132"/>
      <c r="AE51" s="35"/>
      <c r="AF51" s="35"/>
    </row>
    <row r="52" spans="3:32" ht="14.45" customHeight="1">
      <c r="C52" s="295" t="s">
        <v>32</v>
      </c>
      <c r="D52" s="295"/>
      <c r="E52" s="32"/>
      <c r="F52" s="32"/>
      <c r="G52" s="34"/>
      <c r="H52" s="34"/>
      <c r="I52" s="34">
        <f>7225+M52</f>
        <v>1034</v>
      </c>
      <c r="J52" s="35"/>
      <c r="K52" s="34">
        <v>-814</v>
      </c>
      <c r="L52" s="34"/>
      <c r="M52" s="34">
        <v>-6191</v>
      </c>
      <c r="N52" s="35"/>
      <c r="O52" s="34">
        <v>-2493</v>
      </c>
      <c r="Q52" s="344"/>
      <c r="R52" s="344"/>
      <c r="S52" s="344"/>
      <c r="T52" s="344"/>
      <c r="U52" s="344"/>
      <c r="V52" s="32">
        <v>-3419</v>
      </c>
      <c r="W52" s="34"/>
      <c r="X52" s="34"/>
      <c r="Y52" s="34"/>
      <c r="Z52" s="32"/>
      <c r="AA52" s="35"/>
      <c r="AB52" s="34"/>
      <c r="AC52" s="34"/>
      <c r="AD52" s="132"/>
      <c r="AE52" s="35"/>
      <c r="AF52" s="35"/>
    </row>
    <row r="53" spans="3:32" ht="14.45" customHeight="1">
      <c r="C53" s="295"/>
      <c r="D53" s="295"/>
      <c r="E53" s="295"/>
      <c r="F53" s="32"/>
      <c r="G53" s="34"/>
      <c r="H53" s="34"/>
      <c r="I53" s="34"/>
      <c r="J53" s="35"/>
      <c r="K53" s="34"/>
      <c r="L53" s="34"/>
      <c r="M53" s="247"/>
      <c r="N53" s="35"/>
      <c r="O53" s="34"/>
      <c r="Q53" s="344"/>
      <c r="R53" s="344"/>
      <c r="S53" s="344"/>
      <c r="T53" s="344"/>
      <c r="U53" s="344"/>
      <c r="V53" s="32"/>
      <c r="W53" s="34"/>
      <c r="X53" s="34"/>
      <c r="Y53" s="34"/>
      <c r="Z53" s="32"/>
      <c r="AA53" s="35"/>
      <c r="AB53" s="34"/>
      <c r="AC53" s="34"/>
      <c r="AD53" s="132"/>
      <c r="AE53" s="35"/>
      <c r="AF53" s="35"/>
    </row>
    <row r="54" spans="3:32" ht="14.45" customHeight="1" thickBot="1">
      <c r="C54" s="36"/>
      <c r="D54" s="36"/>
      <c r="E54" s="37"/>
      <c r="F54" s="37"/>
      <c r="G54" s="38"/>
      <c r="H54" s="38"/>
      <c r="I54" s="129">
        <f>SUM(I51:I53)</f>
        <v>11810</v>
      </c>
      <c r="J54" s="150"/>
      <c r="K54" s="129">
        <f>SUM(K51:K53)</f>
        <v>8635</v>
      </c>
      <c r="L54" s="58"/>
      <c r="M54" s="248">
        <f>SUM(M51:M53)</f>
        <v>32993</v>
      </c>
      <c r="N54" s="150"/>
      <c r="O54" s="129">
        <f>SUM(O51:O53)</f>
        <v>18076</v>
      </c>
      <c r="Q54" s="37"/>
      <c r="R54" s="39">
        <f>M54+PL!J35</f>
        <v>0</v>
      </c>
      <c r="S54" s="37"/>
      <c r="T54" s="37"/>
      <c r="U54" s="37"/>
      <c r="V54" s="37"/>
      <c r="W54" s="38"/>
      <c r="X54" s="38"/>
      <c r="Y54" s="38"/>
      <c r="Z54" s="37"/>
      <c r="AA54" s="39"/>
      <c r="AB54" s="38"/>
      <c r="AC54" s="38"/>
      <c r="AD54" s="40"/>
      <c r="AE54" s="37"/>
      <c r="AF54" s="39"/>
    </row>
    <row r="55" spans="3:32" ht="14.45" customHeight="1">
      <c r="C55" s="36"/>
      <c r="D55" s="36"/>
      <c r="E55" s="37"/>
      <c r="F55" s="37"/>
      <c r="G55" s="38"/>
      <c r="H55" s="38"/>
      <c r="I55" s="155">
        <f>I54+PL!F35</f>
        <v>0</v>
      </c>
      <c r="J55" s="156"/>
      <c r="K55" s="155">
        <f>K54+PL!H35</f>
        <v>0</v>
      </c>
      <c r="L55" s="157"/>
      <c r="M55" s="155">
        <f>PL!J35+M54</f>
        <v>0</v>
      </c>
      <c r="N55" s="158"/>
      <c r="O55" s="155">
        <f>PL!L35+O54</f>
        <v>0</v>
      </c>
      <c r="Q55" s="37"/>
      <c r="R55" s="37"/>
      <c r="S55" s="37"/>
      <c r="T55" s="37"/>
      <c r="U55" s="37"/>
      <c r="V55" s="37"/>
      <c r="W55" s="38"/>
      <c r="X55" s="38"/>
      <c r="Y55" s="38"/>
      <c r="Z55" s="37"/>
      <c r="AA55" s="39"/>
      <c r="AB55" s="38"/>
      <c r="AC55" s="38"/>
      <c r="AD55" s="40"/>
      <c r="AE55" s="37"/>
      <c r="AF55" s="39"/>
    </row>
    <row r="56" spans="3:32" ht="48" customHeight="1">
      <c r="C56" s="268" t="s">
        <v>334</v>
      </c>
      <c r="D56" s="268"/>
      <c r="E56" s="268"/>
      <c r="F56" s="268"/>
      <c r="G56" s="268"/>
      <c r="H56" s="268"/>
      <c r="I56" s="268"/>
      <c r="J56" s="268"/>
      <c r="K56" s="268"/>
      <c r="L56" s="268"/>
      <c r="M56" s="268"/>
      <c r="N56" s="268"/>
      <c r="O56" s="268"/>
      <c r="Q56" s="37"/>
      <c r="R56" s="37"/>
      <c r="S56" s="37"/>
      <c r="T56" s="37"/>
      <c r="U56" s="37"/>
      <c r="V56" s="37"/>
      <c r="W56" s="38"/>
      <c r="X56" s="38"/>
      <c r="Y56" s="38"/>
      <c r="Z56" s="37"/>
      <c r="AA56" s="39"/>
      <c r="AB56" s="38"/>
      <c r="AC56" s="38"/>
      <c r="AD56" s="40"/>
      <c r="AE56" s="37"/>
      <c r="AF56" s="39"/>
    </row>
    <row r="57" spans="3:32" ht="17.25" customHeight="1">
      <c r="C57" s="201"/>
      <c r="D57" s="201"/>
      <c r="E57" s="201"/>
      <c r="F57" s="201"/>
      <c r="G57" s="201"/>
      <c r="H57" s="201"/>
      <c r="I57" s="201"/>
      <c r="J57" s="201"/>
      <c r="K57" s="201"/>
      <c r="L57" s="201"/>
      <c r="M57" s="201"/>
      <c r="N57" s="201"/>
      <c r="O57" s="201"/>
      <c r="Q57" s="37"/>
      <c r="R57" s="37"/>
      <c r="S57" s="37"/>
      <c r="T57" s="37"/>
      <c r="U57" s="37"/>
      <c r="V57" s="37"/>
      <c r="W57" s="38"/>
      <c r="X57" s="38"/>
      <c r="Y57" s="38"/>
      <c r="Z57" s="37"/>
      <c r="AA57" s="39"/>
      <c r="AB57" s="38"/>
      <c r="AC57" s="38"/>
      <c r="AD57" s="40"/>
      <c r="AE57" s="37"/>
      <c r="AF57" s="39"/>
    </row>
    <row r="58" spans="1:32" ht="14.45" customHeight="1">
      <c r="A58" s="60">
        <v>21</v>
      </c>
      <c r="B58" s="3"/>
      <c r="C58" s="3" t="s">
        <v>283</v>
      </c>
      <c r="D58" s="3"/>
      <c r="E58" s="37"/>
      <c r="F58" s="37"/>
      <c r="G58" s="38"/>
      <c r="H58" s="38"/>
      <c r="I58" s="38"/>
      <c r="J58" s="37"/>
      <c r="K58" s="39"/>
      <c r="L58" s="38"/>
      <c r="M58" s="38"/>
      <c r="N58" s="36"/>
      <c r="O58" s="39"/>
      <c r="Q58" s="37"/>
      <c r="R58" s="37"/>
      <c r="S58" s="37"/>
      <c r="T58" s="37"/>
      <c r="U58" s="37"/>
      <c r="V58" s="37"/>
      <c r="W58" s="38"/>
      <c r="X58" s="38"/>
      <c r="Y58" s="38"/>
      <c r="Z58" s="37"/>
      <c r="AA58" s="39"/>
      <c r="AB58" s="38"/>
      <c r="AC58" s="38"/>
      <c r="AD58" s="40"/>
      <c r="AE58" s="37"/>
      <c r="AF58" s="39"/>
    </row>
    <row r="59" spans="1:32" ht="14.45" customHeight="1">
      <c r="A59" s="60"/>
      <c r="B59" s="3"/>
      <c r="C59" s="3"/>
      <c r="D59" s="3"/>
      <c r="E59" s="37"/>
      <c r="F59" s="37"/>
      <c r="G59" s="38"/>
      <c r="H59" s="38"/>
      <c r="I59" s="38"/>
      <c r="J59" s="37"/>
      <c r="K59" s="39"/>
      <c r="L59" s="38"/>
      <c r="M59" s="209" t="s">
        <v>99</v>
      </c>
      <c r="O59" s="209" t="s">
        <v>99</v>
      </c>
      <c r="Q59" s="37"/>
      <c r="R59" s="37"/>
      <c r="S59" s="37"/>
      <c r="T59" s="37"/>
      <c r="U59" s="37"/>
      <c r="V59" s="37"/>
      <c r="W59" s="38"/>
      <c r="X59" s="38"/>
      <c r="Y59" s="38"/>
      <c r="Z59" s="37"/>
      <c r="AA59" s="39"/>
      <c r="AB59" s="38"/>
      <c r="AC59" s="38"/>
      <c r="AD59" s="40"/>
      <c r="AE59" s="37"/>
      <c r="AF59" s="39"/>
    </row>
    <row r="60" spans="1:32" ht="14.45" customHeight="1">
      <c r="A60" s="60"/>
      <c r="B60" s="3"/>
      <c r="C60" s="3"/>
      <c r="D60" s="3"/>
      <c r="E60" s="37"/>
      <c r="F60" s="37"/>
      <c r="G60" s="38"/>
      <c r="H60" s="38"/>
      <c r="I60" s="38"/>
      <c r="J60" s="37"/>
      <c r="K60" s="39"/>
      <c r="L60" s="38"/>
      <c r="M60" s="209" t="s">
        <v>327</v>
      </c>
      <c r="O60" s="209" t="s">
        <v>208</v>
      </c>
      <c r="Q60" s="37"/>
      <c r="R60" s="37"/>
      <c r="S60" s="37"/>
      <c r="T60" s="37"/>
      <c r="U60" s="37"/>
      <c r="V60" s="37"/>
      <c r="W60" s="38"/>
      <c r="X60" s="38"/>
      <c r="Y60" s="38"/>
      <c r="Z60" s="37"/>
      <c r="AA60" s="39"/>
      <c r="AB60" s="38"/>
      <c r="AC60" s="38"/>
      <c r="AD60" s="40"/>
      <c r="AE60" s="37"/>
      <c r="AF60" s="39"/>
    </row>
    <row r="61" spans="3:32" ht="14.45" customHeight="1">
      <c r="C61" s="36"/>
      <c r="D61" s="36"/>
      <c r="E61" s="37"/>
      <c r="F61" s="37"/>
      <c r="G61" s="38"/>
      <c r="H61" s="38"/>
      <c r="I61" s="38"/>
      <c r="J61" s="37"/>
      <c r="K61" s="39"/>
      <c r="L61" s="38"/>
      <c r="M61" s="209" t="s">
        <v>3</v>
      </c>
      <c r="O61" s="209" t="s">
        <v>3</v>
      </c>
      <c r="Q61" s="37"/>
      <c r="R61" s="37"/>
      <c r="S61" s="37"/>
      <c r="T61" s="37"/>
      <c r="U61" s="37"/>
      <c r="V61" s="37"/>
      <c r="W61" s="38"/>
      <c r="X61" s="38"/>
      <c r="Y61" s="38"/>
      <c r="Z61" s="37"/>
      <c r="AA61" s="39"/>
      <c r="AB61" s="38"/>
      <c r="AC61" s="38"/>
      <c r="AD61" s="40"/>
      <c r="AE61" s="37"/>
      <c r="AF61" s="39"/>
    </row>
    <row r="62" spans="3:32" ht="14.45" customHeight="1">
      <c r="C62" s="36"/>
      <c r="D62" s="36"/>
      <c r="E62" s="37"/>
      <c r="F62" s="37"/>
      <c r="G62" s="38"/>
      <c r="H62" s="38"/>
      <c r="I62" s="38"/>
      <c r="J62" s="37"/>
      <c r="K62" s="39"/>
      <c r="L62" s="38"/>
      <c r="M62" s="209"/>
      <c r="O62" s="209"/>
      <c r="Q62" s="37"/>
      <c r="R62" s="37"/>
      <c r="S62" s="37"/>
      <c r="T62" s="37"/>
      <c r="U62" s="37"/>
      <c r="V62" s="37"/>
      <c r="W62" s="38"/>
      <c r="X62" s="38"/>
      <c r="Y62" s="38"/>
      <c r="Z62" s="37"/>
      <c r="AA62" s="39"/>
      <c r="AB62" s="38"/>
      <c r="AC62" s="38"/>
      <c r="AD62" s="40"/>
      <c r="AE62" s="37"/>
      <c r="AF62" s="39"/>
    </row>
    <row r="63" spans="3:32" ht="14.45" customHeight="1">
      <c r="C63" s="36" t="s">
        <v>211</v>
      </c>
      <c r="D63" s="36"/>
      <c r="E63" s="37"/>
      <c r="F63" s="37"/>
      <c r="G63" s="38"/>
      <c r="H63" s="38"/>
      <c r="I63" s="38"/>
      <c r="J63" s="37"/>
      <c r="K63" s="39"/>
      <c r="L63" s="38"/>
      <c r="M63" s="210">
        <v>465282</v>
      </c>
      <c r="O63" s="210">
        <v>412907</v>
      </c>
      <c r="Q63" s="37"/>
      <c r="R63" s="37"/>
      <c r="S63" s="37"/>
      <c r="T63" s="37"/>
      <c r="U63" s="37"/>
      <c r="V63" s="37"/>
      <c r="W63" s="38"/>
      <c r="X63" s="38"/>
      <c r="Y63" s="38"/>
      <c r="Z63" s="37"/>
      <c r="AA63" s="39"/>
      <c r="AB63" s="38"/>
      <c r="AC63" s="38"/>
      <c r="AD63" s="40"/>
      <c r="AE63" s="37"/>
      <c r="AF63" s="39"/>
    </row>
    <row r="64" spans="3:32" ht="14.45" customHeight="1">
      <c r="C64" s="36" t="s">
        <v>212</v>
      </c>
      <c r="D64" s="36"/>
      <c r="E64" s="37"/>
      <c r="F64" s="37"/>
      <c r="G64" s="38"/>
      <c r="H64" s="38"/>
      <c r="I64" s="38"/>
      <c r="J64" s="37"/>
      <c r="K64" s="39"/>
      <c r="L64" s="38"/>
      <c r="M64" s="210">
        <v>-102346</v>
      </c>
      <c r="O64" s="210">
        <v>-108537</v>
      </c>
      <c r="Q64" s="37"/>
      <c r="R64" s="37"/>
      <c r="S64" s="37"/>
      <c r="T64" s="37"/>
      <c r="U64" s="37"/>
      <c r="V64" s="37"/>
      <c r="W64" s="38"/>
      <c r="X64" s="38"/>
      <c r="Y64" s="38"/>
      <c r="Z64" s="37"/>
      <c r="AA64" s="39"/>
      <c r="AB64" s="38"/>
      <c r="AC64" s="38"/>
      <c r="AD64" s="40"/>
      <c r="AE64" s="37"/>
      <c r="AF64" s="39"/>
    </row>
    <row r="65" spans="3:32" ht="14.45" customHeight="1">
      <c r="C65" s="36"/>
      <c r="D65" s="36"/>
      <c r="E65" s="37"/>
      <c r="F65" s="37"/>
      <c r="G65" s="38"/>
      <c r="H65" s="38"/>
      <c r="I65" s="38"/>
      <c r="J65" s="37"/>
      <c r="K65" s="39"/>
      <c r="L65" s="38"/>
      <c r="M65" s="211"/>
      <c r="N65" s="36"/>
      <c r="O65" s="211"/>
      <c r="Q65" s="37"/>
      <c r="R65" s="37"/>
      <c r="S65" s="37"/>
      <c r="T65" s="37"/>
      <c r="U65" s="37"/>
      <c r="V65" s="37"/>
      <c r="W65" s="38"/>
      <c r="X65" s="38"/>
      <c r="Y65" s="38"/>
      <c r="Z65" s="37"/>
      <c r="AA65" s="39"/>
      <c r="AB65" s="38"/>
      <c r="AC65" s="38"/>
      <c r="AD65" s="40"/>
      <c r="AE65" s="37"/>
      <c r="AF65" s="39"/>
    </row>
    <row r="66" spans="3:32" ht="14.45" customHeight="1">
      <c r="C66" s="36"/>
      <c r="D66" s="36"/>
      <c r="E66" s="37"/>
      <c r="F66" s="37"/>
      <c r="G66" s="38"/>
      <c r="H66" s="38"/>
      <c r="I66" s="38"/>
      <c r="J66" s="37"/>
      <c r="K66" s="39"/>
      <c r="L66" s="38"/>
      <c r="M66" s="212">
        <f>SUM(M63:M65)</f>
        <v>362936</v>
      </c>
      <c r="N66" s="36"/>
      <c r="O66" s="212">
        <f>SUM(O63:O65)</f>
        <v>304370</v>
      </c>
      <c r="Q66" s="37"/>
      <c r="R66" s="37"/>
      <c r="S66" s="37"/>
      <c r="T66" s="37"/>
      <c r="U66" s="37"/>
      <c r="V66" s="37"/>
      <c r="W66" s="38"/>
      <c r="X66" s="38"/>
      <c r="Y66" s="38"/>
      <c r="Z66" s="37"/>
      <c r="AA66" s="39"/>
      <c r="AB66" s="38"/>
      <c r="AC66" s="38"/>
      <c r="AD66" s="40"/>
      <c r="AE66" s="37"/>
      <c r="AF66" s="39"/>
    </row>
    <row r="67" spans="3:32" ht="14.45" customHeight="1">
      <c r="C67" s="36" t="s">
        <v>213</v>
      </c>
      <c r="D67" s="36"/>
      <c r="E67" s="37"/>
      <c r="F67" s="37"/>
      <c r="G67" s="38"/>
      <c r="H67" s="38"/>
      <c r="I67" s="38"/>
      <c r="J67" s="37"/>
      <c r="K67" s="39"/>
      <c r="L67" s="38"/>
      <c r="M67" s="212">
        <v>-102497</v>
      </c>
      <c r="N67" s="36"/>
      <c r="O67" s="212">
        <v>-83881</v>
      </c>
      <c r="Q67" s="37"/>
      <c r="R67" s="37"/>
      <c r="S67" s="37"/>
      <c r="T67" s="37"/>
      <c r="U67" s="37"/>
      <c r="V67" s="37"/>
      <c r="W67" s="38"/>
      <c r="X67" s="38"/>
      <c r="Y67" s="38"/>
      <c r="Z67" s="37"/>
      <c r="AA67" s="39"/>
      <c r="AB67" s="38"/>
      <c r="AC67" s="38"/>
      <c r="AD67" s="40"/>
      <c r="AE67" s="37"/>
      <c r="AF67" s="39"/>
    </row>
    <row r="68" spans="3:32" ht="14.45" customHeight="1">
      <c r="C68" s="36"/>
      <c r="D68" s="36"/>
      <c r="E68" s="37"/>
      <c r="F68" s="37"/>
      <c r="G68" s="38"/>
      <c r="H68" s="38"/>
      <c r="I68" s="38"/>
      <c r="J68" s="37"/>
      <c r="K68" s="39"/>
      <c r="L68" s="38"/>
      <c r="M68" s="212"/>
      <c r="N68" s="36"/>
      <c r="O68" s="212"/>
      <c r="Q68" s="37"/>
      <c r="R68" s="37"/>
      <c r="S68" s="37"/>
      <c r="T68" s="37"/>
      <c r="U68" s="37"/>
      <c r="V68" s="37"/>
      <c r="W68" s="38"/>
      <c r="X68" s="38"/>
      <c r="Y68" s="38"/>
      <c r="Z68" s="37"/>
      <c r="AA68" s="39"/>
      <c r="AB68" s="38"/>
      <c r="AC68" s="38"/>
      <c r="AD68" s="40"/>
      <c r="AE68" s="37"/>
      <c r="AF68" s="39"/>
    </row>
    <row r="69" spans="3:32" ht="14.45" customHeight="1" thickBot="1">
      <c r="C69" s="187" t="s">
        <v>214</v>
      </c>
      <c r="D69" s="187"/>
      <c r="E69" s="191"/>
      <c r="F69" s="191"/>
      <c r="G69" s="38"/>
      <c r="H69" s="38"/>
      <c r="I69" s="38"/>
      <c r="J69" s="37"/>
      <c r="K69" s="39"/>
      <c r="L69" s="38"/>
      <c r="M69" s="198">
        <f>SUM(M66:M68)</f>
        <v>260439</v>
      </c>
      <c r="N69" s="36"/>
      <c r="O69" s="198">
        <f>SUM(O66:O68)</f>
        <v>220489</v>
      </c>
      <c r="Q69" s="39">
        <f>M69-'BS'!C26</f>
        <v>0</v>
      </c>
      <c r="R69" s="37"/>
      <c r="S69" s="37"/>
      <c r="T69" s="37"/>
      <c r="U69" s="37"/>
      <c r="V69" s="37"/>
      <c r="W69" s="38"/>
      <c r="X69" s="38"/>
      <c r="Y69" s="38"/>
      <c r="Z69" s="37"/>
      <c r="AA69" s="39"/>
      <c r="AB69" s="38"/>
      <c r="AC69" s="38"/>
      <c r="AD69" s="40"/>
      <c r="AE69" s="37"/>
      <c r="AF69" s="39"/>
    </row>
    <row r="70" spans="3:32" ht="14.45" customHeight="1">
      <c r="C70" s="187"/>
      <c r="D70" s="187"/>
      <c r="E70" s="191"/>
      <c r="F70" s="191"/>
      <c r="G70" s="38"/>
      <c r="H70" s="38"/>
      <c r="I70" s="38"/>
      <c r="J70" s="37"/>
      <c r="K70" s="39"/>
      <c r="L70" s="38"/>
      <c r="M70" s="267">
        <f>M69-'BS'!C26</f>
        <v>0</v>
      </c>
      <c r="N70" s="251"/>
      <c r="O70" s="244"/>
      <c r="Q70" s="39"/>
      <c r="R70" s="37"/>
      <c r="S70" s="37"/>
      <c r="T70" s="37"/>
      <c r="U70" s="37"/>
      <c r="V70" s="37"/>
      <c r="W70" s="38"/>
      <c r="X70" s="38"/>
      <c r="Y70" s="38"/>
      <c r="Z70" s="37"/>
      <c r="AA70" s="39"/>
      <c r="AB70" s="38"/>
      <c r="AC70" s="38"/>
      <c r="AD70" s="40"/>
      <c r="AE70" s="37"/>
      <c r="AF70" s="39"/>
    </row>
    <row r="71" spans="3:32" ht="21" customHeight="1">
      <c r="C71" s="341" t="s">
        <v>215</v>
      </c>
      <c r="D71" s="342"/>
      <c r="E71" s="342"/>
      <c r="F71" s="342"/>
      <c r="G71" s="342"/>
      <c r="H71" s="342"/>
      <c r="I71" s="342"/>
      <c r="J71" s="342"/>
      <c r="K71" s="342"/>
      <c r="L71" s="342"/>
      <c r="M71" s="342"/>
      <c r="N71" s="342"/>
      <c r="O71" s="342"/>
      <c r="Q71" s="39"/>
      <c r="R71" s="37"/>
      <c r="S71" s="37"/>
      <c r="T71" s="37"/>
      <c r="U71" s="37"/>
      <c r="V71" s="37"/>
      <c r="W71" s="38"/>
      <c r="X71" s="38"/>
      <c r="Y71" s="38"/>
      <c r="Z71" s="37"/>
      <c r="AA71" s="39"/>
      <c r="AB71" s="38"/>
      <c r="AC71" s="38"/>
      <c r="AD71" s="40"/>
      <c r="AE71" s="37"/>
      <c r="AF71" s="39"/>
    </row>
    <row r="72" spans="3:32" ht="16.5" customHeight="1">
      <c r="C72" s="192"/>
      <c r="D72" s="193"/>
      <c r="E72" s="193"/>
      <c r="F72" s="193"/>
      <c r="G72" s="193"/>
      <c r="H72" s="193"/>
      <c r="I72" s="193"/>
      <c r="J72" s="193"/>
      <c r="K72" s="193"/>
      <c r="L72" s="193"/>
      <c r="M72" s="193"/>
      <c r="N72" s="193"/>
      <c r="O72" s="193"/>
      <c r="Q72" s="39"/>
      <c r="R72" s="37"/>
      <c r="S72" s="37"/>
      <c r="T72" s="37"/>
      <c r="U72" s="37"/>
      <c r="V72" s="37"/>
      <c r="W72" s="38"/>
      <c r="X72" s="38"/>
      <c r="Y72" s="38"/>
      <c r="Z72" s="37"/>
      <c r="AA72" s="39"/>
      <c r="AB72" s="38"/>
      <c r="AC72" s="38"/>
      <c r="AD72" s="40"/>
      <c r="AE72" s="37"/>
      <c r="AF72" s="39"/>
    </row>
    <row r="73" spans="1:35" ht="14.45" customHeight="1">
      <c r="A73" s="3">
        <v>22</v>
      </c>
      <c r="B73" s="3"/>
      <c r="C73" s="15" t="s">
        <v>82</v>
      </c>
      <c r="Q73" s="15"/>
      <c r="R73" s="12"/>
      <c r="T73" s="14"/>
      <c r="V73" s="334"/>
      <c r="W73" s="338"/>
      <c r="X73" s="338"/>
      <c r="Y73" s="338"/>
      <c r="Z73" s="338"/>
      <c r="AA73" s="338"/>
      <c r="AB73" s="338"/>
      <c r="AC73" s="338"/>
      <c r="AD73" s="338"/>
      <c r="AE73" s="338"/>
      <c r="AF73" s="338"/>
      <c r="AG73" s="338"/>
      <c r="AH73" s="338"/>
      <c r="AI73" s="338"/>
    </row>
    <row r="74" spans="1:35" ht="14.45" customHeight="1">
      <c r="A74" s="60"/>
      <c r="B74" s="3"/>
      <c r="C74" s="15"/>
      <c r="Q74" s="15"/>
      <c r="R74" s="12"/>
      <c r="T74" s="14"/>
      <c r="V74" s="14"/>
      <c r="W74" s="82"/>
      <c r="X74" s="82"/>
      <c r="Y74" s="82"/>
      <c r="Z74" s="82"/>
      <c r="AA74" s="82"/>
      <c r="AB74" s="82"/>
      <c r="AC74" s="82"/>
      <c r="AD74" s="82"/>
      <c r="AE74" s="82"/>
      <c r="AF74" s="82"/>
      <c r="AG74" s="82"/>
      <c r="AH74" s="82"/>
      <c r="AI74" s="82"/>
    </row>
    <row r="75" spans="3:33" ht="26.25" customHeight="1">
      <c r="C75" s="302" t="s">
        <v>189</v>
      </c>
      <c r="D75" s="302"/>
      <c r="E75" s="302"/>
      <c r="F75" s="302"/>
      <c r="G75" s="302"/>
      <c r="H75" s="302"/>
      <c r="I75" s="302"/>
      <c r="J75" s="302"/>
      <c r="K75" s="302"/>
      <c r="L75" s="302"/>
      <c r="M75" s="302"/>
      <c r="N75" s="302"/>
      <c r="O75" s="302"/>
      <c r="R75" s="302"/>
      <c r="S75" s="302"/>
      <c r="T75" s="302"/>
      <c r="U75" s="302"/>
      <c r="V75" s="302"/>
      <c r="W75" s="302"/>
      <c r="X75" s="302"/>
      <c r="Y75" s="302"/>
      <c r="Z75" s="302"/>
      <c r="AA75" s="302"/>
      <c r="AB75" s="302"/>
      <c r="AC75" s="302"/>
      <c r="AD75" s="302"/>
      <c r="AE75" s="302"/>
      <c r="AF75" s="302"/>
      <c r="AG75" s="302"/>
    </row>
    <row r="76" spans="3:33" ht="14.45" customHeight="1">
      <c r="C76" s="72"/>
      <c r="D76" s="72"/>
      <c r="E76" s="72"/>
      <c r="F76" s="72"/>
      <c r="G76" s="72"/>
      <c r="H76" s="72"/>
      <c r="I76" s="72"/>
      <c r="J76" s="72"/>
      <c r="K76" s="72"/>
      <c r="L76" s="72"/>
      <c r="M76" s="72"/>
      <c r="N76" s="72"/>
      <c r="O76" s="72"/>
      <c r="R76" s="72"/>
      <c r="S76" s="72"/>
      <c r="T76" s="72"/>
      <c r="U76" s="72"/>
      <c r="V76" s="72"/>
      <c r="W76" s="72"/>
      <c r="X76" s="72"/>
      <c r="Y76" s="72"/>
      <c r="Z76" s="72"/>
      <c r="AA76" s="72"/>
      <c r="AB76" s="72"/>
      <c r="AC76" s="72"/>
      <c r="AD76" s="72"/>
      <c r="AE76" s="72"/>
      <c r="AF76" s="72"/>
      <c r="AG76" s="72"/>
    </row>
    <row r="77" spans="1:35" ht="14.45" customHeight="1">
      <c r="A77" s="3">
        <v>23</v>
      </c>
      <c r="C77" s="272" t="s">
        <v>80</v>
      </c>
      <c r="D77" s="272"/>
      <c r="E77" s="272"/>
      <c r="F77" s="272"/>
      <c r="G77" s="272"/>
      <c r="H77" s="272"/>
      <c r="I77" s="272"/>
      <c r="J77" s="272"/>
      <c r="K77" s="272"/>
      <c r="L77" s="272"/>
      <c r="M77" s="272"/>
      <c r="N77" s="272"/>
      <c r="O77" s="272"/>
      <c r="R77" s="12"/>
      <c r="T77" s="14"/>
      <c r="V77" s="334"/>
      <c r="W77" s="338"/>
      <c r="X77" s="338"/>
      <c r="Y77" s="338"/>
      <c r="Z77" s="338"/>
      <c r="AA77" s="338"/>
      <c r="AB77" s="338"/>
      <c r="AC77" s="338"/>
      <c r="AD77" s="338"/>
      <c r="AE77" s="338"/>
      <c r="AF77" s="338"/>
      <c r="AG77" s="338"/>
      <c r="AH77" s="338"/>
      <c r="AI77" s="338"/>
    </row>
    <row r="78" spans="1:35" ht="14.45" customHeight="1">
      <c r="A78" s="3"/>
      <c r="B78" s="3"/>
      <c r="D78" s="276"/>
      <c r="E78" s="276"/>
      <c r="F78" s="276"/>
      <c r="G78" s="276"/>
      <c r="H78" s="276"/>
      <c r="I78" s="276"/>
      <c r="J78" s="276"/>
      <c r="K78" s="276"/>
      <c r="L78" s="276"/>
      <c r="M78" s="276"/>
      <c r="N78" s="276"/>
      <c r="O78" s="276"/>
      <c r="R78" s="12"/>
      <c r="T78" s="14"/>
      <c r="V78" s="14"/>
      <c r="W78" s="12"/>
      <c r="X78" s="12"/>
      <c r="Y78" s="12"/>
      <c r="Z78" s="12"/>
      <c r="AA78" s="12"/>
      <c r="AB78" s="12"/>
      <c r="AC78" s="12"/>
      <c r="AD78" s="12"/>
      <c r="AE78" s="12"/>
      <c r="AF78" s="12"/>
      <c r="AG78" s="12"/>
      <c r="AH78" s="12"/>
      <c r="AI78" s="12"/>
    </row>
    <row r="79" spans="1:35" ht="14.45" customHeight="1">
      <c r="A79" s="3"/>
      <c r="B79" s="3"/>
      <c r="C79" s="338" t="s">
        <v>81</v>
      </c>
      <c r="D79" s="338"/>
      <c r="E79" s="338"/>
      <c r="F79" s="338"/>
      <c r="G79" s="338"/>
      <c r="H79" s="338"/>
      <c r="I79" s="338"/>
      <c r="J79" s="338"/>
      <c r="K79" s="338"/>
      <c r="L79" s="338"/>
      <c r="M79" s="338"/>
      <c r="N79" s="338"/>
      <c r="O79" s="338"/>
      <c r="R79" s="12"/>
      <c r="T79" s="14"/>
      <c r="V79" s="14"/>
      <c r="W79" s="12"/>
      <c r="X79" s="12"/>
      <c r="Y79" s="12"/>
      <c r="Z79" s="12"/>
      <c r="AA79" s="12"/>
      <c r="AB79" s="12"/>
      <c r="AC79" s="12"/>
      <c r="AD79" s="12"/>
      <c r="AE79" s="12"/>
      <c r="AF79" s="12"/>
      <c r="AG79" s="12"/>
      <c r="AH79" s="12"/>
      <c r="AI79" s="12"/>
    </row>
    <row r="80" spans="7:35" ht="14.45" customHeight="1">
      <c r="G80" s="41"/>
      <c r="I80" s="30"/>
      <c r="K80" s="24"/>
      <c r="L80" s="3"/>
      <c r="M80" s="24"/>
      <c r="N80" s="3"/>
      <c r="O80" s="24"/>
      <c r="R80" s="12"/>
      <c r="T80" s="14"/>
      <c r="V80" s="14"/>
      <c r="W80" s="82"/>
      <c r="X80" s="82"/>
      <c r="Y80" s="82"/>
      <c r="Z80" s="82"/>
      <c r="AA80" s="82"/>
      <c r="AB80" s="82"/>
      <c r="AC80" s="82"/>
      <c r="AD80" s="82"/>
      <c r="AE80" s="82"/>
      <c r="AF80" s="82"/>
      <c r="AG80" s="82"/>
      <c r="AH80" s="82"/>
      <c r="AI80" s="82"/>
    </row>
    <row r="81" spans="1:35" s="3" customFormat="1" ht="14.45" customHeight="1">
      <c r="A81" s="3">
        <v>24</v>
      </c>
      <c r="C81" s="3" t="s">
        <v>36</v>
      </c>
      <c r="E81" s="43"/>
      <c r="F81" s="43"/>
      <c r="G81" s="43"/>
      <c r="H81" s="43"/>
      <c r="I81" s="43"/>
      <c r="J81" s="43"/>
      <c r="K81" s="43"/>
      <c r="L81" s="43"/>
      <c r="M81" s="43"/>
      <c r="R81" s="334"/>
      <c r="S81" s="334"/>
      <c r="T81" s="334"/>
      <c r="U81" s="334"/>
      <c r="V81" s="334"/>
      <c r="W81" s="334"/>
      <c r="X81" s="334"/>
      <c r="Y81" s="334"/>
      <c r="Z81" s="334"/>
      <c r="AA81" s="334"/>
      <c r="AB81" s="334"/>
      <c r="AC81" s="334"/>
      <c r="AD81" s="334"/>
      <c r="AE81" s="334"/>
      <c r="AF81" s="334"/>
      <c r="AG81" s="334"/>
      <c r="AH81" s="334"/>
      <c r="AI81" s="334"/>
    </row>
    <row r="82" spans="5:35" s="3" customFormat="1" ht="10.5" customHeight="1">
      <c r="E82" s="43"/>
      <c r="F82" s="43"/>
      <c r="G82" s="43"/>
      <c r="H82" s="43"/>
      <c r="I82" s="43"/>
      <c r="J82" s="43"/>
      <c r="K82" s="43"/>
      <c r="L82" s="43"/>
      <c r="M82" s="43"/>
      <c r="R82" s="14"/>
      <c r="S82" s="14"/>
      <c r="T82" s="14"/>
      <c r="U82" s="14"/>
      <c r="V82" s="14"/>
      <c r="W82" s="14"/>
      <c r="X82" s="14"/>
      <c r="Y82" s="14"/>
      <c r="Z82" s="14"/>
      <c r="AA82" s="14"/>
      <c r="AB82" s="14"/>
      <c r="AC82" s="14"/>
      <c r="AD82" s="14"/>
      <c r="AE82" s="14"/>
      <c r="AF82" s="14"/>
      <c r="AG82" s="14"/>
      <c r="AH82" s="14"/>
      <c r="AI82" s="14"/>
    </row>
    <row r="83" spans="3:35" s="3" customFormat="1" ht="62.25" customHeight="1">
      <c r="C83" s="321" t="s">
        <v>352</v>
      </c>
      <c r="D83" s="321"/>
      <c r="E83" s="321"/>
      <c r="F83" s="321"/>
      <c r="G83" s="321"/>
      <c r="H83" s="321"/>
      <c r="I83" s="321"/>
      <c r="J83" s="321"/>
      <c r="K83" s="321"/>
      <c r="L83" s="321"/>
      <c r="M83" s="321"/>
      <c r="N83" s="321"/>
      <c r="O83" s="321"/>
      <c r="Q83" s="11"/>
      <c r="AB83" s="4"/>
      <c r="AC83" s="4"/>
      <c r="AD83" s="4"/>
      <c r="AE83" s="4"/>
      <c r="AF83" s="4"/>
      <c r="AG83" s="14"/>
      <c r="AH83" s="14"/>
      <c r="AI83" s="14"/>
    </row>
    <row r="84" spans="3:35" s="3" customFormat="1" ht="14.45" customHeight="1">
      <c r="C84" s="10"/>
      <c r="D84" s="32"/>
      <c r="E84" s="32"/>
      <c r="F84" s="32"/>
      <c r="G84" s="32"/>
      <c r="H84" s="32"/>
      <c r="I84" s="32"/>
      <c r="J84" s="32"/>
      <c r="K84" s="32"/>
      <c r="L84" s="32"/>
      <c r="M84" s="32"/>
      <c r="N84" s="32"/>
      <c r="O84" s="32"/>
      <c r="Q84" s="11"/>
      <c r="AB84" s="4"/>
      <c r="AC84" s="4"/>
      <c r="AD84" s="4"/>
      <c r="AE84" s="4"/>
      <c r="AF84" s="4"/>
      <c r="AG84" s="14"/>
      <c r="AH84" s="14"/>
      <c r="AI84" s="14"/>
    </row>
    <row r="85" spans="1:35" ht="14.45" customHeight="1">
      <c r="A85" s="3">
        <v>25</v>
      </c>
      <c r="B85" s="3"/>
      <c r="C85" s="3" t="s">
        <v>21</v>
      </c>
      <c r="D85" s="3"/>
      <c r="R85" s="12"/>
      <c r="T85" s="14"/>
      <c r="V85" s="334"/>
      <c r="W85" s="338"/>
      <c r="X85" s="338"/>
      <c r="Y85" s="338"/>
      <c r="Z85" s="338"/>
      <c r="AA85" s="338"/>
      <c r="AB85" s="338"/>
      <c r="AC85" s="338"/>
      <c r="AD85" s="338"/>
      <c r="AE85" s="338"/>
      <c r="AF85" s="338"/>
      <c r="AG85" s="338"/>
      <c r="AH85" s="338"/>
      <c r="AI85" s="338"/>
    </row>
    <row r="86" spans="1:35" ht="14.45" customHeight="1">
      <c r="A86" s="3"/>
      <c r="B86" s="3"/>
      <c r="C86" s="3"/>
      <c r="D86" s="3"/>
      <c r="R86" s="12"/>
      <c r="T86" s="14"/>
      <c r="V86" s="14"/>
      <c r="W86" s="82"/>
      <c r="X86" s="82"/>
      <c r="Y86" s="82"/>
      <c r="Z86" s="82"/>
      <c r="AA86" s="82"/>
      <c r="AB86" s="82"/>
      <c r="AC86" s="82"/>
      <c r="AD86" s="82"/>
      <c r="AE86" s="82"/>
      <c r="AF86" s="82"/>
      <c r="AG86" s="82"/>
      <c r="AH86" s="82"/>
      <c r="AI86" s="82"/>
    </row>
    <row r="87" spans="1:35" ht="30.75" customHeight="1">
      <c r="A87" s="3"/>
      <c r="B87" s="3"/>
      <c r="C87" s="268" t="s">
        <v>335</v>
      </c>
      <c r="D87" s="268"/>
      <c r="E87" s="268"/>
      <c r="F87" s="268"/>
      <c r="G87" s="268"/>
      <c r="H87" s="268"/>
      <c r="I87" s="268"/>
      <c r="J87" s="268"/>
      <c r="K87" s="268"/>
      <c r="L87" s="268"/>
      <c r="M87" s="268"/>
      <c r="N87" s="268"/>
      <c r="O87" s="268"/>
      <c r="R87" s="12"/>
      <c r="T87" s="14"/>
      <c r="V87" s="14"/>
      <c r="W87" s="82"/>
      <c r="X87" s="82"/>
      <c r="Y87" s="82"/>
      <c r="Z87" s="82"/>
      <c r="AA87" s="82"/>
      <c r="AB87" s="82"/>
      <c r="AC87" s="82"/>
      <c r="AD87" s="82"/>
      <c r="AE87" s="82"/>
      <c r="AF87" s="82"/>
      <c r="AG87" s="82"/>
      <c r="AH87" s="82"/>
      <c r="AI87" s="82"/>
    </row>
    <row r="88" spans="1:35" ht="14.45" customHeight="1">
      <c r="A88" s="3"/>
      <c r="B88" s="3"/>
      <c r="C88" s="3"/>
      <c r="D88" s="3"/>
      <c r="M88" s="6" t="s">
        <v>99</v>
      </c>
      <c r="O88" s="6" t="s">
        <v>99</v>
      </c>
      <c r="R88" s="12"/>
      <c r="T88" s="14"/>
      <c r="V88" s="14"/>
      <c r="W88" s="82"/>
      <c r="X88" s="82"/>
      <c r="Y88" s="82"/>
      <c r="Z88" s="82"/>
      <c r="AA88" s="82"/>
      <c r="AB88" s="82"/>
      <c r="AC88" s="82"/>
      <c r="AD88" s="82"/>
      <c r="AE88" s="82"/>
      <c r="AF88" s="82"/>
      <c r="AG88" s="82"/>
      <c r="AH88" s="82"/>
      <c r="AI88" s="82"/>
    </row>
    <row r="89" spans="1:35" ht="14.45" customHeight="1">
      <c r="A89" s="3"/>
      <c r="B89" s="3"/>
      <c r="C89" s="3"/>
      <c r="D89" s="3"/>
      <c r="M89" s="6" t="s">
        <v>326</v>
      </c>
      <c r="O89" s="6" t="s">
        <v>208</v>
      </c>
      <c r="R89" s="12"/>
      <c r="T89" s="14"/>
      <c r="V89" s="14"/>
      <c r="W89" s="82"/>
      <c r="X89" s="82"/>
      <c r="Y89" s="82"/>
      <c r="Z89" s="82"/>
      <c r="AA89" s="82"/>
      <c r="AB89" s="82"/>
      <c r="AC89" s="82"/>
      <c r="AD89" s="82"/>
      <c r="AE89" s="82"/>
      <c r="AF89" s="82"/>
      <c r="AG89" s="82"/>
      <c r="AH89" s="82"/>
      <c r="AI89" s="82"/>
    </row>
    <row r="90" spans="1:35" ht="14.45" customHeight="1">
      <c r="A90" s="3"/>
      <c r="B90" s="3"/>
      <c r="C90" s="3"/>
      <c r="D90" s="3"/>
      <c r="M90" s="6" t="s">
        <v>3</v>
      </c>
      <c r="O90" s="6" t="s">
        <v>3</v>
      </c>
      <c r="R90" s="12"/>
      <c r="T90" s="14"/>
      <c r="V90" s="14"/>
      <c r="W90" s="82"/>
      <c r="X90" s="82"/>
      <c r="Y90" s="82"/>
      <c r="Z90" s="82"/>
      <c r="AA90" s="82"/>
      <c r="AB90" s="82"/>
      <c r="AC90" s="82"/>
      <c r="AD90" s="82"/>
      <c r="AE90" s="82"/>
      <c r="AF90" s="82"/>
      <c r="AG90" s="82"/>
      <c r="AH90" s="82"/>
      <c r="AI90" s="82"/>
    </row>
    <row r="91" spans="1:35" ht="14.45" customHeight="1">
      <c r="A91" s="3"/>
      <c r="B91" s="3"/>
      <c r="C91" s="3" t="s">
        <v>108</v>
      </c>
      <c r="D91" s="3"/>
      <c r="M91" s="4"/>
      <c r="O91" s="17"/>
      <c r="R91" s="12"/>
      <c r="T91" s="14"/>
      <c r="V91" s="14"/>
      <c r="W91" s="82"/>
      <c r="X91" s="82"/>
      <c r="Y91" s="82"/>
      <c r="Z91" s="82"/>
      <c r="AA91" s="82"/>
      <c r="AB91" s="82"/>
      <c r="AC91" s="82"/>
      <c r="AD91" s="82"/>
      <c r="AE91" s="82"/>
      <c r="AF91" s="82"/>
      <c r="AG91" s="82"/>
      <c r="AH91" s="82"/>
      <c r="AI91" s="82"/>
    </row>
    <row r="92" spans="1:35" ht="14.45" customHeight="1">
      <c r="A92" s="3"/>
      <c r="B92" s="3"/>
      <c r="C92" s="3" t="s">
        <v>125</v>
      </c>
      <c r="D92" s="3"/>
      <c r="M92" s="4"/>
      <c r="O92" s="17"/>
      <c r="R92" s="12"/>
      <c r="T92" s="14"/>
      <c r="V92" s="14"/>
      <c r="W92" s="82"/>
      <c r="X92" s="82"/>
      <c r="Y92" s="82"/>
      <c r="Z92" s="82"/>
      <c r="AA92" s="82"/>
      <c r="AB92" s="82"/>
      <c r="AC92" s="82"/>
      <c r="AD92" s="82"/>
      <c r="AE92" s="82"/>
      <c r="AF92" s="82"/>
      <c r="AG92" s="82"/>
      <c r="AH92" s="82"/>
      <c r="AI92" s="82"/>
    </row>
    <row r="93" spans="1:35" ht="14.45" customHeight="1">
      <c r="A93" s="3"/>
      <c r="B93" s="3"/>
      <c r="C93" s="2" t="s">
        <v>105</v>
      </c>
      <c r="D93" s="3"/>
      <c r="M93" s="4"/>
      <c r="O93" s="17"/>
      <c r="R93" s="12"/>
      <c r="T93" s="14"/>
      <c r="V93" s="14"/>
      <c r="W93" s="82"/>
      <c r="X93" s="82"/>
      <c r="Y93" s="82"/>
      <c r="Z93" s="82"/>
      <c r="AA93" s="82"/>
      <c r="AB93" s="82"/>
      <c r="AC93" s="82"/>
      <c r="AD93" s="82"/>
      <c r="AE93" s="82"/>
      <c r="AF93" s="82"/>
      <c r="AG93" s="82"/>
      <c r="AH93" s="82"/>
      <c r="AI93" s="82"/>
    </row>
    <row r="94" spans="1:35" ht="14.45" customHeight="1">
      <c r="A94" s="3"/>
      <c r="B94" s="3"/>
      <c r="D94" s="2" t="s">
        <v>106</v>
      </c>
      <c r="M94" s="23">
        <f>'BS'!C33-M97</f>
        <v>0</v>
      </c>
      <c r="N94" s="35"/>
      <c r="O94" s="23">
        <f>'BS'!E33-O97</f>
        <v>16276</v>
      </c>
      <c r="R94" s="12"/>
      <c r="T94" s="14"/>
      <c r="V94" s="14"/>
      <c r="W94" s="82"/>
      <c r="X94" s="82"/>
      <c r="Y94" s="82"/>
      <c r="Z94" s="82"/>
      <c r="AA94" s="82"/>
      <c r="AB94" s="82"/>
      <c r="AC94" s="82"/>
      <c r="AD94" s="82"/>
      <c r="AE94" s="82"/>
      <c r="AF94" s="82"/>
      <c r="AG94" s="82"/>
      <c r="AH94" s="82"/>
      <c r="AI94" s="82"/>
    </row>
    <row r="95" spans="1:35" ht="14.45" customHeight="1">
      <c r="A95" s="3"/>
      <c r="B95" s="3"/>
      <c r="M95" s="23"/>
      <c r="N95" s="35"/>
      <c r="O95" s="23"/>
      <c r="R95" s="12"/>
      <c r="T95" s="14"/>
      <c r="V95" s="14"/>
      <c r="W95" s="82"/>
      <c r="X95" s="82"/>
      <c r="Y95" s="82"/>
      <c r="Z95" s="82"/>
      <c r="AA95" s="82"/>
      <c r="AB95" s="82"/>
      <c r="AC95" s="82"/>
      <c r="AD95" s="82"/>
      <c r="AE95" s="82"/>
      <c r="AF95" s="82"/>
      <c r="AG95" s="82"/>
      <c r="AH95" s="82"/>
      <c r="AI95" s="82"/>
    </row>
    <row r="96" spans="1:35" ht="14.45" customHeight="1">
      <c r="A96" s="3"/>
      <c r="B96" s="3"/>
      <c r="C96" s="2" t="s">
        <v>145</v>
      </c>
      <c r="M96" s="23"/>
      <c r="N96" s="35"/>
      <c r="O96" s="23"/>
      <c r="R96" s="12"/>
      <c r="T96" s="14"/>
      <c r="V96" s="14"/>
      <c r="W96" s="82"/>
      <c r="X96" s="82"/>
      <c r="Y96" s="82"/>
      <c r="Z96" s="82"/>
      <c r="AA96" s="82"/>
      <c r="AB96" s="82"/>
      <c r="AC96" s="82"/>
      <c r="AD96" s="82"/>
      <c r="AE96" s="82"/>
      <c r="AF96" s="82"/>
      <c r="AG96" s="82"/>
      <c r="AH96" s="82"/>
      <c r="AI96" s="82"/>
    </row>
    <row r="97" spans="1:35" ht="14.45" customHeight="1">
      <c r="A97" s="3"/>
      <c r="B97" s="3"/>
      <c r="D97" s="2" t="s">
        <v>146</v>
      </c>
      <c r="M97" s="23">
        <v>150000</v>
      </c>
      <c r="N97" s="35"/>
      <c r="O97" s="23">
        <v>150000</v>
      </c>
      <c r="R97" s="12"/>
      <c r="T97" s="14"/>
      <c r="V97" s="14"/>
      <c r="W97" s="82"/>
      <c r="X97" s="82"/>
      <c r="Y97" s="82"/>
      <c r="Z97" s="82"/>
      <c r="AA97" s="82"/>
      <c r="AB97" s="82"/>
      <c r="AC97" s="82"/>
      <c r="AD97" s="82"/>
      <c r="AE97" s="82"/>
      <c r="AF97" s="82"/>
      <c r="AG97" s="82"/>
      <c r="AH97" s="82"/>
      <c r="AI97" s="82"/>
    </row>
    <row r="98" spans="1:35" ht="14.45" customHeight="1" hidden="1">
      <c r="A98" s="3"/>
      <c r="B98" s="3"/>
      <c r="M98" s="23"/>
      <c r="N98" s="35"/>
      <c r="O98" s="23"/>
      <c r="R98" s="12"/>
      <c r="T98" s="14"/>
      <c r="V98" s="14"/>
      <c r="W98" s="82"/>
      <c r="X98" s="82"/>
      <c r="Y98" s="82"/>
      <c r="Z98" s="82"/>
      <c r="AA98" s="82"/>
      <c r="AB98" s="82"/>
      <c r="AC98" s="82"/>
      <c r="AD98" s="82"/>
      <c r="AE98" s="82"/>
      <c r="AF98" s="82"/>
      <c r="AG98" s="82"/>
      <c r="AH98" s="82"/>
      <c r="AI98" s="82"/>
    </row>
    <row r="99" spans="1:35" ht="14.45" customHeight="1" hidden="1">
      <c r="A99" s="3"/>
      <c r="B99" s="3"/>
      <c r="C99" s="3" t="s">
        <v>31</v>
      </c>
      <c r="M99" s="23"/>
      <c r="N99" s="35"/>
      <c r="O99" s="23"/>
      <c r="R99" s="12"/>
      <c r="T99" s="14"/>
      <c r="V99" s="14"/>
      <c r="W99" s="82"/>
      <c r="X99" s="82"/>
      <c r="Y99" s="82"/>
      <c r="Z99" s="82"/>
      <c r="AA99" s="82"/>
      <c r="AB99" s="82"/>
      <c r="AC99" s="82"/>
      <c r="AD99" s="82"/>
      <c r="AE99" s="82"/>
      <c r="AF99" s="82"/>
      <c r="AG99" s="82"/>
      <c r="AH99" s="82"/>
      <c r="AI99" s="82"/>
    </row>
    <row r="100" spans="1:35" ht="14.45" customHeight="1" hidden="1">
      <c r="A100" s="3"/>
      <c r="B100" s="3"/>
      <c r="C100" s="2" t="s">
        <v>105</v>
      </c>
      <c r="D100" s="3"/>
      <c r="M100" s="23"/>
      <c r="N100" s="35"/>
      <c r="O100" s="23"/>
      <c r="R100" s="12"/>
      <c r="T100" s="14"/>
      <c r="V100" s="14"/>
      <c r="W100" s="82"/>
      <c r="X100" s="82"/>
      <c r="Y100" s="82"/>
      <c r="Z100" s="82"/>
      <c r="AA100" s="82"/>
      <c r="AB100" s="82"/>
      <c r="AC100" s="82"/>
      <c r="AD100" s="82"/>
      <c r="AE100" s="82"/>
      <c r="AF100" s="82"/>
      <c r="AG100" s="82"/>
      <c r="AH100" s="82"/>
      <c r="AI100" s="82"/>
    </row>
    <row r="101" spans="1:35" ht="14.45" customHeight="1" hidden="1">
      <c r="A101" s="3"/>
      <c r="B101" s="3"/>
      <c r="D101" s="2" t="s">
        <v>106</v>
      </c>
      <c r="M101" s="23">
        <v>0</v>
      </c>
      <c r="N101" s="35"/>
      <c r="O101" s="23">
        <v>0</v>
      </c>
      <c r="R101" s="12"/>
      <c r="T101" s="14"/>
      <c r="V101" s="14"/>
      <c r="W101" s="82"/>
      <c r="X101" s="82"/>
      <c r="Y101" s="82"/>
      <c r="Z101" s="82"/>
      <c r="AA101" s="82"/>
      <c r="AB101" s="82"/>
      <c r="AC101" s="82"/>
      <c r="AD101" s="82"/>
      <c r="AE101" s="82"/>
      <c r="AF101" s="82"/>
      <c r="AG101" s="82"/>
      <c r="AH101" s="82"/>
      <c r="AI101" s="82"/>
    </row>
    <row r="102" spans="4:15" ht="14.45" customHeight="1">
      <c r="D102" s="44"/>
      <c r="K102" s="21"/>
      <c r="M102" s="34"/>
      <c r="N102" s="35"/>
      <c r="O102" s="34"/>
    </row>
    <row r="103" spans="4:15" ht="14.45" customHeight="1" thickBot="1">
      <c r="D103" s="44"/>
      <c r="K103" s="21"/>
      <c r="M103" s="129">
        <f>SUM(M93:M102)</f>
        <v>150000</v>
      </c>
      <c r="N103" s="150"/>
      <c r="O103" s="129">
        <f>SUM(O93:O102)</f>
        <v>166276</v>
      </c>
    </row>
    <row r="104" spans="4:15" ht="14.45" customHeight="1">
      <c r="D104" s="44"/>
      <c r="K104" s="21"/>
      <c r="M104" s="38"/>
      <c r="N104" s="36"/>
      <c r="O104" s="38"/>
    </row>
    <row r="105" spans="1:17" ht="14.45" customHeight="1">
      <c r="A105" s="3">
        <v>26</v>
      </c>
      <c r="B105" s="3"/>
      <c r="C105" s="3" t="s">
        <v>5</v>
      </c>
      <c r="D105" s="3"/>
      <c r="Q105" s="3"/>
    </row>
    <row r="106" ht="14.45" customHeight="1">
      <c r="M106" s="31"/>
    </row>
    <row r="107" spans="3:30" ht="30" customHeight="1">
      <c r="C107" s="268" t="s">
        <v>0</v>
      </c>
      <c r="D107" s="268"/>
      <c r="E107" s="268"/>
      <c r="F107" s="268"/>
      <c r="G107" s="268"/>
      <c r="H107" s="268"/>
      <c r="I107" s="268"/>
      <c r="J107" s="268"/>
      <c r="K107" s="268"/>
      <c r="L107" s="268"/>
      <c r="M107" s="268"/>
      <c r="N107" s="268"/>
      <c r="O107" s="268"/>
      <c r="Q107" s="268"/>
      <c r="R107" s="295"/>
      <c r="S107" s="295"/>
      <c r="T107" s="295"/>
      <c r="U107" s="295"/>
      <c r="V107" s="295"/>
      <c r="W107" s="295"/>
      <c r="X107" s="295"/>
      <c r="Y107" s="295"/>
      <c r="Z107" s="295"/>
      <c r="AA107" s="295"/>
      <c r="AB107" s="295"/>
      <c r="AC107" s="295"/>
      <c r="AD107" s="295"/>
    </row>
    <row r="108" spans="3:30" ht="14.45" customHeight="1">
      <c r="C108" s="4"/>
      <c r="D108" s="4"/>
      <c r="E108" s="4"/>
      <c r="F108" s="4"/>
      <c r="G108" s="4"/>
      <c r="H108" s="4"/>
      <c r="I108" s="4"/>
      <c r="J108" s="4"/>
      <c r="K108" s="4"/>
      <c r="L108" s="4"/>
      <c r="M108" s="4"/>
      <c r="N108" s="59"/>
      <c r="O108" s="59"/>
      <c r="Q108" s="4"/>
      <c r="R108" s="9"/>
      <c r="S108" s="9"/>
      <c r="T108" s="9"/>
      <c r="U108" s="9"/>
      <c r="V108" s="9"/>
      <c r="W108" s="9"/>
      <c r="X108" s="9"/>
      <c r="Y108" s="9"/>
      <c r="Z108" s="9"/>
      <c r="AA108" s="9"/>
      <c r="AB108" s="9"/>
      <c r="AC108" s="9"/>
      <c r="AD108" s="9"/>
    </row>
    <row r="109" spans="1:29" ht="14.45" customHeight="1">
      <c r="A109" s="3">
        <v>27</v>
      </c>
      <c r="B109" s="3"/>
      <c r="C109" s="3" t="s">
        <v>56</v>
      </c>
      <c r="D109" s="3"/>
      <c r="Q109" s="3"/>
      <c r="R109" s="3"/>
      <c r="S109" s="3"/>
      <c r="AC109" s="31"/>
    </row>
    <row r="111" spans="3:32" ht="38.25" customHeight="1">
      <c r="C111" s="268" t="s">
        <v>249</v>
      </c>
      <c r="D111" s="268"/>
      <c r="E111" s="268"/>
      <c r="F111" s="268"/>
      <c r="G111" s="268"/>
      <c r="H111" s="268"/>
      <c r="I111" s="268"/>
      <c r="J111" s="268"/>
      <c r="K111" s="268"/>
      <c r="L111" s="268"/>
      <c r="M111" s="268"/>
      <c r="N111" s="268"/>
      <c r="O111" s="268"/>
      <c r="Q111" s="271"/>
      <c r="R111" s="271"/>
      <c r="S111" s="271"/>
      <c r="T111" s="271"/>
      <c r="U111" s="271"/>
      <c r="V111" s="271"/>
      <c r="W111" s="271"/>
      <c r="X111" s="271"/>
      <c r="Y111" s="271"/>
      <c r="Z111" s="271"/>
      <c r="AA111" s="271"/>
      <c r="AB111" s="271"/>
      <c r="AC111" s="271"/>
      <c r="AD111" s="271"/>
      <c r="AE111" s="271"/>
      <c r="AF111" s="271"/>
    </row>
    <row r="112" spans="3:32" ht="14.45" customHeight="1">
      <c r="C112" s="74"/>
      <c r="D112" s="74"/>
      <c r="E112" s="74"/>
      <c r="F112" s="74"/>
      <c r="G112" s="74"/>
      <c r="H112" s="74"/>
      <c r="I112" s="74"/>
      <c r="J112" s="74"/>
      <c r="K112" s="74"/>
      <c r="L112" s="74"/>
      <c r="M112" s="74"/>
      <c r="N112" s="74"/>
      <c r="O112" s="74"/>
      <c r="Q112" s="74"/>
      <c r="R112" s="74"/>
      <c r="S112" s="74"/>
      <c r="T112" s="74"/>
      <c r="U112" s="74"/>
      <c r="V112" s="74"/>
      <c r="W112" s="74"/>
      <c r="X112" s="74"/>
      <c r="Y112" s="74"/>
      <c r="Z112" s="74"/>
      <c r="AA112" s="74"/>
      <c r="AB112" s="74"/>
      <c r="AC112" s="74"/>
      <c r="AD112" s="74"/>
      <c r="AE112" s="74"/>
      <c r="AF112" s="74"/>
    </row>
    <row r="113" spans="1:3" ht="14.45" customHeight="1">
      <c r="A113" s="3">
        <v>28</v>
      </c>
      <c r="C113" s="3" t="s">
        <v>24</v>
      </c>
    </row>
    <row r="114" spans="1:15" ht="14.45" customHeight="1">
      <c r="A114" s="3"/>
      <c r="C114" s="3"/>
      <c r="I114" s="290" t="s">
        <v>193</v>
      </c>
      <c r="J114" s="291"/>
      <c r="K114" s="291"/>
      <c r="L114" s="291"/>
      <c r="M114" s="291"/>
      <c r="N114" s="291"/>
      <c r="O114" s="291"/>
    </row>
    <row r="115" spans="3:15" ht="14.45" customHeight="1">
      <c r="C115" s="14"/>
      <c r="D115" s="3"/>
      <c r="E115" s="14"/>
      <c r="F115" s="14"/>
      <c r="G115" s="14"/>
      <c r="H115" s="14"/>
      <c r="I115" s="290" t="s">
        <v>328</v>
      </c>
      <c r="J115" s="290"/>
      <c r="K115" s="290"/>
      <c r="M115" s="290" t="s">
        <v>291</v>
      </c>
      <c r="N115" s="290"/>
      <c r="O115" s="290"/>
    </row>
    <row r="116" spans="3:15" ht="14.45" customHeight="1">
      <c r="C116" s="14"/>
      <c r="D116" s="3"/>
      <c r="E116" s="14"/>
      <c r="F116" s="14"/>
      <c r="G116" s="14"/>
      <c r="H116" s="14"/>
      <c r="I116" s="6" t="s">
        <v>31</v>
      </c>
      <c r="K116" s="6" t="s">
        <v>64</v>
      </c>
      <c r="L116" s="7"/>
      <c r="M116" s="6" t="s">
        <v>31</v>
      </c>
      <c r="O116" s="6" t="s">
        <v>64</v>
      </c>
    </row>
    <row r="117" spans="3:15" ht="14.45" customHeight="1">
      <c r="C117" s="14"/>
      <c r="D117" s="14"/>
      <c r="E117" s="14"/>
      <c r="F117" s="14"/>
      <c r="G117" s="14"/>
      <c r="H117" s="14"/>
      <c r="I117" s="6" t="s">
        <v>65</v>
      </c>
      <c r="K117" s="6" t="s">
        <v>65</v>
      </c>
      <c r="L117" s="7"/>
      <c r="M117" s="6" t="s">
        <v>65</v>
      </c>
      <c r="O117" s="6" t="s">
        <v>65</v>
      </c>
    </row>
    <row r="118" spans="3:15" ht="14.45" customHeight="1">
      <c r="C118" s="14"/>
      <c r="D118" s="14"/>
      <c r="E118" s="14"/>
      <c r="F118" s="14"/>
      <c r="G118" s="14"/>
      <c r="H118" s="14"/>
      <c r="I118" s="6"/>
      <c r="K118" s="170"/>
      <c r="L118" s="7"/>
      <c r="M118" s="6"/>
      <c r="O118" s="170"/>
    </row>
    <row r="119" spans="3:13" ht="14.45" customHeight="1">
      <c r="C119" s="43" t="s">
        <v>158</v>
      </c>
      <c r="D119" s="123" t="s">
        <v>27</v>
      </c>
      <c r="E119" s="14"/>
      <c r="F119" s="14"/>
      <c r="G119" s="14"/>
      <c r="H119" s="14"/>
      <c r="I119" s="14"/>
      <c r="L119" s="14"/>
      <c r="M119" s="14"/>
    </row>
    <row r="120" spans="3:13" ht="14.45" customHeight="1">
      <c r="C120" s="14"/>
      <c r="D120" s="3"/>
      <c r="E120" s="14"/>
      <c r="F120" s="14"/>
      <c r="G120" s="14"/>
      <c r="H120" s="14"/>
      <c r="I120" s="14"/>
      <c r="L120" s="14"/>
      <c r="M120" s="195"/>
    </row>
    <row r="121" spans="3:15" s="36" customFormat="1" ht="27.75" customHeight="1" thickBot="1">
      <c r="C121" s="45"/>
      <c r="D121" s="9" t="s">
        <v>25</v>
      </c>
      <c r="E121" s="45"/>
      <c r="F121" s="45"/>
      <c r="G121" s="6" t="s">
        <v>3</v>
      </c>
      <c r="H121" s="145"/>
      <c r="I121" s="125">
        <f>PL!F40</f>
        <v>33122</v>
      </c>
      <c r="J121" s="89"/>
      <c r="K121" s="125">
        <f>PL!H40</f>
        <v>21531</v>
      </c>
      <c r="L121" s="162"/>
      <c r="M121" s="125">
        <f>PL!J40</f>
        <v>87119</v>
      </c>
      <c r="N121" s="89"/>
      <c r="O121" s="125">
        <f>PL!L40</f>
        <v>46930</v>
      </c>
    </row>
    <row r="122" spans="3:15" ht="14.45" customHeight="1">
      <c r="C122" s="14"/>
      <c r="E122" s="14"/>
      <c r="F122" s="14"/>
      <c r="G122" s="43"/>
      <c r="H122" s="146"/>
      <c r="I122" s="163"/>
      <c r="J122" s="29"/>
      <c r="K122" s="163"/>
      <c r="L122" s="164"/>
      <c r="M122" s="163"/>
      <c r="N122" s="29"/>
      <c r="O122" s="163"/>
    </row>
    <row r="123" spans="3:15" ht="32.25" customHeight="1" thickBot="1">
      <c r="C123" s="14"/>
      <c r="D123" s="295" t="s">
        <v>63</v>
      </c>
      <c r="E123" s="293"/>
      <c r="F123" s="14"/>
      <c r="G123" s="126" t="s">
        <v>26</v>
      </c>
      <c r="H123" s="145"/>
      <c r="I123" s="172">
        <f>M123</f>
        <v>508780</v>
      </c>
      <c r="J123" s="30"/>
      <c r="K123" s="172">
        <v>487795</v>
      </c>
      <c r="L123" s="165"/>
      <c r="M123" s="172">
        <f>'BS'!C22*2</f>
        <v>508780</v>
      </c>
      <c r="N123" s="30"/>
      <c r="O123" s="172">
        <v>487795</v>
      </c>
    </row>
    <row r="124" spans="3:15" ht="8.25" customHeight="1">
      <c r="C124" s="14"/>
      <c r="D124" s="9"/>
      <c r="E124" s="9"/>
      <c r="F124" s="14"/>
      <c r="G124" s="126"/>
      <c r="H124" s="145"/>
      <c r="I124" s="24"/>
      <c r="J124" s="30"/>
      <c r="K124" s="24"/>
      <c r="L124" s="124"/>
      <c r="M124" s="24"/>
      <c r="N124" s="30"/>
      <c r="O124" s="24"/>
    </row>
    <row r="125" spans="3:15" s="36" customFormat="1" ht="19.5" customHeight="1" thickBot="1">
      <c r="C125" s="45"/>
      <c r="D125" s="36" t="s">
        <v>27</v>
      </c>
      <c r="E125" s="45"/>
      <c r="F125" s="45"/>
      <c r="G125" s="127" t="s">
        <v>28</v>
      </c>
      <c r="H125" s="148"/>
      <c r="I125" s="159">
        <f>+I121/I123*100</f>
        <v>6.5100829435119305</v>
      </c>
      <c r="J125" s="160"/>
      <c r="K125" s="159">
        <f>+K121/K123*100</f>
        <v>4.413944382373743</v>
      </c>
      <c r="L125" s="161"/>
      <c r="M125" s="159">
        <f>+M121/M123*100</f>
        <v>17.123118047093048</v>
      </c>
      <c r="N125" s="160"/>
      <c r="O125" s="159">
        <f>+O121/O123*100</f>
        <v>9.620844822107648</v>
      </c>
    </row>
    <row r="126" spans="3:15" ht="11.25" customHeight="1">
      <c r="C126" s="14"/>
      <c r="D126" s="9"/>
      <c r="E126" s="9"/>
      <c r="F126" s="14"/>
      <c r="G126" s="147"/>
      <c r="H126" s="145"/>
      <c r="I126" s="24"/>
      <c r="J126" s="30"/>
      <c r="K126" s="24"/>
      <c r="L126" s="124"/>
      <c r="M126" s="24"/>
      <c r="N126" s="30"/>
      <c r="O126" s="24"/>
    </row>
    <row r="127" spans="3:13" ht="14.45" customHeight="1">
      <c r="C127" s="43" t="s">
        <v>159</v>
      </c>
      <c r="D127" s="123" t="s">
        <v>72</v>
      </c>
      <c r="E127" s="14"/>
      <c r="F127" s="14"/>
      <c r="G127" s="14"/>
      <c r="H127" s="14"/>
      <c r="I127" s="14"/>
      <c r="L127" s="14"/>
      <c r="M127" s="14"/>
    </row>
    <row r="128" spans="3:13" ht="14.45" customHeight="1">
      <c r="C128" s="14"/>
      <c r="D128" s="3"/>
      <c r="E128" s="14"/>
      <c r="F128" s="14"/>
      <c r="G128" s="14"/>
      <c r="H128" s="14"/>
      <c r="I128" s="14"/>
      <c r="L128" s="14"/>
      <c r="M128" s="14"/>
    </row>
    <row r="129" spans="3:15" s="36" customFormat="1" ht="27.75" customHeight="1" thickBot="1">
      <c r="C129" s="45"/>
      <c r="D129" s="9" t="s">
        <v>25</v>
      </c>
      <c r="E129" s="45"/>
      <c r="F129" s="45"/>
      <c r="G129" s="6" t="s">
        <v>3</v>
      </c>
      <c r="H129" s="145"/>
      <c r="I129" s="125">
        <f>I121</f>
        <v>33122</v>
      </c>
      <c r="J129" s="89"/>
      <c r="K129" s="125">
        <f>K121</f>
        <v>21531</v>
      </c>
      <c r="L129" s="162"/>
      <c r="M129" s="125">
        <f>M121</f>
        <v>87119</v>
      </c>
      <c r="N129" s="89"/>
      <c r="O129" s="125">
        <f>O121</f>
        <v>46930</v>
      </c>
    </row>
    <row r="130" spans="3:15" ht="14.45" customHeight="1">
      <c r="C130" s="14"/>
      <c r="E130" s="14"/>
      <c r="F130" s="14"/>
      <c r="G130" s="43"/>
      <c r="H130" s="146"/>
      <c r="I130" s="163"/>
      <c r="J130" s="29"/>
      <c r="K130" s="163"/>
      <c r="L130" s="164"/>
      <c r="M130" s="163"/>
      <c r="N130" s="29"/>
      <c r="O130" s="163"/>
    </row>
    <row r="131" spans="3:15" ht="30.75" customHeight="1">
      <c r="C131" s="14"/>
      <c r="D131" s="295" t="s">
        <v>63</v>
      </c>
      <c r="E131" s="293"/>
      <c r="F131" s="14"/>
      <c r="G131" s="126" t="s">
        <v>26</v>
      </c>
      <c r="H131" s="145"/>
      <c r="I131" s="24">
        <f>I123</f>
        <v>508780</v>
      </c>
      <c r="J131" s="30"/>
      <c r="K131" s="24">
        <f>K123</f>
        <v>487795</v>
      </c>
      <c r="L131" s="165"/>
      <c r="M131" s="24">
        <f>M123</f>
        <v>508780</v>
      </c>
      <c r="N131" s="30"/>
      <c r="O131" s="24">
        <f>O123</f>
        <v>487795</v>
      </c>
    </row>
    <row r="132" spans="3:15" ht="29.25" customHeight="1">
      <c r="C132" s="14"/>
      <c r="D132" s="295" t="s">
        <v>303</v>
      </c>
      <c r="E132" s="293"/>
      <c r="F132" s="9"/>
      <c r="G132" s="126" t="s">
        <v>26</v>
      </c>
      <c r="H132" s="145"/>
      <c r="I132" s="257">
        <f>38209-20350-552+8763</f>
        <v>26070</v>
      </c>
      <c r="J132" s="30"/>
      <c r="K132" s="24">
        <v>0</v>
      </c>
      <c r="L132" s="165"/>
      <c r="M132" s="257">
        <f>38209-20350-552+8763</f>
        <v>26070</v>
      </c>
      <c r="N132" s="30"/>
      <c r="O132" s="24">
        <v>0</v>
      </c>
    </row>
    <row r="133" spans="3:17" ht="34.5" customHeight="1" thickBot="1">
      <c r="C133" s="14"/>
      <c r="D133" s="295" t="s">
        <v>200</v>
      </c>
      <c r="E133" s="293"/>
      <c r="F133" s="14"/>
      <c r="G133" s="126" t="s">
        <v>26</v>
      </c>
      <c r="H133" s="145"/>
      <c r="I133" s="185">
        <f>SUM(I131:I132)</f>
        <v>534850</v>
      </c>
      <c r="J133" s="30"/>
      <c r="K133" s="185">
        <f>SUM(K131:K132)</f>
        <v>487795</v>
      </c>
      <c r="L133" s="165"/>
      <c r="M133" s="185">
        <f>SUM(M131:M132)</f>
        <v>534850</v>
      </c>
      <c r="N133" s="30"/>
      <c r="O133" s="185">
        <f>SUM(O131:O132)</f>
        <v>487795</v>
      </c>
      <c r="Q133" s="25"/>
    </row>
    <row r="134" spans="3:15" ht="15" customHeight="1" thickTop="1">
      <c r="C134" s="14"/>
      <c r="D134" s="9"/>
      <c r="E134" s="9"/>
      <c r="F134" s="14"/>
      <c r="G134" s="126"/>
      <c r="H134" s="145"/>
      <c r="I134" s="24"/>
      <c r="J134" s="30"/>
      <c r="K134" s="24"/>
      <c r="L134" s="124"/>
      <c r="M134" s="24"/>
      <c r="N134" s="30"/>
      <c r="O134" s="24"/>
    </row>
    <row r="135" spans="3:15" s="36" customFormat="1" ht="19.5" customHeight="1" thickBot="1">
      <c r="C135" s="45"/>
      <c r="D135" s="36" t="s">
        <v>72</v>
      </c>
      <c r="E135" s="45"/>
      <c r="F135" s="45"/>
      <c r="G135" s="127" t="s">
        <v>28</v>
      </c>
      <c r="H135" s="148"/>
      <c r="I135" s="252">
        <f>+I129/I133*100</f>
        <v>6.192764326446667</v>
      </c>
      <c r="J135" s="160"/>
      <c r="K135" s="186">
        <f>+K129/K133*100</f>
        <v>4.413944382373743</v>
      </c>
      <c r="L135" s="161"/>
      <c r="M135" s="252">
        <f>+M129/M133*100</f>
        <v>16.28849210058895</v>
      </c>
      <c r="N135" s="160"/>
      <c r="O135" s="186">
        <f>+O129/O133*100</f>
        <v>9.620844822107648</v>
      </c>
    </row>
    <row r="136" spans="3:15" s="36" customFormat="1" ht="19.5" customHeight="1">
      <c r="C136" s="45"/>
      <c r="E136" s="45"/>
      <c r="F136" s="45"/>
      <c r="H136" s="148"/>
      <c r="I136" s="171"/>
      <c r="J136" s="160"/>
      <c r="K136" s="127"/>
      <c r="L136" s="161"/>
      <c r="M136" s="196"/>
      <c r="N136" s="160"/>
      <c r="O136" s="171"/>
    </row>
    <row r="137" spans="3:15" s="36" customFormat="1" ht="19.5" customHeight="1">
      <c r="C137" s="45"/>
      <c r="E137" s="45"/>
      <c r="F137" s="45"/>
      <c r="H137" s="148"/>
      <c r="I137" s="171"/>
      <c r="J137" s="160"/>
      <c r="K137" s="127"/>
      <c r="L137" s="161"/>
      <c r="M137" s="171"/>
      <c r="N137" s="160"/>
      <c r="O137" s="171"/>
    </row>
    <row r="138" spans="4:15" ht="14.45" customHeight="1">
      <c r="D138" s="4"/>
      <c r="E138" s="4"/>
      <c r="F138" s="4"/>
      <c r="G138" s="4"/>
      <c r="H138" s="4"/>
      <c r="I138" s="4"/>
      <c r="J138" s="4"/>
      <c r="K138" s="4"/>
      <c r="L138" s="4"/>
      <c r="M138" s="4"/>
      <c r="N138" s="4"/>
      <c r="O138" s="4"/>
    </row>
    <row r="139" spans="1:15" ht="14.45" customHeight="1">
      <c r="A139" s="3">
        <v>29</v>
      </c>
      <c r="C139" s="3" t="s">
        <v>57</v>
      </c>
      <c r="D139" s="4"/>
      <c r="E139" s="4"/>
      <c r="F139" s="4"/>
      <c r="G139" s="4"/>
      <c r="H139" s="4"/>
      <c r="I139" s="4"/>
      <c r="J139" s="4"/>
      <c r="K139" s="4"/>
      <c r="L139" s="4"/>
      <c r="M139" s="4"/>
      <c r="N139" s="4"/>
      <c r="O139" s="4"/>
    </row>
    <row r="140" spans="4:15" ht="14.45" customHeight="1">
      <c r="D140" s="4"/>
      <c r="E140" s="4"/>
      <c r="F140" s="4"/>
      <c r="G140" s="4"/>
      <c r="H140" s="4"/>
      <c r="I140" s="4"/>
      <c r="J140" s="4"/>
      <c r="K140" s="4"/>
      <c r="L140" s="4"/>
      <c r="M140" s="4"/>
      <c r="N140" s="4"/>
      <c r="O140" s="4"/>
    </row>
    <row r="141" spans="3:15" ht="30" customHeight="1">
      <c r="C141" s="268" t="s">
        <v>336</v>
      </c>
      <c r="D141" s="268"/>
      <c r="E141" s="268"/>
      <c r="F141" s="268"/>
      <c r="G141" s="268"/>
      <c r="H141" s="268"/>
      <c r="I141" s="268"/>
      <c r="J141" s="268"/>
      <c r="K141" s="268"/>
      <c r="L141" s="268"/>
      <c r="M141" s="268"/>
      <c r="N141" s="268"/>
      <c r="O141" s="268"/>
    </row>
    <row r="142" spans="7:17" ht="14.45" customHeight="1">
      <c r="G142" s="46"/>
      <c r="H142" s="21"/>
      <c r="I142" s="22"/>
      <c r="J142" s="21"/>
      <c r="K142" s="29"/>
      <c r="L142" s="21"/>
      <c r="M142" s="22"/>
      <c r="N142" s="29"/>
      <c r="O142" s="29"/>
      <c r="P142" s="21"/>
      <c r="Q142" s="29"/>
    </row>
    <row r="144" ht="14.45" customHeight="1">
      <c r="M144" s="47" t="s">
        <v>7</v>
      </c>
    </row>
    <row r="145" ht="14.45" customHeight="1">
      <c r="M145" s="47" t="s">
        <v>47</v>
      </c>
    </row>
    <row r="146" spans="1:13" ht="14.45" customHeight="1">
      <c r="A146" s="3"/>
      <c r="B146" s="3"/>
      <c r="M146" s="3" t="s">
        <v>48</v>
      </c>
    </row>
    <row r="147" spans="3:13" ht="14.45" customHeight="1">
      <c r="C147" s="3"/>
      <c r="M147" s="3" t="s">
        <v>18</v>
      </c>
    </row>
    <row r="148" spans="1:13" ht="14.45" customHeight="1">
      <c r="A148" s="3" t="s">
        <v>19</v>
      </c>
      <c r="C148" s="3"/>
      <c r="M148" s="3"/>
    </row>
    <row r="149" ht="14.45" customHeight="1">
      <c r="A149" s="20" t="s">
        <v>337</v>
      </c>
    </row>
  </sheetData>
  <mergeCells count="55">
    <mergeCell ref="D133:E133"/>
    <mergeCell ref="D131:E131"/>
    <mergeCell ref="D132:E132"/>
    <mergeCell ref="I114:O114"/>
    <mergeCell ref="D31:O31"/>
    <mergeCell ref="D34:O34"/>
    <mergeCell ref="D36:O36"/>
    <mergeCell ref="D38:O38"/>
    <mergeCell ref="D123:E123"/>
    <mergeCell ref="R27:X27"/>
    <mergeCell ref="Q51:U51"/>
    <mergeCell ref="Q52:U52"/>
    <mergeCell ref="C52:D52"/>
    <mergeCell ref="C51:D51"/>
    <mergeCell ref="C42:O42"/>
    <mergeCell ref="M46:O46"/>
    <mergeCell ref="Q17:W17"/>
    <mergeCell ref="A1:O2"/>
    <mergeCell ref="Q16:AF16"/>
    <mergeCell ref="C7:O7"/>
    <mergeCell ref="C16:O16"/>
    <mergeCell ref="R7:AD7"/>
    <mergeCell ref="C9:O9"/>
    <mergeCell ref="C12:O12"/>
    <mergeCell ref="C14:O14"/>
    <mergeCell ref="V85:AI85"/>
    <mergeCell ref="C79:O79"/>
    <mergeCell ref="R81:AI81"/>
    <mergeCell ref="M21:O21"/>
    <mergeCell ref="C27:O27"/>
    <mergeCell ref="C29:O29"/>
    <mergeCell ref="C40:O40"/>
    <mergeCell ref="V73:AI73"/>
    <mergeCell ref="Q53:U53"/>
    <mergeCell ref="Y46:AA46"/>
    <mergeCell ref="Q107:AD107"/>
    <mergeCell ref="AC46:AF46"/>
    <mergeCell ref="C141:O141"/>
    <mergeCell ref="I115:K115"/>
    <mergeCell ref="M115:O115"/>
    <mergeCell ref="C111:O111"/>
    <mergeCell ref="C87:O87"/>
    <mergeCell ref="C71:O71"/>
    <mergeCell ref="I46:K46"/>
    <mergeCell ref="Q111:AF111"/>
    <mergeCell ref="C18:O18"/>
    <mergeCell ref="V77:AI77"/>
    <mergeCell ref="D78:O78"/>
    <mergeCell ref="C107:O107"/>
    <mergeCell ref="C83:O83"/>
    <mergeCell ref="C56:O56"/>
    <mergeCell ref="C53:E53"/>
    <mergeCell ref="R75:AG75"/>
    <mergeCell ref="C75:O75"/>
    <mergeCell ref="C77:O77"/>
  </mergeCells>
  <printOptions horizontalCentered="1"/>
  <pageMargins left="0.18" right="0.14" top="0.31" bottom="0.23" header="0.19" footer="0.16"/>
  <pageSetup fitToHeight="4" horizontalDpi="600" verticalDpi="600" orientation="portrait" paperSize="9" scale="79" r:id="rId2"/>
  <headerFooter alignWithMargins="0">
    <oddHeader>&amp;C( &amp;P+9 )
</oddHeader>
  </headerFooter>
  <rowBreaks count="2" manualBreakCount="2">
    <brk id="39" max="16383" man="1"/>
    <brk id="104"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cp:lastPrinted>2011-10-20T07:17:52Z</cp:lastPrinted>
  <dcterms:created xsi:type="dcterms:W3CDTF">1999-02-13T02:20:00Z</dcterms:created>
  <dcterms:modified xsi:type="dcterms:W3CDTF">2011-10-20T08:41:43Z</dcterms:modified>
  <cp:category/>
  <cp:version/>
  <cp:contentType/>
  <cp:contentStatus/>
</cp:coreProperties>
</file>