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60" windowWidth="11955" windowHeight="1890" tabRatio="598" activeTab="5"/>
  </bookViews>
  <sheets>
    <sheet name="PL" sheetId="1" r:id="rId1"/>
    <sheet name="BS" sheetId="2" r:id="rId2"/>
    <sheet name="Equity" sheetId="3" r:id="rId3"/>
    <sheet name="Cashflow" sheetId="4" r:id="rId4"/>
    <sheet name="Notes(Pursuant to FRS 134" sheetId="5" r:id="rId5"/>
    <sheet name="Notes (Pursuant to Bursa Malay)" sheetId="6" r:id="rId6"/>
  </sheets>
  <definedNames>
    <definedName name="_xlnm.Print_Area" localSheetId="1">'BS'!$A$1:$E$47</definedName>
    <definedName name="_xlnm.Print_Area" localSheetId="3">'Cashflow'!$A$1:$F$66</definedName>
    <definedName name="_xlnm.Print_Area" localSheetId="2">'Equity'!$A$1:$R$30</definedName>
    <definedName name="_xlnm.Print_Area" localSheetId="5">'Notes (Pursuant to Bursa Malay)'!$A$1:$O$126</definedName>
    <definedName name="_xlnm.Print_Area" localSheetId="4">'Notes(Pursuant to FRS 134'!$A$1:$O$195</definedName>
    <definedName name="_xlnm.Print_Area" localSheetId="0">'PL'!$A$1:$L$50</definedName>
    <definedName name="_xlnm.Print_Titles" localSheetId="1">'BS'!$1:$2</definedName>
  </definedNames>
  <calcPr fullCalcOnLoad="1"/>
</workbook>
</file>

<file path=xl/sharedStrings.xml><?xml version="1.0" encoding="utf-8"?>
<sst xmlns="http://schemas.openxmlformats.org/spreadsheetml/2006/main" count="472" uniqueCount="355">
  <si>
    <t>The Group does not have any financial instruments with off balance sheet risk as at the date of this announcement.</t>
  </si>
  <si>
    <t>(Incorporated in Malaysia)</t>
  </si>
  <si>
    <t>Taxation</t>
  </si>
  <si>
    <t>RM'000</t>
  </si>
  <si>
    <t>Contingent Liabilities</t>
  </si>
  <si>
    <t>Off Balance Sheet Financial Instruments</t>
  </si>
  <si>
    <t>Segmental Reporting</t>
  </si>
  <si>
    <t>Dividend</t>
  </si>
  <si>
    <t>By Order of the Board</t>
  </si>
  <si>
    <t>Current liabilities</t>
  </si>
  <si>
    <t>Share capital</t>
  </si>
  <si>
    <t>Minority interests</t>
  </si>
  <si>
    <t>(unaudited)</t>
  </si>
  <si>
    <t>Revenue</t>
  </si>
  <si>
    <t>Property, plant &amp; equipment</t>
  </si>
  <si>
    <t>Inventories</t>
  </si>
  <si>
    <t>Profit before taxation</t>
  </si>
  <si>
    <t>CURRENT</t>
  </si>
  <si>
    <t>YEAR</t>
  </si>
  <si>
    <t>PRECEDING</t>
  </si>
  <si>
    <t>Total</t>
  </si>
  <si>
    <t>Secretary</t>
  </si>
  <si>
    <t>Kuala Lumpur</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</si>
  <si>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</si>
  <si>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</si>
  <si>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</si>
  <si>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</si>
  <si>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</si>
  <si>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</si>
  <si>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</si>
  <si>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</si>
  <si>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</si>
  <si>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</si>
  <si>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</si>
  <si>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CONDENSED CONSOLIDATED BALANCE SHEET</t>
  </si>
  <si>
    <t>Current</t>
  </si>
  <si>
    <t>Deferred</t>
  </si>
  <si>
    <t>Cash Flow From Financing Activities</t>
  </si>
  <si>
    <t>Changes In The Composition Of The Group</t>
  </si>
  <si>
    <t>Changes In Debt And Equity Securities</t>
  </si>
  <si>
    <t>Changes In Estimated Amounts Reported In Prior Period Which Have Effect On The Current Period</t>
  </si>
  <si>
    <t>Dividends Paid</t>
  </si>
  <si>
    <t>Status Of Corporate Proposals</t>
  </si>
  <si>
    <t>CONDENSED CONSOLIDATED CASH FLOW STATEMENTS</t>
  </si>
  <si>
    <t>Distributable</t>
  </si>
  <si>
    <t>Share</t>
  </si>
  <si>
    <t>Retained</t>
  </si>
  <si>
    <t>capital</t>
  </si>
  <si>
    <t>premium</t>
  </si>
  <si>
    <t>Net changes in working capital</t>
  </si>
  <si>
    <t>CONDENSED CONSOLIDATED INCOME STATEMENT</t>
  </si>
  <si>
    <t>Investments in associated companies</t>
  </si>
  <si>
    <t>Deferred tax liabilities</t>
  </si>
  <si>
    <t xml:space="preserve">TH PLANTATIONS BERHAD </t>
  </si>
  <si>
    <t>(Company No : 12696-M)</t>
  </si>
  <si>
    <t>Aliatun binti Mahmud</t>
  </si>
  <si>
    <t>LS0008841</t>
  </si>
  <si>
    <t>Plantation development expenditure</t>
  </si>
  <si>
    <t>Less :</t>
  </si>
  <si>
    <t>Basis Of Preparation</t>
  </si>
  <si>
    <t>Unusual items due to their nature, size or incidence</t>
  </si>
  <si>
    <t>Material Related Party Transactions</t>
  </si>
  <si>
    <t>Capital Commitments Outstanding Not Provided For In The Interim Financial Report</t>
  </si>
  <si>
    <t>Nature of transaction</t>
  </si>
  <si>
    <t>Provision of management services</t>
  </si>
  <si>
    <t>Material Litigation</t>
  </si>
  <si>
    <t>Authorisation For Issue</t>
  </si>
  <si>
    <t>Cost of sales</t>
  </si>
  <si>
    <t>Gross profit</t>
  </si>
  <si>
    <t>Profit from operations</t>
  </si>
  <si>
    <t>Profit for the period</t>
  </si>
  <si>
    <t>Attributable to:</t>
  </si>
  <si>
    <t>Shareholders of the Company</t>
  </si>
  <si>
    <t>Weighted average number of ordinary shares in issue</t>
  </si>
  <si>
    <t>Preceding</t>
  </si>
  <si>
    <t>Year</t>
  </si>
  <si>
    <t>Minority</t>
  </si>
  <si>
    <t>Interests</t>
  </si>
  <si>
    <t>Cash and cash equivalents</t>
  </si>
  <si>
    <t>Lembaga Tabung Haji</t>
  </si>
  <si>
    <t>Ladang Jati Keningau Sdn Bhd</t>
  </si>
  <si>
    <t>TH Bakti Sdn Bhd</t>
  </si>
  <si>
    <t>Lease of land</t>
  </si>
  <si>
    <t>Diluted earnings per share</t>
  </si>
  <si>
    <t>Rental of office</t>
  </si>
  <si>
    <t>TH-Usia Jatimas Sdn Bhd</t>
  </si>
  <si>
    <t>Valuation of Property, Plant And Equipment</t>
  </si>
  <si>
    <t>Approved but not contracted for</t>
  </si>
  <si>
    <t>Approved and contracted for</t>
  </si>
  <si>
    <t>Relationship</t>
  </si>
  <si>
    <t>Transacting Parties</t>
  </si>
  <si>
    <t>Holding Company</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</si>
  <si>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</si>
  <si>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</si>
  <si>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</si>
  <si>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</si>
  <si>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</si>
  <si>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</si>
  <si>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</si>
  <si>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</si>
  <si>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</si>
  <si>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</si>
  <si>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</si>
  <si>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</si>
  <si>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</si>
  <si>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</si>
  <si>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</si>
  <si>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</si>
  <si>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</si>
  <si>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</si>
  <si>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</si>
  <si>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</si>
  <si>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</si>
  <si>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Auditors' Report on Preceding Annual Financial Statements</t>
  </si>
  <si>
    <t>Net tangible assets per share (RM)</t>
  </si>
  <si>
    <t>Zakat paid</t>
  </si>
  <si>
    <t>Acquisition of property, plant and equipment</t>
  </si>
  <si>
    <t>Proceeds from disposal of prepaid lease payments</t>
  </si>
  <si>
    <t>Secured :</t>
  </si>
  <si>
    <t>Term loan</t>
  </si>
  <si>
    <t>TH Pelita Meludam Sdn Bhd</t>
  </si>
  <si>
    <t>Loans and borrowings</t>
  </si>
  <si>
    <t>The Group's plantation operations are affected by seasonal crop production, weather conditions and fluctuating commodity prices.</t>
  </si>
  <si>
    <t>Non-distributable</t>
  </si>
  <si>
    <t>Proceed from disposal of property, plant and equipment</t>
  </si>
  <si>
    <t>Working</t>
  </si>
  <si>
    <t>Share premium</t>
  </si>
  <si>
    <t>Current tax liabilities</t>
  </si>
  <si>
    <t>Dividends to shareholders</t>
  </si>
  <si>
    <t>Repayment of loans and borrowings</t>
  </si>
  <si>
    <t>Cash And Cash Equivalents At Beginning Of The Year</t>
  </si>
  <si>
    <t>Prepaid lease payments</t>
  </si>
  <si>
    <t>Minority interest</t>
  </si>
  <si>
    <t>Payables and accruals</t>
  </si>
  <si>
    <t>Other income</t>
  </si>
  <si>
    <t>Zakat expense</t>
  </si>
  <si>
    <t>Tax expense</t>
  </si>
  <si>
    <t>Attributable to equity holders of the Company</t>
  </si>
  <si>
    <t>Profit for the year</t>
  </si>
  <si>
    <t>Acquisition of subsidiaries, net cash acquired</t>
  </si>
  <si>
    <t>Increase in short term investments in quoted shares</t>
  </si>
  <si>
    <t>Total equity attributable to equity holders of the Company</t>
  </si>
  <si>
    <t>Non current</t>
  </si>
  <si>
    <t xml:space="preserve">Profit margin income from short term Islamic deposits </t>
  </si>
  <si>
    <t>Variance Of Actual Profit From Forecast Profit</t>
  </si>
  <si>
    <t>The Group did not issue any profit forecast for the current quarter.</t>
  </si>
  <si>
    <t>At 1 January 2009</t>
  </si>
  <si>
    <t>Acquisition of prepaid lease payments</t>
  </si>
  <si>
    <t>TH Bonggaya Sdn Bhd</t>
  </si>
  <si>
    <t>Dividends paid to shareholders of the Company</t>
  </si>
  <si>
    <t>Deposits with licensed banks</t>
  </si>
  <si>
    <t>Deposits pledged</t>
  </si>
  <si>
    <t>Profit before tax</t>
  </si>
  <si>
    <t>Finance costs</t>
  </si>
  <si>
    <t>Total current liabilities</t>
  </si>
  <si>
    <t>Other investment</t>
  </si>
  <si>
    <t>earnings</t>
  </si>
  <si>
    <t>UNAUDITED</t>
  </si>
  <si>
    <t>TH Pelita Beladin Sdn Bhd</t>
  </si>
  <si>
    <t>reserve</t>
  </si>
  <si>
    <t>Cash and Bank balances</t>
  </si>
  <si>
    <t>There were no material events which occurred subsequent to the balance sheet date until the date of this announcement.</t>
  </si>
  <si>
    <t>Share Option</t>
  </si>
  <si>
    <t>Share options granted under ESOS</t>
  </si>
  <si>
    <t>Share Option Reserve</t>
  </si>
  <si>
    <t>Unsecured:</t>
  </si>
  <si>
    <t>Murabahah Medium Term Notes ("MMTNs")</t>
  </si>
  <si>
    <t>Other</t>
  </si>
  <si>
    <t>Restated</t>
  </si>
  <si>
    <t>Effect of adopting FRS 139</t>
  </si>
  <si>
    <t>Current Year Prospects</t>
  </si>
  <si>
    <t>Issuance of bonus shares</t>
  </si>
  <si>
    <t>Material Event Subsequent To The Balance Sheet Date</t>
  </si>
  <si>
    <t>Issuance of ordinary shares pursuant to ESOS</t>
  </si>
  <si>
    <t>Basic earnings per share (Note 28)</t>
  </si>
  <si>
    <t>There were no estimated amounts reported in prior period.</t>
  </si>
  <si>
    <t>As at 31.12.09</t>
  </si>
  <si>
    <t>Quarter 4</t>
  </si>
  <si>
    <t>31.12.2009</t>
  </si>
  <si>
    <t>Borrowing cost paid</t>
  </si>
  <si>
    <t>Profit margin expenses on inter-company payables</t>
  </si>
  <si>
    <t>received and inter-company receivables</t>
  </si>
  <si>
    <t>Proceed from disposal of short term investment</t>
  </si>
  <si>
    <t>Proceeds from issue of share capital</t>
  </si>
  <si>
    <t>Review Of Performance for Current Quarter and Year Todate</t>
  </si>
  <si>
    <t>Transactions with THP</t>
  </si>
  <si>
    <t>Other reserves</t>
  </si>
  <si>
    <t>reserves</t>
  </si>
  <si>
    <t>(i)</t>
  </si>
  <si>
    <t>(ii)</t>
  </si>
  <si>
    <t>Cash Flows From Investing Activities</t>
  </si>
  <si>
    <t>Diluted earnings per share (Note 28)</t>
  </si>
  <si>
    <t>The comparison of the Group revenue and profit before taxation for the current and preceding quarter is as follows:</t>
  </si>
  <si>
    <t>TH Travel Services Sdn Bhd</t>
  </si>
  <si>
    <t>Proceeds from issue of Murabahah Medium Term Notes</t>
  </si>
  <si>
    <t>As at 31.3.10</t>
  </si>
  <si>
    <t>At 1 January 2010</t>
  </si>
  <si>
    <t>At 31 March 2010 (unaudited)</t>
  </si>
  <si>
    <t>31.3.09</t>
  </si>
  <si>
    <t>31.3.10</t>
  </si>
  <si>
    <t>Quarter 1</t>
  </si>
  <si>
    <t>31.03.09</t>
  </si>
  <si>
    <t>31.03.10</t>
  </si>
  <si>
    <t>FOR THE QUARTER ENDED 31 MARCH 2010</t>
  </si>
  <si>
    <t>There were no changes in the composition of the Group for the current quarter under review.</t>
  </si>
  <si>
    <t>The Directors are of the opinion that the Group has no contingent liabilities which upon crystallisation would have material impact on the financial position and business of the Group as at 26 April 2010.</t>
  </si>
  <si>
    <t>There were no dividends paid during the first quarter ended 31 March 2010.</t>
  </si>
  <si>
    <t>The auditors have expressed an unqualified opinion on the Company's statutory consolidated financial statements for the year ended 31 December 2009 in their report dated 22 February 2010.</t>
  </si>
  <si>
    <t>As at 31.3.2010</t>
  </si>
  <si>
    <t>First  Quarter</t>
  </si>
  <si>
    <t>As at 31 March 2010, the total secured borrowings, which are denominated in Ringgit Malaysia, are as follows:</t>
  </si>
  <si>
    <t>31.3.2010</t>
  </si>
  <si>
    <t>Since the last audited financial statements for the year ended 31 December 2009, neither the Group nor its subsidiary companies is a party to any material litigation or arbitration, either as plaintiff or defendant.</t>
  </si>
  <si>
    <t>NOTES PART A: EXPLANATORY NOTES PURSUANT TO FRS 134</t>
  </si>
  <si>
    <t>Significant accounting policies</t>
  </si>
  <si>
    <t>NOTES PART B: EXPLANATORY NOTES PURSUANT TO APPENDIX 9B OF THE MAIN MARKET LISTING REQUIREMENTS OF BURSA MALAYSIA SECURITIES BERHAD</t>
  </si>
  <si>
    <t>The Condensed Consolidated Income Statements should be read in conjunction with the Audited Financial Statements for the year ended 31 December 2009 and the accompanying explanatory notes attached to the interim financial statements.</t>
  </si>
  <si>
    <t>The Condensed Consolidated Balance Sheet should be read in conjunction with the Audited Financial Statements for the year ended 31 December 2009 and the accompanying explanatory notes attached to the interim financial statements.</t>
  </si>
  <si>
    <t>The Condensed Consolidated Statement of Changes in Equity should be read in conjunction with the Audited Financial Statements for the year ended 31 December 2009 and the accompanying explanatory notes attached to the interim financial statements.</t>
  </si>
  <si>
    <t>The Condensed Consolidated Cash Flow Statement should be read in conjunction with the Audited Financial Statements for the year ended 31 December 2009 and the accompanying explanatory notes attached to the interim financial statements.</t>
  </si>
  <si>
    <t>FOR THE FIRST QUARTER ENDED</t>
  </si>
  <si>
    <t>Decrease in deposits pledged</t>
  </si>
  <si>
    <t>There was no valuation of the property, plant and equipment in the current quarter under review. The valuation of property, plant and equipment has been brought forward without amendments from the financial statements for the financial year ended  31 December 2009.</t>
  </si>
  <si>
    <t>26 April 2010</t>
  </si>
  <si>
    <t>Current quarter and year todate</t>
  </si>
  <si>
    <t>Sistem Komunikasi Gelombang Sdn Bhd</t>
  </si>
  <si>
    <t>Net Cash Used In Financing Activities</t>
  </si>
  <si>
    <t>Net Increase/ (Decrease) In Cash And Cash Equivalents</t>
  </si>
  <si>
    <t>First Quarter</t>
  </si>
  <si>
    <t>Cash And Cash Equivalents At End Of The Period</t>
  </si>
  <si>
    <t>The interim financial statements were authorised for issue by the Board of Directors in accordance with a resolution of the Directors dated 26 April 2010.</t>
  </si>
  <si>
    <t>FIRST QUARTER</t>
  </si>
  <si>
    <t>Plantation</t>
  </si>
  <si>
    <t>Elimination</t>
  </si>
  <si>
    <t>Consolidated</t>
  </si>
  <si>
    <t>ENDED 31 MARCH 2010</t>
  </si>
  <si>
    <t>External operating revenue</t>
  </si>
  <si>
    <t>Inter-segment revenue</t>
  </si>
  <si>
    <t>Total operating revenue</t>
  </si>
  <si>
    <t>Operating segments</t>
  </si>
  <si>
    <t>Segment results</t>
  </si>
  <si>
    <t>ASSETS AND LIABILITIES</t>
  </si>
  <si>
    <t>Assets that belong to the Group</t>
  </si>
  <si>
    <t>Liabilities that belong to the Group</t>
  </si>
  <si>
    <t>Management Services</t>
  </si>
  <si>
    <t>Operating expenses</t>
  </si>
  <si>
    <t>Other expenses</t>
  </si>
  <si>
    <t>The interim financial statements have been prepared under the historical cost convention.</t>
  </si>
  <si>
    <t>The interim financial statements have been prepared in accordance with the requirements of FRS 134: Interim Financial Reporting and paragraph 9.22 of the Main Market Listing Requirements of Bursa Malaysia Securities Berhad.</t>
  </si>
  <si>
    <t>On 1 January 2010, the Group adopted the following FRSs:</t>
  </si>
  <si>
    <t>FRS 7</t>
  </si>
  <si>
    <t>Financial Instruments: Disclosures</t>
  </si>
  <si>
    <t>FRS 8</t>
  </si>
  <si>
    <t>FRS 101</t>
  </si>
  <si>
    <t>FRS 123</t>
  </si>
  <si>
    <t>Borrowing Costs</t>
  </si>
  <si>
    <t>FRS 139</t>
  </si>
  <si>
    <t>Financial Instruments: Recognition and Measurement</t>
  </si>
  <si>
    <t>Amendment to FRS 1</t>
  </si>
  <si>
    <t>Amendment to FRS 2</t>
  </si>
  <si>
    <t>Amendment to FRS 7</t>
  </si>
  <si>
    <t>Share-based Payment-Vesting Conditions and Cancellations</t>
  </si>
  <si>
    <t>Amendment to FRS 8</t>
  </si>
  <si>
    <t>Operating Segments</t>
  </si>
  <si>
    <t>Amendment to FRS 110</t>
  </si>
  <si>
    <t>Amendment to FRS 107</t>
  </si>
  <si>
    <t>Amendment to FRS 108</t>
  </si>
  <si>
    <t>Amendment to FRS 116</t>
  </si>
  <si>
    <t>Amendment to FRS 117</t>
  </si>
  <si>
    <t>Amendment to FRS 118</t>
  </si>
  <si>
    <t>Amendment to FRS 119</t>
  </si>
  <si>
    <t>Amendment to FRS 123</t>
  </si>
  <si>
    <t>Amendment to FRS 134</t>
  </si>
  <si>
    <t>Amendment to FRS 136</t>
  </si>
  <si>
    <t>Amendment to FRS 139</t>
  </si>
  <si>
    <t>Amendment to FRS 140</t>
  </si>
  <si>
    <t>IC Interpretation 9</t>
  </si>
  <si>
    <t>IC Interpretation 10</t>
  </si>
  <si>
    <t>IC Interpretation 11</t>
  </si>
  <si>
    <t>Investment Property</t>
  </si>
  <si>
    <t>Reassessment of Embedded Derivatives</t>
  </si>
  <si>
    <t>Interim Financial Reporting and Impairment</t>
  </si>
  <si>
    <t>FRS 2- Group and Treasury Share Transactions</t>
  </si>
  <si>
    <t>Statement of Cash Flows</t>
  </si>
  <si>
    <t>Accounting Policies, Changes in Accounting Estimates and Errors</t>
  </si>
  <si>
    <t>Events after the Reporting Period</t>
  </si>
  <si>
    <t>Leases</t>
  </si>
  <si>
    <t>Employee Benefits</t>
  </si>
  <si>
    <t>Financial Instruments: Presentation</t>
  </si>
  <si>
    <t>Amendment to FRS 132</t>
  </si>
  <si>
    <t>Impairment of Assets</t>
  </si>
  <si>
    <t>Interim Financial Reporting</t>
  </si>
  <si>
    <t>a)</t>
  </si>
  <si>
    <t>FRS 8: Operating Segments (FRS 8)</t>
  </si>
  <si>
    <t>FRS 8 requires the identification and reporting of operating segments based on internal reports that are regularly reviewed by the chief operating decision maker of the Group in order to allocate resources to the segment and to assess its performance. This standard does not have any impact on the financial position and results of the Group.</t>
  </si>
  <si>
    <t>The significant accounting policies adopted are consistent with those of the audited financial statements for the year ended 31 December 2009, except for the adoption of the following new Financial Reporting Standards (FRSs), Amendments to FRSs and Interpretations with effect from 1 January 2010.</t>
  </si>
  <si>
    <t>b)</t>
  </si>
  <si>
    <t xml:space="preserve">PT. TH Indo Plantations </t>
  </si>
  <si>
    <t>Profit before tax for the current quarter ended 31 March 2010 was higher by 105% to RM27.20 million as compared to RM13.25 million for the same quarter last year mainly due to higher revenue by 29% and higher gross profit margin by 12%.</t>
  </si>
  <si>
    <t>Property, Plant and Equipment</t>
  </si>
  <si>
    <t>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year ended 31 December 2009.</t>
  </si>
  <si>
    <t>Purchase of flight tickets</t>
  </si>
  <si>
    <t>Previously</t>
  </si>
  <si>
    <t>stated</t>
  </si>
  <si>
    <t>Adjustment</t>
  </si>
  <si>
    <t>Non-current assets</t>
  </si>
  <si>
    <t>Prepaid lease payment</t>
  </si>
  <si>
    <t>AS AT 31 MARCH 2010</t>
  </si>
  <si>
    <t>AS AT 31 DECEMBER 2009</t>
  </si>
  <si>
    <t>QUARTERLY REPORT FOR THE QUARTER ENDED 31 MARCH 2010</t>
  </si>
  <si>
    <t>Business units (Quarter ended 31 March 2010 vs. 31 March 2009)</t>
  </si>
  <si>
    <t>RESULTS FOR THE QUARTER</t>
  </si>
  <si>
    <t>The Directors have pleasure in announcing the unaudited consolidated results for the quarter ended 31 March 2010.</t>
  </si>
  <si>
    <t>ENDED 31 MARCH 2009 (*)</t>
  </si>
  <si>
    <t>For the quarter ended 31.3.2010</t>
  </si>
  <si>
    <t>Transactions with THP Agro Management Sdn Bhd (wholly owned subsidiary of THP)</t>
  </si>
  <si>
    <t>Cash Flow From Operating Activities</t>
  </si>
  <si>
    <t>Tax expense for the current quarter ended 31 March 2010 is derived based on the management's best estimate of the tax rate for the year. The effective tax rate of the Group for the year  is lower than the statutory rate as a result of higher capital allowances available in the current quarter under review.</t>
  </si>
  <si>
    <t>Presentation of Financial Statements (Revised 2009)</t>
  </si>
  <si>
    <t>Material Related Party Transactions (continued)</t>
  </si>
  <si>
    <t xml:space="preserve">There were no purchases or disposals of unquoted investments for the current quarter under review. </t>
  </si>
  <si>
    <t>Telecommunication service provider</t>
  </si>
  <si>
    <t>Profit Before Tax</t>
  </si>
  <si>
    <t>Net Cash Used In Investing Activities</t>
  </si>
  <si>
    <t>Other than for the application of FRS 8 and FRS 117, the application of the above FRSs, Amendments to FRSs and Interpretation did not result in any significant changes in the accounting policies and presentation of the financial results of the Group.</t>
  </si>
  <si>
    <t xml:space="preserve">There were no unusual items affecting assets, liabilities, equity and net income. </t>
  </si>
  <si>
    <t xml:space="preserve">* Note: Management services activities were treated as a separate business unit with effect from 1 April 2009. </t>
  </si>
  <si>
    <t>Revenue  was lower by 12% mainly due to lower sales volume for CPO and PK despite higher commodity prices as compared to the preceding quarter. Meanwhile, profit before taxation was lower as compared to preceding quarter due to lower revenue and other income during the current quarter.</t>
  </si>
  <si>
    <t>On 16 December 2009, the Board of Directors of Zecon Plantation Sdn Bhd (“Zecon”), a wholly-owned subsidiary of THP has passed a special resolution for a Member’s Voluntary Wind up of the company. The company is principally involved in investment holding. The transaction is expected to be completed in second quarter of 2010.</t>
  </si>
  <si>
    <t>Unaudited</t>
  </si>
  <si>
    <t>Net Cash Generated From/ (Used In) Operating Activities</t>
  </si>
  <si>
    <t>First Time Adoption of Financial Reporting Standards</t>
  </si>
  <si>
    <t>FRSs, Amendments to FRSs and Interpretations</t>
  </si>
  <si>
    <t>CONDENSED CONSOLIDATED STATEMENT OF CHANGES IN EQUITY FOR THE QUARTER ENDED 31 MARCH 2010</t>
  </si>
  <si>
    <t>Adjustment for Non-Cash Flow Items</t>
  </si>
  <si>
    <t>Working Capital Changes</t>
  </si>
  <si>
    <t>Cash and Cash Equivalents comprise:</t>
  </si>
  <si>
    <t>Amendment to FRS 117: Leases</t>
  </si>
  <si>
    <t>No dividend has been proposed for the current quarter under review.</t>
  </si>
  <si>
    <t xml:space="preserve">TH Pelita Gedong Sdn Bhd </t>
  </si>
  <si>
    <t>(formerly known as DD Pelita Gedong Plantation Sdn Bhd)</t>
  </si>
  <si>
    <t xml:space="preserve">TH Pelita Sadong Sdn Bhd </t>
  </si>
  <si>
    <t>(formerly known as DD Pelita Sadong Plantation Sdn Bhd)</t>
  </si>
  <si>
    <t>Administrative expenses*</t>
  </si>
  <si>
    <t>(audited)</t>
  </si>
  <si>
    <t>The amendment clarifies the classification of lease of land and requires entities with existing leases of land and buildings to reassess the classification of land as finance or operating lease. Leasehold land which in substance is a finance lease will be reclassified to property, plant and equipment. The adoption of this amendment will result in a change in accounting policy which will be applied retrospectively in accordance with the transitional provisions. The reclassification of leasehold land from prepaid land lease payments to property, plant and equipment has been accounted for retrospectively and certain comparatives as at 31 December 2009 have been restated as follows :</t>
  </si>
  <si>
    <t>For the current quarter ended 31 March 2010, the Group recorded an increase of 29% in revenue to  RM77.21 million from RM59.98 million for the same quarter last year. It was mainly due to higher commodity prices  for CPO and PK as compared to the preceding quarter despite lower sales volume.</t>
  </si>
  <si>
    <t>At 31 December 2009 (audited)</t>
  </si>
  <si>
    <t>Effect of dilution (ESOS outstanding)</t>
  </si>
  <si>
    <t>Adjusted weighted average number of ordinary shares in issue</t>
  </si>
  <si>
    <t>* Note:</t>
  </si>
  <si>
    <t xml:space="preserve">There were no issuance, cancellation, repurchase, resale of debt and equity securities in the current quarter. </t>
  </si>
  <si>
    <t>Notwithstanding the volatility of commodity prices, the Group will be able to sustain its satisfactory performance.</t>
  </si>
  <si>
    <t xml:space="preserve">Cash flow Before Working Capital Changes </t>
  </si>
  <si>
    <t>For current quarter, overheads expenses have been reclassified as cost of sales due to organisational restructuring within the Group.</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</si>
</sst>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42">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b/>
      <u val="single"/>
      <sz val="10"/>
      <name val="Tahoma"/>
      <family val="2"/>
    </font>
    <font>
      <b/>
      <i/>
      <sz val="11"/>
      <name val="Tahoma"/>
      <family val="2"/>
    </font>
    <font>
      <b/>
      <sz val="10.5"/>
      <name val="Tahoma"/>
      <family val="2"/>
    </font>
    <font>
      <sz val="12"/>
      <name val="Times New Roman"/>
      <family val="1"/>
    </font>
    <font>
      <sz val="11"/>
      <color indexed="10"/>
      <name val="Tahoma"/>
      <family val="2"/>
    </font>
    <font>
      <b/>
      <sz val="11"/>
      <color indexed="10"/>
      <name val="Tahoma"/>
      <family val="2"/>
    </font>
    <font>
      <b/>
      <sz val="11"/>
      <color indexed="47"/>
      <name val="Tahoma"/>
      <family val="2"/>
    </font>
    <font>
      <sz val="11"/>
      <color indexed="47"/>
      <name val="Tahoma"/>
      <family val="2"/>
    </font>
    <font>
      <sz val="11"/>
      <color indexed="51"/>
      <name val="Tahoma"/>
      <family val="2"/>
    </font>
    <font>
      <sz val="11"/>
      <color indexed="4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0"/>
    </font>
    <font>
      <i/>
      <sz val="11"/>
      <name val="Tahoma"/>
      <family val="2"/>
    </font>
    <font>
      <i/>
      <sz val="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5">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42" applyNumberFormat="1" applyFont="1" applyFill="1" applyBorder="1" applyAlignment="1">
      <alignment/>
    </xf>
    <xf numFmtId="187" fontId="5" fillId="0" borderId="0" xfId="42" applyNumberFormat="1" applyFont="1" applyFill="1" applyAlignment="1">
      <alignment/>
    </xf>
    <xf numFmtId="187" fontId="5" fillId="0" borderId="0" xfId="42"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0" xfId="42" applyNumberFormat="1" applyFont="1" applyFill="1" applyBorder="1" applyAlignment="1">
      <alignment/>
    </xf>
    <xf numFmtId="187" fontId="4" fillId="0" borderId="0" xfId="42" applyNumberFormat="1" applyFont="1" applyFill="1" applyBorder="1" applyAlignment="1">
      <alignment/>
    </xf>
    <xf numFmtId="187" fontId="4" fillId="0" borderId="0" xfId="42" applyNumberFormat="1" applyFont="1" applyFill="1" applyBorder="1" applyAlignment="1">
      <alignment horizontal="right"/>
    </xf>
    <xf numFmtId="187" fontId="4" fillId="0" borderId="0" xfId="42" applyNumberFormat="1" applyFont="1" applyFill="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42" applyNumberFormat="1" applyFont="1" applyFill="1" applyBorder="1" applyAlignment="1">
      <alignment horizontal="left" vertical="top" wrapText="1"/>
    </xf>
    <xf numFmtId="187" fontId="4" fillId="0" borderId="0" xfId="42"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42" applyNumberFormat="1" applyFont="1" applyFill="1" applyBorder="1" applyAlignment="1">
      <alignment horizontal="justify" vertical="center" wrapText="1"/>
    </xf>
    <xf numFmtId="187" fontId="5" fillId="0" borderId="0" xfId="42"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left"/>
    </xf>
    <xf numFmtId="43" fontId="5" fillId="0" borderId="11" xfId="42"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42"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12" xfId="42" applyNumberFormat="1" applyFont="1" applyFill="1" applyBorder="1" applyAlignment="1">
      <alignment vertical="center"/>
    </xf>
    <xf numFmtId="187" fontId="5" fillId="0" borderId="0" xfId="42" applyNumberFormat="1" applyFont="1" applyFill="1" applyBorder="1" applyAlignment="1">
      <alignment vertical="center"/>
    </xf>
    <xf numFmtId="0" fontId="4" fillId="0" borderId="0" xfId="0" applyFont="1" applyFill="1" applyAlignment="1">
      <alignment wrapText="1"/>
    </xf>
    <xf numFmtId="0" fontId="5" fillId="0" borderId="0" xfId="0" applyFont="1" applyFill="1" applyAlignment="1">
      <alignment vertical="top"/>
    </xf>
    <xf numFmtId="206" fontId="5" fillId="0" borderId="13" xfId="0" applyNumberFormat="1" applyFont="1" applyFill="1" applyBorder="1" applyAlignment="1">
      <alignment horizontal="right"/>
    </xf>
    <xf numFmtId="187" fontId="5" fillId="0" borderId="0" xfId="42" applyNumberFormat="1" applyFont="1" applyFill="1" applyBorder="1" applyAlignment="1">
      <alignment vertical="top" wrapText="1"/>
    </xf>
    <xf numFmtId="187" fontId="4" fillId="0" borderId="0" xfId="42" applyNumberFormat="1" applyFont="1" applyFill="1" applyBorder="1" applyAlignment="1">
      <alignment horizontal="justify" vertical="top" wrapText="1"/>
    </xf>
    <xf numFmtId="187" fontId="4" fillId="0" borderId="0" xfId="42" applyNumberFormat="1" applyFont="1" applyFill="1" applyBorder="1" applyAlignment="1">
      <alignment vertical="center"/>
    </xf>
    <xf numFmtId="187" fontId="5" fillId="0" borderId="0" xfId="42" applyNumberFormat="1" applyFont="1" applyFill="1" applyBorder="1" applyAlignment="1">
      <alignment horizontal="center" vertical="center"/>
    </xf>
    <xf numFmtId="0" fontId="14" fillId="0" borderId="0" xfId="0" applyFont="1" applyFill="1" applyAlignment="1">
      <alignment horizontal="center" vertical="top" wrapText="1"/>
    </xf>
    <xf numFmtId="187" fontId="5" fillId="0" borderId="14" xfId="0" applyNumberFormat="1" applyFont="1" applyFill="1" applyBorder="1" applyAlignment="1">
      <alignment/>
    </xf>
    <xf numFmtId="187" fontId="5" fillId="0" borderId="15" xfId="42" applyNumberFormat="1" applyFont="1" applyFill="1" applyBorder="1" applyAlignment="1">
      <alignment/>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15"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13" xfId="42"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43" fontId="5" fillId="0" borderId="11"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13" xfId="42" applyNumberFormat="1" applyFont="1" applyFill="1" applyBorder="1" applyAlignment="1">
      <alignment/>
    </xf>
    <xf numFmtId="187" fontId="5" fillId="0" borderId="0" xfId="42" applyNumberFormat="1" applyFont="1" applyFill="1" applyAlignment="1">
      <alignment vertical="center"/>
    </xf>
    <xf numFmtId="187" fontId="5" fillId="0" borderId="0" xfId="42" applyNumberFormat="1" applyFont="1" applyFill="1" applyAlignment="1">
      <alignment/>
    </xf>
    <xf numFmtId="187" fontId="5" fillId="0" borderId="0" xfId="42"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42" applyNumberFormat="1" applyFont="1" applyFill="1" applyBorder="1" applyAlignment="1">
      <alignment vertical="top"/>
    </xf>
    <xf numFmtId="187" fontId="5" fillId="0" borderId="13" xfId="42" applyNumberFormat="1" applyFont="1" applyFill="1" applyBorder="1" applyAlignment="1">
      <alignment vertical="top"/>
    </xf>
    <xf numFmtId="0" fontId="6" fillId="0" borderId="0" xfId="0" applyFont="1" applyFill="1" applyAlignment="1">
      <alignment/>
    </xf>
    <xf numFmtId="0" fontId="5" fillId="0" borderId="0" xfId="0" applyFont="1" applyFill="1" applyAlignment="1">
      <alignment wrapText="1"/>
    </xf>
    <xf numFmtId="187" fontId="5" fillId="0" borderId="14" xfId="42"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2" fillId="0" borderId="0" xfId="0" applyFont="1" applyFill="1" applyBorder="1" applyAlignment="1">
      <alignment/>
    </xf>
    <xf numFmtId="0" fontId="12"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12" xfId="0" applyNumberFormat="1" applyFont="1" applyFill="1" applyBorder="1" applyAlignment="1">
      <alignment/>
    </xf>
    <xf numFmtId="206" fontId="4" fillId="0" borderId="13" xfId="0" applyNumberFormat="1" applyFont="1" applyFill="1" applyBorder="1" applyAlignment="1">
      <alignment/>
    </xf>
    <xf numFmtId="206" fontId="5" fillId="0" borderId="13" xfId="0" applyNumberFormat="1" applyFont="1" applyFill="1" applyBorder="1" applyAlignment="1">
      <alignment/>
    </xf>
    <xf numFmtId="206" fontId="5" fillId="0" borderId="13" xfId="0" applyNumberFormat="1" applyFont="1" applyFill="1" applyBorder="1" applyAlignment="1">
      <alignment/>
    </xf>
    <xf numFmtId="206" fontId="5" fillId="0" borderId="16" xfId="0" applyNumberFormat="1" applyFont="1" applyFill="1" applyBorder="1" applyAlignment="1">
      <alignment/>
    </xf>
    <xf numFmtId="206" fontId="4" fillId="0" borderId="0" xfId="0" applyNumberFormat="1" applyFont="1" applyFill="1" applyAlignment="1">
      <alignment vertical="top" wrapText="1"/>
    </xf>
    <xf numFmtId="206" fontId="5" fillId="0" borderId="17" xfId="0" applyNumberFormat="1" applyFont="1" applyFill="1" applyBorder="1" applyAlignment="1">
      <alignment horizontal="right"/>
    </xf>
    <xf numFmtId="206" fontId="5" fillId="0" borderId="10" xfId="0" applyNumberFormat="1" applyFont="1" applyFill="1" applyBorder="1" applyAlignment="1">
      <alignment horizontal="right"/>
    </xf>
    <xf numFmtId="206" fontId="4" fillId="0" borderId="0" xfId="0" applyNumberFormat="1" applyFont="1" applyFill="1" applyAlignment="1">
      <alignment horizontal="right"/>
    </xf>
    <xf numFmtId="206" fontId="4" fillId="0" borderId="0" xfId="0" applyNumberFormat="1" applyFont="1" applyFill="1" applyAlignment="1">
      <alignment wrapText="1"/>
    </xf>
    <xf numFmtId="187" fontId="4" fillId="0" borderId="0" xfId="42" applyNumberFormat="1" applyFont="1" applyFill="1" applyAlignment="1">
      <alignment vertical="top"/>
    </xf>
    <xf numFmtId="206" fontId="4" fillId="0" borderId="0" xfId="0" applyNumberFormat="1" applyFont="1" applyFill="1" applyBorder="1" applyAlignment="1">
      <alignment wrapText="1"/>
    </xf>
    <xf numFmtId="0" fontId="0" fillId="0" borderId="0" xfId="0" applyAlignment="1">
      <alignment wrapText="1"/>
    </xf>
    <xf numFmtId="0" fontId="13" fillId="0" borderId="0" xfId="0" applyFont="1" applyFill="1" applyAlignment="1">
      <alignment/>
    </xf>
    <xf numFmtId="0" fontId="4" fillId="0" borderId="0" xfId="0" applyFont="1" applyFill="1" applyAlignment="1">
      <alignment horizontal="justify"/>
    </xf>
    <xf numFmtId="187" fontId="5" fillId="0" borderId="11" xfId="42" applyNumberFormat="1" applyFont="1" applyFill="1" applyBorder="1" applyAlignment="1">
      <alignment horizontal="justify"/>
    </xf>
    <xf numFmtId="0" fontId="5" fillId="0" borderId="0" xfId="0" applyFont="1" applyFill="1" applyAlignment="1" quotePrefix="1">
      <alignment horizontal="center"/>
    </xf>
    <xf numFmtId="0" fontId="5" fillId="0" borderId="0" xfId="0" applyNumberFormat="1" applyFont="1" applyFill="1" applyAlignment="1">
      <alignment horizontal="center" vertical="center"/>
    </xf>
    <xf numFmtId="0" fontId="15" fillId="0" borderId="0" xfId="0" applyFont="1" applyAlignment="1">
      <alignment/>
    </xf>
    <xf numFmtId="187" fontId="5" fillId="0" borderId="10" xfId="42" applyNumberFormat="1"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right"/>
    </xf>
    <xf numFmtId="0" fontId="4" fillId="0" borderId="0" xfId="0" applyFont="1" applyFill="1" applyBorder="1" applyAlignment="1">
      <alignment horizontal="right"/>
    </xf>
    <xf numFmtId="206" fontId="5" fillId="0" borderId="0" xfId="0" applyNumberFormat="1" applyFont="1" applyFill="1" applyBorder="1" applyAlignment="1">
      <alignment wrapText="1"/>
    </xf>
    <xf numFmtId="206" fontId="5" fillId="0" borderId="0" xfId="0" applyNumberFormat="1" applyFont="1" applyFill="1" applyBorder="1" applyAlignment="1">
      <alignment vertical="top" wrapText="1"/>
    </xf>
    <xf numFmtId="206" fontId="5" fillId="0" borderId="13" xfId="0" applyNumberFormat="1" applyFont="1" applyFill="1" applyBorder="1" applyAlignment="1">
      <alignment horizontal="center"/>
    </xf>
    <xf numFmtId="14" fontId="5" fillId="0" borderId="0" xfId="0" applyNumberFormat="1" applyFont="1" applyFill="1" applyAlignment="1">
      <alignment horizontal="center"/>
    </xf>
    <xf numFmtId="0" fontId="5" fillId="0" borderId="0" xfId="0" applyFont="1" applyFill="1" applyAlignment="1">
      <alignment horizontal="center" vertical="top"/>
    </xf>
    <xf numFmtId="0" fontId="0" fillId="0" borderId="0" xfId="0" applyAlignment="1">
      <alignment/>
    </xf>
    <xf numFmtId="0" fontId="4" fillId="0" borderId="13" xfId="0" applyFont="1" applyFill="1" applyBorder="1" applyAlignment="1">
      <alignment/>
    </xf>
    <xf numFmtId="187" fontId="16" fillId="0" borderId="0" xfId="0" applyNumberFormat="1" applyFont="1" applyFill="1" applyAlignment="1">
      <alignment vertical="top"/>
    </xf>
    <xf numFmtId="187" fontId="4" fillId="0" borderId="0" xfId="0" applyNumberFormat="1" applyFont="1" applyFill="1" applyBorder="1" applyAlignment="1">
      <alignment/>
    </xf>
    <xf numFmtId="206" fontId="16" fillId="0" borderId="0" xfId="0" applyNumberFormat="1" applyFont="1" applyFill="1" applyAlignment="1">
      <alignment/>
    </xf>
    <xf numFmtId="0" fontId="0" fillId="0" borderId="0" xfId="0" applyFill="1" applyAlignment="1">
      <alignment wrapText="1"/>
    </xf>
    <xf numFmtId="0" fontId="6" fillId="0" borderId="0" xfId="0" applyFont="1" applyFill="1" applyBorder="1" applyAlignment="1">
      <alignment/>
    </xf>
    <xf numFmtId="0" fontId="4" fillId="0" borderId="0" xfId="0" applyFont="1" applyFill="1" applyBorder="1" applyAlignment="1">
      <alignment horizontal="justify"/>
    </xf>
    <xf numFmtId="0" fontId="4" fillId="0" borderId="0" xfId="0" applyFont="1" applyFill="1" applyBorder="1" applyAlignment="1">
      <alignment horizontal="justify" vertical="top"/>
    </xf>
    <xf numFmtId="0" fontId="5" fillId="0" borderId="0" xfId="0" applyFont="1" applyFill="1" applyBorder="1" applyAlignment="1" quotePrefix="1">
      <alignment horizontal="center"/>
    </xf>
    <xf numFmtId="0" fontId="4" fillId="0" borderId="0" xfId="0" applyFont="1" applyFill="1" applyBorder="1" applyAlignment="1">
      <alignment horizontal="justify" vertical="center"/>
    </xf>
    <xf numFmtId="0" fontId="0" fillId="0" borderId="0" xfId="0" applyFill="1" applyAlignment="1">
      <alignment/>
    </xf>
    <xf numFmtId="187" fontId="4" fillId="0" borderId="0" xfId="42" applyNumberFormat="1" applyFont="1" applyFill="1" applyAlignment="1">
      <alignment vertical="center"/>
    </xf>
    <xf numFmtId="0" fontId="4" fillId="0" borderId="0" xfId="0" applyFont="1" applyFill="1" applyAlignment="1">
      <alignment horizontal="center" vertical="top"/>
    </xf>
    <xf numFmtId="0" fontId="4" fillId="24" borderId="0" xfId="0" applyFont="1" applyFill="1" applyAlignment="1">
      <alignment horizontal="justify" vertical="top" wrapText="1"/>
    </xf>
    <xf numFmtId="0" fontId="4" fillId="24" borderId="0" xfId="0" applyFont="1" applyFill="1" applyAlignment="1">
      <alignment horizontal="justify" vertical="top"/>
    </xf>
    <xf numFmtId="0" fontId="0" fillId="0" borderId="0" xfId="0" applyAlignment="1">
      <alignment vertical="top" wrapText="1"/>
    </xf>
    <xf numFmtId="187" fontId="17" fillId="0" borderId="0" xfId="42" applyNumberFormat="1" applyFont="1" applyFill="1" applyAlignment="1">
      <alignment/>
    </xf>
    <xf numFmtId="187" fontId="17" fillId="0" borderId="0" xfId="42" applyNumberFormat="1" applyFont="1" applyFill="1" applyBorder="1" applyAlignment="1">
      <alignment vertical="center"/>
    </xf>
    <xf numFmtId="187" fontId="18" fillId="0" borderId="0" xfId="59" applyNumberFormat="1" applyFont="1" applyFill="1" applyBorder="1" applyAlignment="1">
      <alignment vertical="center"/>
    </xf>
    <xf numFmtId="0" fontId="19" fillId="0" borderId="0" xfId="0" applyFont="1" applyFill="1" applyBorder="1" applyAlignment="1">
      <alignment vertical="center"/>
    </xf>
    <xf numFmtId="187" fontId="18" fillId="0" borderId="0" xfId="0" applyNumberFormat="1" applyFont="1" applyFill="1" applyBorder="1" applyAlignment="1">
      <alignment vertical="center"/>
    </xf>
    <xf numFmtId="0" fontId="19" fillId="0" borderId="0" xfId="0" applyFont="1" applyFill="1" applyAlignment="1">
      <alignment vertical="center"/>
    </xf>
    <xf numFmtId="39" fontId="5" fillId="0" borderId="11" xfId="0" applyNumberFormat="1" applyFont="1" applyFill="1" applyBorder="1" applyAlignment="1">
      <alignment horizontal="center" vertical="center"/>
    </xf>
    <xf numFmtId="39" fontId="4" fillId="0" borderId="0" xfId="0" applyNumberFormat="1" applyFont="1" applyFill="1" applyBorder="1" applyAlignment="1">
      <alignment horizontal="center" vertical="center"/>
    </xf>
    <xf numFmtId="39" fontId="4" fillId="0" borderId="0" xfId="0" applyNumberFormat="1" applyFont="1" applyFill="1" applyAlignment="1">
      <alignment horizontal="center" vertical="center"/>
    </xf>
    <xf numFmtId="187" fontId="5" fillId="0" borderId="0" xfId="42" applyNumberFormat="1" applyFont="1" applyFill="1" applyAlignment="1">
      <alignment horizontal="justify"/>
    </xf>
    <xf numFmtId="187" fontId="5" fillId="0" borderId="0" xfId="42" applyNumberFormat="1" applyFont="1" applyFill="1" applyAlignment="1">
      <alignment horizontal="justify" vertical="top"/>
    </xf>
    <xf numFmtId="187" fontId="4" fillId="0" borderId="0" xfId="42" applyNumberFormat="1" applyFont="1" applyFill="1" applyAlignment="1">
      <alignment horizontal="justify" vertical="top"/>
    </xf>
    <xf numFmtId="187" fontId="4" fillId="0" borderId="0" xfId="42" applyNumberFormat="1" applyFont="1" applyFill="1" applyAlignment="1">
      <alignment horizontal="justify"/>
    </xf>
    <xf numFmtId="0" fontId="4" fillId="0" borderId="0" xfId="0" applyFont="1" applyFill="1" applyAlignment="1">
      <alignment horizontal="center"/>
    </xf>
    <xf numFmtId="186" fontId="5" fillId="0" borderId="0" xfId="42" applyNumberFormat="1" applyFont="1" applyFill="1" applyAlignment="1">
      <alignment/>
    </xf>
    <xf numFmtId="187" fontId="5" fillId="0" borderId="0" xfId="42" applyNumberFormat="1" applyFont="1" applyFill="1" applyAlignment="1">
      <alignment vertical="top"/>
    </xf>
    <xf numFmtId="0" fontId="8" fillId="0" borderId="0" xfId="0" applyFont="1" applyFill="1" applyAlignment="1">
      <alignment/>
    </xf>
    <xf numFmtId="0" fontId="8" fillId="0" borderId="0" xfId="0" applyFont="1" applyFill="1" applyAlignment="1">
      <alignment horizontal="justify" vertical="top" wrapText="1"/>
    </xf>
    <xf numFmtId="206" fontId="20" fillId="0" borderId="0" xfId="0" applyNumberFormat="1" applyFont="1" applyFill="1" applyAlignment="1">
      <alignment/>
    </xf>
    <xf numFmtId="187" fontId="20" fillId="0" borderId="0" xfId="0" applyNumberFormat="1" applyFont="1" applyFill="1" applyAlignment="1">
      <alignment/>
    </xf>
    <xf numFmtId="0" fontId="20" fillId="0" borderId="0" xfId="0" applyFont="1" applyFill="1" applyAlignment="1">
      <alignment/>
    </xf>
    <xf numFmtId="206" fontId="20" fillId="0" borderId="0" xfId="0" applyNumberFormat="1" applyFont="1" applyFill="1" applyBorder="1" applyAlignment="1">
      <alignment/>
    </xf>
    <xf numFmtId="0" fontId="13" fillId="0" borderId="0" xfId="0" applyFont="1" applyFill="1" applyAlignment="1">
      <alignment horizontal="center"/>
    </xf>
    <xf numFmtId="206" fontId="21" fillId="0" borderId="0" xfId="0" applyNumberFormat="1" applyFont="1" applyFill="1" applyAlignment="1">
      <alignment/>
    </xf>
    <xf numFmtId="14" fontId="5" fillId="0" borderId="0" xfId="0" applyNumberFormat="1" applyFont="1" applyFill="1" applyBorder="1" applyAlignment="1">
      <alignment horizontal="center"/>
    </xf>
    <xf numFmtId="14" fontId="5" fillId="0" borderId="0" xfId="0" applyNumberFormat="1" applyFont="1" applyFill="1" applyBorder="1" applyAlignment="1" quotePrefix="1">
      <alignment horizontal="right"/>
    </xf>
    <xf numFmtId="0" fontId="7" fillId="0" borderId="0" xfId="0" applyFont="1" applyFill="1" applyBorder="1" applyAlignment="1">
      <alignment/>
    </xf>
    <xf numFmtId="187" fontId="17" fillId="0" borderId="0" xfId="42" applyNumberFormat="1" applyFont="1" applyFill="1" applyBorder="1" applyAlignment="1">
      <alignment/>
    </xf>
    <xf numFmtId="43" fontId="5" fillId="0" borderId="0" xfId="42" applyFont="1" applyFill="1" applyBorder="1" applyAlignment="1">
      <alignment horizontal="right" vertical="top"/>
    </xf>
    <xf numFmtId="0" fontId="13" fillId="0" borderId="0" xfId="0" applyFont="1" applyFill="1" applyBorder="1" applyAlignment="1">
      <alignment horizontal="center"/>
    </xf>
    <xf numFmtId="187" fontId="5" fillId="0" borderId="0" xfId="42" applyNumberFormat="1" applyFont="1" applyFill="1" applyBorder="1" applyAlignment="1">
      <alignment horizontal="justify"/>
    </xf>
    <xf numFmtId="187" fontId="5" fillId="0" borderId="0" xfId="42" applyNumberFormat="1" applyFont="1" applyFill="1" applyBorder="1" applyAlignment="1">
      <alignment horizontal="justify" vertical="top"/>
    </xf>
    <xf numFmtId="39" fontId="5" fillId="0" borderId="0" xfId="0" applyNumberFormat="1" applyFont="1" applyFill="1" applyBorder="1" applyAlignment="1">
      <alignment horizontal="center" vertical="center"/>
    </xf>
    <xf numFmtId="206" fontId="4" fillId="24" borderId="0" xfId="0" applyNumberFormat="1" applyFont="1" applyFill="1" applyAlignment="1">
      <alignment/>
    </xf>
    <xf numFmtId="206" fontId="5" fillId="24" borderId="0" xfId="0" applyNumberFormat="1" applyFont="1" applyFill="1" applyAlignment="1">
      <alignment horizontal="right"/>
    </xf>
    <xf numFmtId="187" fontId="5" fillId="0" borderId="11" xfId="42" applyNumberFormat="1" applyFont="1" applyFill="1" applyBorder="1" applyAlignment="1">
      <alignment horizontal="right"/>
    </xf>
    <xf numFmtId="0" fontId="5" fillId="0" borderId="11" xfId="0"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xf>
    <xf numFmtId="0" fontId="4" fillId="0" borderId="13" xfId="0" applyFont="1" applyFill="1" applyBorder="1" applyAlignment="1">
      <alignment/>
    </xf>
    <xf numFmtId="0" fontId="5" fillId="0" borderId="13"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xf>
    <xf numFmtId="0" fontId="4" fillId="0" borderId="11" xfId="0" applyFont="1" applyFill="1" applyBorder="1" applyAlignment="1">
      <alignment wrapText="1"/>
    </xf>
    <xf numFmtId="43" fontId="4" fillId="0" borderId="0" xfId="42" applyFont="1" applyFill="1" applyBorder="1" applyAlignment="1">
      <alignment/>
    </xf>
    <xf numFmtId="43" fontId="4" fillId="0" borderId="13" xfId="42" applyFont="1" applyFill="1" applyBorder="1" applyAlignment="1">
      <alignment/>
    </xf>
    <xf numFmtId="187" fontId="4" fillId="0" borderId="0" xfId="42" applyNumberFormat="1" applyFont="1" applyFill="1" applyBorder="1" applyAlignment="1">
      <alignment/>
    </xf>
    <xf numFmtId="187" fontId="4" fillId="0" borderId="13" xfId="42" applyNumberFormat="1" applyFont="1" applyFill="1" applyBorder="1" applyAlignment="1">
      <alignment/>
    </xf>
    <xf numFmtId="187" fontId="4" fillId="0" borderId="10" xfId="42" applyNumberFormat="1" applyFont="1" applyFill="1" applyBorder="1" applyAlignment="1">
      <alignment/>
    </xf>
    <xf numFmtId="187" fontId="4" fillId="0" borderId="0" xfId="0" applyNumberFormat="1" applyFont="1" applyFill="1" applyBorder="1" applyAlignment="1">
      <alignment/>
    </xf>
    <xf numFmtId="0" fontId="5" fillId="0" borderId="0" xfId="0" applyFont="1" applyFill="1" applyAlignment="1">
      <alignment horizontal="center" vertical="center" wrapText="1"/>
    </xf>
    <xf numFmtId="187" fontId="4" fillId="0" borderId="0" xfId="42" applyNumberFormat="1" applyFont="1" applyFill="1" applyAlignment="1">
      <alignment vertical="center" wrapText="1"/>
    </xf>
    <xf numFmtId="187" fontId="5" fillId="0" borderId="12" xfId="42" applyNumberFormat="1" applyFont="1" applyFill="1" applyBorder="1" applyAlignment="1">
      <alignment horizontal="right"/>
    </xf>
    <xf numFmtId="43" fontId="5" fillId="0" borderId="11" xfId="42" applyFont="1" applyFill="1" applyBorder="1" applyAlignment="1">
      <alignment horizontal="center" vertical="center"/>
    </xf>
    <xf numFmtId="2" fontId="5" fillId="0" borderId="11" xfId="0" applyNumberFormat="1" applyFont="1" applyFill="1" applyBorder="1" applyAlignment="1">
      <alignment horizontal="center" vertical="center"/>
    </xf>
    <xf numFmtId="0" fontId="0" fillId="0" borderId="13" xfId="0" applyBorder="1" applyAlignment="1">
      <alignment vertical="top" wrapText="1"/>
    </xf>
    <xf numFmtId="0" fontId="5" fillId="0" borderId="13" xfId="0" applyFont="1" applyFill="1" applyBorder="1" applyAlignment="1">
      <alignment horizontal="center" wrapText="1"/>
    </xf>
    <xf numFmtId="0" fontId="0" fillId="0" borderId="13" xfId="0" applyFill="1" applyBorder="1" applyAlignment="1">
      <alignment horizontal="center" wrapText="1"/>
    </xf>
    <xf numFmtId="0" fontId="4" fillId="0" borderId="0" xfId="0" applyFont="1" applyFill="1" applyAlignment="1">
      <alignment horizontal="justify" wrapText="1"/>
    </xf>
    <xf numFmtId="0" fontId="0" fillId="0" borderId="0" xfId="0" applyAlignment="1">
      <alignment horizontal="justify" wrapText="1"/>
    </xf>
    <xf numFmtId="0" fontId="39" fillId="0" borderId="0" xfId="0" applyFont="1" applyAlignment="1">
      <alignment horizontal="justify" vertical="top" wrapText="1"/>
    </xf>
    <xf numFmtId="0" fontId="4" fillId="0" borderId="0" xfId="0" applyFont="1" applyFill="1" applyAlignment="1">
      <alignment vertical="top" wrapText="1"/>
    </xf>
    <xf numFmtId="0" fontId="5" fillId="0" borderId="0" xfId="0" applyFont="1" applyFill="1" applyAlignment="1" applyProtection="1">
      <alignment horizontal="justify" vertical="center" wrapText="1"/>
      <protection locked="0"/>
    </xf>
    <xf numFmtId="0" fontId="4" fillId="0" borderId="0" xfId="0" applyFont="1" applyFill="1" applyAlignment="1" applyProtection="1">
      <alignment vertical="top"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lignment vertical="top"/>
    </xf>
    <xf numFmtId="0" fontId="6" fillId="0" borderId="0" xfId="0" applyFont="1" applyFill="1" applyAlignment="1">
      <alignment wrapText="1"/>
    </xf>
    <xf numFmtId="0" fontId="0" fillId="0" borderId="0" xfId="0" applyAlignment="1">
      <alignment wrapText="1"/>
    </xf>
    <xf numFmtId="0" fontId="4" fillId="0" borderId="0" xfId="0" applyFont="1" applyFill="1" applyAlignment="1">
      <alignment wrapText="1"/>
    </xf>
    <xf numFmtId="0" fontId="0" fillId="0" borderId="0" xfId="0" applyFill="1" applyAlignment="1">
      <alignment wrapText="1"/>
    </xf>
    <xf numFmtId="0" fontId="5" fillId="0" borderId="0" xfId="0" applyFont="1"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xf numFmtId="206" fontId="5" fillId="0" borderId="0" xfId="0" applyNumberFormat="1" applyFont="1" applyFill="1" applyBorder="1" applyAlignment="1">
      <alignment horizontal="center" wrapText="1"/>
    </xf>
    <xf numFmtId="206" fontId="5" fillId="0" borderId="13" xfId="0" applyNumberFormat="1" applyFont="1" applyFill="1" applyBorder="1" applyAlignment="1">
      <alignment horizontal="center" vertical="top" wrapText="1"/>
    </xf>
    <xf numFmtId="0" fontId="0" fillId="0" borderId="13" xfId="0" applyBorder="1" applyAlignment="1">
      <alignment horizontal="center" vertical="top" wrapText="1"/>
    </xf>
    <xf numFmtId="187" fontId="4" fillId="0" borderId="10" xfId="0" applyNumberFormat="1" applyFont="1" applyFill="1" applyBorder="1" applyAlignment="1">
      <alignment/>
    </xf>
    <xf numFmtId="0" fontId="5" fillId="0" borderId="0" xfId="0" applyFont="1" applyFill="1" applyAlignment="1">
      <alignment horizontal="center"/>
    </xf>
    <xf numFmtId="0" fontId="5" fillId="0" borderId="0" xfId="0" applyFont="1" applyFill="1" applyAlignment="1">
      <alignment horizontal="justify" vertical="top"/>
    </xf>
    <xf numFmtId="0" fontId="7" fillId="0" borderId="0" xfId="0" applyFont="1" applyFill="1" applyAlignment="1">
      <alignment horizontal="justify" vertical="top"/>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4" fillId="0" borderId="0" xfId="0" applyFont="1" applyFill="1" applyAlignment="1" applyProtection="1">
      <alignment vertical="center" wrapText="1"/>
      <protection locked="0"/>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pplyProtection="1">
      <alignment vertical="center" wrapText="1"/>
      <protection locked="0"/>
    </xf>
    <xf numFmtId="0" fontId="5" fillId="0" borderId="0" xfId="0" applyFont="1" applyFill="1" applyBorder="1" applyAlignment="1">
      <alignment horizontal="center"/>
    </xf>
    <xf numFmtId="0" fontId="5" fillId="0" borderId="0" xfId="0" applyFont="1" applyFill="1" applyAlignment="1" applyProtection="1">
      <alignment horizontal="left" vertical="center" wrapText="1"/>
      <protection locked="0"/>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5" fillId="0" borderId="0" xfId="0" applyFont="1" applyFill="1" applyAlignment="1">
      <alignment vertical="center"/>
    </xf>
    <xf numFmtId="0" fontId="5" fillId="0" borderId="0" xfId="0" applyFont="1" applyFill="1" applyAlignment="1" applyProtection="1">
      <alignment vertical="top" wrapText="1"/>
      <protection locked="0"/>
    </xf>
    <xf numFmtId="0" fontId="4" fillId="0" borderId="0" xfId="0" applyFont="1" applyFill="1" applyAlignment="1">
      <alignment horizontal="justify" vertical="top"/>
    </xf>
    <xf numFmtId="0" fontId="0" fillId="0" borderId="0" xfId="0" applyAlignment="1">
      <alignment vertical="top" wrapText="1"/>
    </xf>
    <xf numFmtId="0" fontId="5" fillId="0" borderId="0" xfId="0" applyFont="1" applyFill="1" applyAlignment="1">
      <alignment horizontal="center" wrapText="1"/>
    </xf>
    <xf numFmtId="0" fontId="5" fillId="0" borderId="0" xfId="0" applyFont="1" applyFill="1" applyAlignment="1">
      <alignment/>
    </xf>
    <xf numFmtId="0" fontId="5" fillId="0" borderId="0" xfId="0" applyFont="1" applyFill="1" applyAlignment="1">
      <alignment horizontal="left" vertical="top" wrapText="1"/>
    </xf>
    <xf numFmtId="0" fontId="40" fillId="0" borderId="0" xfId="0" applyFont="1" applyFill="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 fillId="0" borderId="0" xfId="0" applyFont="1" applyFill="1" applyAlignment="1">
      <alignment/>
    </xf>
    <xf numFmtId="0" fontId="4" fillId="0" borderId="0" xfId="0" applyFont="1" applyFill="1" applyAlignment="1">
      <alignment horizontal="justify" vertical="top"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horizontal="center" wrapText="1"/>
    </xf>
    <xf numFmtId="187" fontId="5" fillId="0" borderId="0" xfId="42" applyNumberFormat="1" applyFont="1" applyFill="1" applyAlignment="1">
      <alignment horizontal="center"/>
    </xf>
    <xf numFmtId="0" fontId="4" fillId="0" borderId="0" xfId="0" applyFont="1" applyFill="1" applyBorder="1" applyAlignment="1">
      <alignment horizontal="left" vertical="top" wrapText="1" indent="1"/>
    </xf>
    <xf numFmtId="0" fontId="4" fillId="0" borderId="0" xfId="0" applyFont="1" applyFill="1" applyBorder="1" applyAlignment="1">
      <alignment wrapText="1"/>
    </xf>
    <xf numFmtId="0" fontId="3" fillId="0" borderId="0" xfId="0" applyFont="1" applyFill="1" applyAlignment="1">
      <alignment wrapText="1"/>
    </xf>
    <xf numFmtId="0" fontId="4" fillId="24" borderId="0" xfId="0" applyFont="1" applyFill="1" applyAlignment="1">
      <alignment horizontal="justify" vertical="top" wrapText="1"/>
    </xf>
    <xf numFmtId="0" fontId="4" fillId="24" borderId="0" xfId="0" applyFont="1" applyFill="1" applyAlignment="1">
      <alignment horizontal="justify" vertical="top"/>
    </xf>
    <xf numFmtId="0" fontId="0" fillId="0" borderId="0" xfId="0" applyFill="1"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466725</xdr:colOff>
      <xdr:row>10</xdr:row>
      <xdr:rowOff>123825</xdr:rowOff>
    </xdr:from>
    <xdr:to>
      <xdr:col>11</xdr:col>
      <xdr:colOff>904875</xdr:colOff>
      <xdr:row>10</xdr:row>
      <xdr:rowOff>123825</xdr:rowOff>
    </xdr:to>
    <xdr:sp>
      <xdr:nvSpPr>
        <xdr:cNvPr id="1" name="Line 2"/>
        <xdr:cNvSpPr>
          <a:spLocks/>
        </xdr:cNvSpPr>
      </xdr:nvSpPr>
      <xdr:spPr>
        <a:xfrm flipV="1">
          <a:off x="6153150" y="22574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476250</xdr:colOff>
      <xdr:row>21</xdr:row>
      <xdr:rowOff>161925</xdr:rowOff>
    </xdr:from>
    <xdr:to>
      <xdr:col>24</xdr:col>
      <xdr:colOff>304800</xdr:colOff>
      <xdr:row>21</xdr:row>
      <xdr:rowOff>161925</xdr:rowOff>
    </xdr:to>
    <xdr:sp>
      <xdr:nvSpPr>
        <xdr:cNvPr id="2" name="Line 2"/>
        <xdr:cNvSpPr>
          <a:spLocks/>
        </xdr:cNvSpPr>
      </xdr:nvSpPr>
      <xdr:spPr>
        <a:xfrm flipV="1">
          <a:off x="14001750" y="43910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10</xdr:row>
      <xdr:rowOff>104775</xdr:rowOff>
    </xdr:from>
    <xdr:to>
      <xdr:col>9</xdr:col>
      <xdr:colOff>533400</xdr:colOff>
      <xdr:row>10</xdr:row>
      <xdr:rowOff>104775</xdr:rowOff>
    </xdr:to>
    <xdr:sp>
      <xdr:nvSpPr>
        <xdr:cNvPr id="3" name="Line 6"/>
        <xdr:cNvSpPr>
          <a:spLocks/>
        </xdr:cNvSpPr>
      </xdr:nvSpPr>
      <xdr:spPr>
        <a:xfrm flipH="1">
          <a:off x="4543425" y="2238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8</xdr:row>
      <xdr:rowOff>0</xdr:rowOff>
    </xdr:from>
    <xdr:to>
      <xdr:col>2</xdr:col>
      <xdr:colOff>28575</xdr:colOff>
      <xdr:row>8</xdr:row>
      <xdr:rowOff>0</xdr:rowOff>
    </xdr:to>
    <xdr:sp>
      <xdr:nvSpPr>
        <xdr:cNvPr id="1" name="Line 2"/>
        <xdr:cNvSpPr>
          <a:spLocks/>
        </xdr:cNvSpPr>
      </xdr:nvSpPr>
      <xdr:spPr>
        <a:xfrm flipV="1">
          <a:off x="286702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8</xdr:row>
      <xdr:rowOff>0</xdr:rowOff>
    </xdr:from>
    <xdr:to>
      <xdr:col>1</xdr:col>
      <xdr:colOff>600075</xdr:colOff>
      <xdr:row>8</xdr:row>
      <xdr:rowOff>0</xdr:rowOff>
    </xdr:to>
    <xdr:sp>
      <xdr:nvSpPr>
        <xdr:cNvPr id="2" name="Line 6"/>
        <xdr:cNvSpPr>
          <a:spLocks/>
        </xdr:cNvSpPr>
      </xdr:nvSpPr>
      <xdr:spPr>
        <a:xfrm flipH="1">
          <a:off x="226695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8</xdr:row>
      <xdr:rowOff>0</xdr:rowOff>
    </xdr:from>
    <xdr:to>
      <xdr:col>4</xdr:col>
      <xdr:colOff>28575</xdr:colOff>
      <xdr:row>8</xdr:row>
      <xdr:rowOff>0</xdr:rowOff>
    </xdr:to>
    <xdr:sp>
      <xdr:nvSpPr>
        <xdr:cNvPr id="3" name="Line 7"/>
        <xdr:cNvSpPr>
          <a:spLocks/>
        </xdr:cNvSpPr>
      </xdr:nvSpPr>
      <xdr:spPr>
        <a:xfrm flipV="1">
          <a:off x="412432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8</xdr:row>
      <xdr:rowOff>0</xdr:rowOff>
    </xdr:from>
    <xdr:to>
      <xdr:col>3</xdr:col>
      <xdr:colOff>600075</xdr:colOff>
      <xdr:row>8</xdr:row>
      <xdr:rowOff>0</xdr:rowOff>
    </xdr:to>
    <xdr:sp>
      <xdr:nvSpPr>
        <xdr:cNvPr id="4" name="Line 8"/>
        <xdr:cNvSpPr>
          <a:spLocks/>
        </xdr:cNvSpPr>
      </xdr:nvSpPr>
      <xdr:spPr>
        <a:xfrm flipH="1">
          <a:off x="353377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590550</xdr:colOff>
      <xdr:row>8</xdr:row>
      <xdr:rowOff>0</xdr:rowOff>
    </xdr:from>
    <xdr:to>
      <xdr:col>9</xdr:col>
      <xdr:colOff>28575</xdr:colOff>
      <xdr:row>8</xdr:row>
      <xdr:rowOff>0</xdr:rowOff>
    </xdr:to>
    <xdr:sp>
      <xdr:nvSpPr>
        <xdr:cNvPr id="5" name="Line 9"/>
        <xdr:cNvSpPr>
          <a:spLocks/>
        </xdr:cNvSpPr>
      </xdr:nvSpPr>
      <xdr:spPr>
        <a:xfrm flipV="1">
          <a:off x="6448425" y="15430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0</xdr:rowOff>
    </xdr:from>
    <xdr:to>
      <xdr:col>8</xdr:col>
      <xdr:colOff>619125</xdr:colOff>
      <xdr:row>8</xdr:row>
      <xdr:rowOff>0</xdr:rowOff>
    </xdr:to>
    <xdr:sp>
      <xdr:nvSpPr>
        <xdr:cNvPr id="6" name="Line 10"/>
        <xdr:cNvSpPr>
          <a:spLocks/>
        </xdr:cNvSpPr>
      </xdr:nvSpPr>
      <xdr:spPr>
        <a:xfrm flipH="1" flipV="1">
          <a:off x="586740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8</xdr:row>
      <xdr:rowOff>0</xdr:rowOff>
    </xdr:from>
    <xdr:to>
      <xdr:col>12</xdr:col>
      <xdr:colOff>28575</xdr:colOff>
      <xdr:row>8</xdr:row>
      <xdr:rowOff>0</xdr:rowOff>
    </xdr:to>
    <xdr:sp>
      <xdr:nvSpPr>
        <xdr:cNvPr id="7" name="Line 11"/>
        <xdr:cNvSpPr>
          <a:spLocks/>
        </xdr:cNvSpPr>
      </xdr:nvSpPr>
      <xdr:spPr>
        <a:xfrm flipV="1">
          <a:off x="7705725" y="15430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8</xdr:row>
      <xdr:rowOff>0</xdr:rowOff>
    </xdr:from>
    <xdr:to>
      <xdr:col>11</xdr:col>
      <xdr:colOff>600075</xdr:colOff>
      <xdr:row>8</xdr:row>
      <xdr:rowOff>0</xdr:rowOff>
    </xdr:to>
    <xdr:sp>
      <xdr:nvSpPr>
        <xdr:cNvPr id="8" name="Line 12"/>
        <xdr:cNvSpPr>
          <a:spLocks/>
        </xdr:cNvSpPr>
      </xdr:nvSpPr>
      <xdr:spPr>
        <a:xfrm flipH="1">
          <a:off x="6962775" y="15430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8</xdr:row>
      <xdr:rowOff>0</xdr:rowOff>
    </xdr:from>
    <xdr:to>
      <xdr:col>14</xdr:col>
      <xdr:colOff>28575</xdr:colOff>
      <xdr:row>8</xdr:row>
      <xdr:rowOff>0</xdr:rowOff>
    </xdr:to>
    <xdr:sp>
      <xdr:nvSpPr>
        <xdr:cNvPr id="9" name="Line 13"/>
        <xdr:cNvSpPr>
          <a:spLocks/>
        </xdr:cNvSpPr>
      </xdr:nvSpPr>
      <xdr:spPr>
        <a:xfrm flipV="1">
          <a:off x="8791575" y="15430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0</xdr:rowOff>
    </xdr:from>
    <xdr:to>
      <xdr:col>13</xdr:col>
      <xdr:colOff>600075</xdr:colOff>
      <xdr:row>8</xdr:row>
      <xdr:rowOff>0</xdr:rowOff>
    </xdr:to>
    <xdr:sp>
      <xdr:nvSpPr>
        <xdr:cNvPr id="10" name="Line 14"/>
        <xdr:cNvSpPr>
          <a:spLocks/>
        </xdr:cNvSpPr>
      </xdr:nvSpPr>
      <xdr:spPr>
        <a:xfrm flipH="1">
          <a:off x="82010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590550</xdr:colOff>
      <xdr:row>8</xdr:row>
      <xdr:rowOff>0</xdr:rowOff>
    </xdr:from>
    <xdr:to>
      <xdr:col>16</xdr:col>
      <xdr:colOff>28575</xdr:colOff>
      <xdr:row>8</xdr:row>
      <xdr:rowOff>0</xdr:rowOff>
    </xdr:to>
    <xdr:sp>
      <xdr:nvSpPr>
        <xdr:cNvPr id="11" name="Line 15"/>
        <xdr:cNvSpPr>
          <a:spLocks/>
        </xdr:cNvSpPr>
      </xdr:nvSpPr>
      <xdr:spPr>
        <a:xfrm flipV="1">
          <a:off x="9858375" y="15430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8</xdr:row>
      <xdr:rowOff>0</xdr:rowOff>
    </xdr:from>
    <xdr:to>
      <xdr:col>15</xdr:col>
      <xdr:colOff>600075</xdr:colOff>
      <xdr:row>8</xdr:row>
      <xdr:rowOff>0</xdr:rowOff>
    </xdr:to>
    <xdr:sp>
      <xdr:nvSpPr>
        <xdr:cNvPr id="12" name="Line 16"/>
        <xdr:cNvSpPr>
          <a:spLocks/>
        </xdr:cNvSpPr>
      </xdr:nvSpPr>
      <xdr:spPr>
        <a:xfrm flipH="1">
          <a:off x="92678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590550</xdr:colOff>
      <xdr:row>8</xdr:row>
      <xdr:rowOff>0</xdr:rowOff>
    </xdr:from>
    <xdr:to>
      <xdr:col>18</xdr:col>
      <xdr:colOff>28575</xdr:colOff>
      <xdr:row>8</xdr:row>
      <xdr:rowOff>0</xdr:rowOff>
    </xdr:to>
    <xdr:sp>
      <xdr:nvSpPr>
        <xdr:cNvPr id="13" name="Line 17"/>
        <xdr:cNvSpPr>
          <a:spLocks/>
        </xdr:cNvSpPr>
      </xdr:nvSpPr>
      <xdr:spPr>
        <a:xfrm flipV="1">
          <a:off x="10848975" y="15430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8</xdr:row>
      <xdr:rowOff>0</xdr:rowOff>
    </xdr:from>
    <xdr:to>
      <xdr:col>17</xdr:col>
      <xdr:colOff>600075</xdr:colOff>
      <xdr:row>8</xdr:row>
      <xdr:rowOff>0</xdr:rowOff>
    </xdr:to>
    <xdr:sp>
      <xdr:nvSpPr>
        <xdr:cNvPr id="14" name="Line 18"/>
        <xdr:cNvSpPr>
          <a:spLocks/>
        </xdr:cNvSpPr>
      </xdr:nvSpPr>
      <xdr:spPr>
        <a:xfrm flipH="1">
          <a:off x="102584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5</xdr:row>
      <xdr:rowOff>9525</xdr:rowOff>
    </xdr:from>
    <xdr:to>
      <xdr:col>8</xdr:col>
      <xdr:colOff>161925</xdr:colOff>
      <xdr:row>5</xdr:row>
      <xdr:rowOff>9525</xdr:rowOff>
    </xdr:to>
    <xdr:sp>
      <xdr:nvSpPr>
        <xdr:cNvPr id="15" name="Line 19"/>
        <xdr:cNvSpPr>
          <a:spLocks/>
        </xdr:cNvSpPr>
      </xdr:nvSpPr>
      <xdr:spPr>
        <a:xfrm flipH="1">
          <a:off x="2266950" y="962025"/>
          <a:ext cx="3752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1057275</xdr:colOff>
      <xdr:row>5</xdr:row>
      <xdr:rowOff>9525</xdr:rowOff>
    </xdr:from>
    <xdr:to>
      <xdr:col>14</xdr:col>
      <xdr:colOff>9525</xdr:colOff>
      <xdr:row>5</xdr:row>
      <xdr:rowOff>9525</xdr:rowOff>
    </xdr:to>
    <xdr:sp>
      <xdr:nvSpPr>
        <xdr:cNvPr id="16" name="Line 20"/>
        <xdr:cNvSpPr>
          <a:spLocks/>
        </xdr:cNvSpPr>
      </xdr:nvSpPr>
      <xdr:spPr>
        <a:xfrm>
          <a:off x="4591050" y="962025"/>
          <a:ext cx="460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6</xdr:row>
      <xdr:rowOff>0</xdr:rowOff>
    </xdr:from>
    <xdr:to>
      <xdr:col>8</xdr:col>
      <xdr:colOff>952500</xdr:colOff>
      <xdr:row>6</xdr:row>
      <xdr:rowOff>0</xdr:rowOff>
    </xdr:to>
    <xdr:sp>
      <xdr:nvSpPr>
        <xdr:cNvPr id="17" name="Line 21"/>
        <xdr:cNvSpPr>
          <a:spLocks/>
        </xdr:cNvSpPr>
      </xdr:nvSpPr>
      <xdr:spPr>
        <a:xfrm>
          <a:off x="4257675" y="1162050"/>
          <a:ext cx="2552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6</xdr:row>
      <xdr:rowOff>0</xdr:rowOff>
    </xdr:from>
    <xdr:to>
      <xdr:col>3</xdr:col>
      <xdr:colOff>733425</xdr:colOff>
      <xdr:row>6</xdr:row>
      <xdr:rowOff>0</xdr:rowOff>
    </xdr:to>
    <xdr:sp>
      <xdr:nvSpPr>
        <xdr:cNvPr id="18" name="Line 22"/>
        <xdr:cNvSpPr>
          <a:spLocks/>
        </xdr:cNvSpPr>
      </xdr:nvSpPr>
      <xdr:spPr>
        <a:xfrm flipH="1">
          <a:off x="2266950" y="1162050"/>
          <a:ext cx="2000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6</xdr:row>
      <xdr:rowOff>9525</xdr:rowOff>
    </xdr:from>
    <xdr:to>
      <xdr:col>12</xdr:col>
      <xdr:colOff>28575</xdr:colOff>
      <xdr:row>6</xdr:row>
      <xdr:rowOff>9525</xdr:rowOff>
    </xdr:to>
    <xdr:sp>
      <xdr:nvSpPr>
        <xdr:cNvPr id="19" name="Line 23"/>
        <xdr:cNvSpPr>
          <a:spLocks/>
        </xdr:cNvSpPr>
      </xdr:nvSpPr>
      <xdr:spPr>
        <a:xfrm>
          <a:off x="7581900" y="11715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6</xdr:row>
      <xdr:rowOff>9525</xdr:rowOff>
    </xdr:from>
    <xdr:to>
      <xdr:col>11</xdr:col>
      <xdr:colOff>476250</xdr:colOff>
      <xdr:row>6</xdr:row>
      <xdr:rowOff>9525</xdr:rowOff>
    </xdr:to>
    <xdr:sp>
      <xdr:nvSpPr>
        <xdr:cNvPr id="20" name="Line 24"/>
        <xdr:cNvSpPr>
          <a:spLocks/>
        </xdr:cNvSpPr>
      </xdr:nvSpPr>
      <xdr:spPr>
        <a:xfrm flipH="1">
          <a:off x="6953250" y="1171575"/>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8</xdr:row>
      <xdr:rowOff>0</xdr:rowOff>
    </xdr:from>
    <xdr:to>
      <xdr:col>7</xdr:col>
      <xdr:colOff>28575</xdr:colOff>
      <xdr:row>8</xdr:row>
      <xdr:rowOff>0</xdr:rowOff>
    </xdr:to>
    <xdr:sp>
      <xdr:nvSpPr>
        <xdr:cNvPr id="21" name="Line 25"/>
        <xdr:cNvSpPr>
          <a:spLocks/>
        </xdr:cNvSpPr>
      </xdr:nvSpPr>
      <xdr:spPr>
        <a:xfrm flipV="1">
          <a:off x="5305425" y="15430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8</xdr:row>
      <xdr:rowOff>0</xdr:rowOff>
    </xdr:from>
    <xdr:to>
      <xdr:col>6</xdr:col>
      <xdr:colOff>619125</xdr:colOff>
      <xdr:row>8</xdr:row>
      <xdr:rowOff>0</xdr:rowOff>
    </xdr:to>
    <xdr:sp>
      <xdr:nvSpPr>
        <xdr:cNvPr id="22" name="Line 26"/>
        <xdr:cNvSpPr>
          <a:spLocks/>
        </xdr:cNvSpPr>
      </xdr:nvSpPr>
      <xdr:spPr>
        <a:xfrm flipH="1" flipV="1">
          <a:off x="472440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466725</xdr:colOff>
      <xdr:row>90</xdr:row>
      <xdr:rowOff>123825</xdr:rowOff>
    </xdr:from>
    <xdr:to>
      <xdr:col>14</xdr:col>
      <xdr:colOff>904875</xdr:colOff>
      <xdr:row>90</xdr:row>
      <xdr:rowOff>123825</xdr:rowOff>
    </xdr:to>
    <xdr:sp>
      <xdr:nvSpPr>
        <xdr:cNvPr id="1" name="Line 2"/>
        <xdr:cNvSpPr>
          <a:spLocks/>
        </xdr:cNvSpPr>
      </xdr:nvSpPr>
      <xdr:spPr>
        <a:xfrm flipV="1">
          <a:off x="7181850" y="198786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90</xdr:row>
      <xdr:rowOff>104775</xdr:rowOff>
    </xdr:from>
    <xdr:to>
      <xdr:col>12</xdr:col>
      <xdr:colOff>533400</xdr:colOff>
      <xdr:row>90</xdr:row>
      <xdr:rowOff>104775</xdr:rowOff>
    </xdr:to>
    <xdr:sp>
      <xdr:nvSpPr>
        <xdr:cNvPr id="2" name="Line 6"/>
        <xdr:cNvSpPr>
          <a:spLocks/>
        </xdr:cNvSpPr>
      </xdr:nvSpPr>
      <xdr:spPr>
        <a:xfrm flipH="1">
          <a:off x="5695950" y="1985962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81"/>
  <sheetViews>
    <sheetView showGridLines="0" view="pageBreakPreview" zoomScaleSheetLayoutView="100" zoomScalePageLayoutView="0" workbookViewId="0" topLeftCell="A16">
      <selection activeCell="A18" sqref="A18:D18"/>
    </sheetView>
  </sheetViews>
  <sheetFormatPr defaultColWidth="9.140625" defaultRowHeight="15" customHeight="1"/>
  <cols>
    <col min="1" max="1" width="2.140625" style="18" customWidth="1"/>
    <col min="2" max="2" width="2.8515625" style="18" customWidth="1"/>
    <col min="3" max="3" width="3.28125" style="18" customWidth="1"/>
    <col min="4" max="4" width="29.14062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5.00390625" style="18" customWidth="1"/>
    <col min="11" max="11" width="0.9921875" style="18" customWidth="1"/>
    <col min="12" max="12" width="14.140625" style="18" customWidth="1"/>
    <col min="13" max="14" width="9.140625" style="18" customWidth="1"/>
    <col min="15" max="15" width="11.140625" style="18" customWidth="1"/>
    <col min="16" max="18" width="9.140625" style="18" customWidth="1"/>
    <col min="19" max="19" width="10.00390625" style="18" bestFit="1" customWidth="1"/>
    <col min="20" max="16384" width="9.140625" style="18" customWidth="1"/>
  </cols>
  <sheetData>
    <row r="1" spans="1:15" ht="18" customHeight="1">
      <c r="A1" s="248" t="s">
        <v>53</v>
      </c>
      <c r="B1" s="248"/>
      <c r="C1" s="248"/>
      <c r="D1" s="248"/>
      <c r="E1" s="248"/>
      <c r="F1" s="248"/>
      <c r="G1" s="248"/>
      <c r="H1" s="248"/>
      <c r="I1" s="248"/>
      <c r="J1" s="248"/>
      <c r="K1" s="248"/>
      <c r="L1" s="248"/>
      <c r="M1" s="75"/>
      <c r="N1" s="75"/>
      <c r="O1" s="75"/>
    </row>
    <row r="2" spans="1:15" ht="15" customHeight="1">
      <c r="A2" s="249" t="s">
        <v>1</v>
      </c>
      <c r="B2" s="249"/>
      <c r="C2" s="249"/>
      <c r="D2" s="249"/>
      <c r="E2" s="249"/>
      <c r="F2" s="249"/>
      <c r="G2" s="249"/>
      <c r="H2" s="249"/>
      <c r="I2" s="249"/>
      <c r="J2" s="249"/>
      <c r="K2" s="249"/>
      <c r="L2" s="249"/>
      <c r="M2" s="77"/>
      <c r="N2" s="77"/>
      <c r="O2" s="77"/>
    </row>
    <row r="3" spans="1:15" s="2" customFormat="1" ht="15" customHeight="1">
      <c r="A3" s="250" t="s">
        <v>54</v>
      </c>
      <c r="B3" s="250"/>
      <c r="C3" s="250"/>
      <c r="D3" s="250"/>
      <c r="E3" s="250"/>
      <c r="F3" s="250"/>
      <c r="G3" s="250"/>
      <c r="H3" s="250"/>
      <c r="I3" s="250"/>
      <c r="J3" s="250"/>
      <c r="K3" s="250"/>
      <c r="L3" s="250"/>
      <c r="M3" s="76"/>
      <c r="N3" s="76"/>
      <c r="O3" s="76"/>
    </row>
    <row r="4" s="2" customFormat="1" ht="15" customHeight="1"/>
    <row r="5" spans="1:12" s="2" customFormat="1" ht="15" customHeight="1">
      <c r="A5" s="251" t="s">
        <v>309</v>
      </c>
      <c r="B5" s="252"/>
      <c r="C5" s="252"/>
      <c r="D5" s="252"/>
      <c r="E5" s="252"/>
      <c r="F5" s="252"/>
      <c r="G5" s="252"/>
      <c r="H5" s="252"/>
      <c r="I5" s="252"/>
      <c r="J5" s="252"/>
      <c r="K5" s="252"/>
      <c r="L5" s="252"/>
    </row>
    <row r="6" s="2" customFormat="1" ht="15" customHeight="1">
      <c r="L6" s="3"/>
    </row>
    <row r="7" spans="1:12" s="21" customFormat="1" ht="30" customHeight="1">
      <c r="A7" s="236" t="s">
        <v>312</v>
      </c>
      <c r="B7" s="237"/>
      <c r="C7" s="237"/>
      <c r="D7" s="237"/>
      <c r="E7" s="237"/>
      <c r="F7" s="237"/>
      <c r="G7" s="237"/>
      <c r="H7" s="237"/>
      <c r="I7" s="237"/>
      <c r="J7" s="237"/>
      <c r="K7" s="237"/>
      <c r="L7" s="237"/>
    </row>
    <row r="8" spans="1:12" s="21" customFormat="1" ht="15" customHeight="1">
      <c r="A8" s="78"/>
      <c r="B8" s="79"/>
      <c r="C8" s="79"/>
      <c r="D8" s="79"/>
      <c r="E8" s="79"/>
      <c r="F8" s="79"/>
      <c r="G8" s="79"/>
      <c r="H8" s="79"/>
      <c r="I8" s="79"/>
      <c r="J8" s="79"/>
      <c r="K8" s="79"/>
      <c r="L8" s="79"/>
    </row>
    <row r="9" spans="1:18" s="2" customFormat="1" ht="15" customHeight="1">
      <c r="A9" s="3" t="s">
        <v>50</v>
      </c>
      <c r="R9" s="2" t="s">
        <v>125</v>
      </c>
    </row>
    <row r="10" s="2" customFormat="1" ht="15" customHeight="1"/>
    <row r="11" spans="7:12" s="2" customFormat="1" ht="15" customHeight="1">
      <c r="G11" s="6"/>
      <c r="H11" s="6"/>
      <c r="I11" s="6"/>
      <c r="J11" s="233" t="s">
        <v>157</v>
      </c>
      <c r="K11" s="233"/>
      <c r="L11" s="233"/>
    </row>
    <row r="12" spans="6:12" s="2" customFormat="1" ht="15" customHeight="1">
      <c r="F12" s="244"/>
      <c r="G12" s="244"/>
      <c r="H12" s="244"/>
      <c r="J12" s="233" t="s">
        <v>231</v>
      </c>
      <c r="K12" s="233"/>
      <c r="L12" s="233"/>
    </row>
    <row r="13" spans="6:12" s="2" customFormat="1" ht="15" customHeight="1">
      <c r="F13" s="17"/>
      <c r="G13" s="132"/>
      <c r="H13" s="132"/>
      <c r="J13" s="6" t="s">
        <v>17</v>
      </c>
      <c r="K13" s="6"/>
      <c r="L13" s="6" t="s">
        <v>19</v>
      </c>
    </row>
    <row r="14" spans="6:12" s="2" customFormat="1" ht="15" customHeight="1">
      <c r="F14" s="17"/>
      <c r="G14" s="132"/>
      <c r="H14" s="132"/>
      <c r="J14" s="6" t="s">
        <v>18</v>
      </c>
      <c r="K14" s="6"/>
      <c r="L14" s="6" t="s">
        <v>18</v>
      </c>
    </row>
    <row r="15" spans="6:12" s="2" customFormat="1" ht="15" customHeight="1">
      <c r="F15" s="180"/>
      <c r="G15" s="181"/>
      <c r="H15" s="181"/>
      <c r="I15" s="7"/>
      <c r="J15" s="137" t="s">
        <v>202</v>
      </c>
      <c r="K15" s="69"/>
      <c r="L15" s="137" t="s">
        <v>201</v>
      </c>
    </row>
    <row r="16" spans="6:15" s="2" customFormat="1" ht="15" customHeight="1">
      <c r="F16" s="17"/>
      <c r="G16" s="17"/>
      <c r="H16" s="17"/>
      <c r="I16" s="6"/>
      <c r="J16" s="6" t="s">
        <v>3</v>
      </c>
      <c r="K16" s="6"/>
      <c r="L16" s="6" t="s">
        <v>3</v>
      </c>
      <c r="O16" s="3" t="s">
        <v>168</v>
      </c>
    </row>
    <row r="17" spans="6:12" s="2" customFormat="1" ht="15" customHeight="1">
      <c r="F17" s="17"/>
      <c r="G17" s="17"/>
      <c r="H17" s="21"/>
      <c r="I17" s="6"/>
      <c r="J17" s="6"/>
      <c r="K17" s="7"/>
      <c r="L17" s="6"/>
    </row>
    <row r="18" spans="1:19" s="2" customFormat="1" ht="15" customHeight="1">
      <c r="A18" s="254" t="s">
        <v>13</v>
      </c>
      <c r="B18" s="254"/>
      <c r="C18" s="254"/>
      <c r="D18" s="254"/>
      <c r="E18" s="36"/>
      <c r="F18" s="58"/>
      <c r="G18" s="58"/>
      <c r="H18" s="58"/>
      <c r="I18" s="58"/>
      <c r="J18" s="58">
        <v>77215</v>
      </c>
      <c r="K18" s="58"/>
      <c r="L18" s="58">
        <v>59983</v>
      </c>
      <c r="R18" s="21"/>
      <c r="S18" s="142"/>
    </row>
    <row r="19" spans="1:19" s="2" customFormat="1" ht="15" customHeight="1">
      <c r="A19" s="219" t="s">
        <v>67</v>
      </c>
      <c r="B19" s="219"/>
      <c r="C19" s="219"/>
      <c r="D19" s="219"/>
      <c r="E19" s="36"/>
      <c r="F19" s="58"/>
      <c r="G19" s="58"/>
      <c r="H19" s="58"/>
      <c r="I19" s="58"/>
      <c r="J19" s="58">
        <v>-44971</v>
      </c>
      <c r="K19" s="58"/>
      <c r="L19" s="58">
        <v>-42580</v>
      </c>
      <c r="R19" s="21"/>
      <c r="S19" s="142"/>
    </row>
    <row r="20" spans="1:19" s="2" customFormat="1" ht="15" customHeight="1">
      <c r="A20" s="80"/>
      <c r="B20" s="80"/>
      <c r="C20" s="80"/>
      <c r="D20" s="80"/>
      <c r="E20" s="36"/>
      <c r="F20" s="58"/>
      <c r="G20" s="58"/>
      <c r="H20" s="58"/>
      <c r="I20" s="58"/>
      <c r="J20" s="81"/>
      <c r="K20" s="58"/>
      <c r="L20" s="81"/>
      <c r="R20" s="21"/>
      <c r="S20" s="142"/>
    </row>
    <row r="21" spans="1:19" s="2" customFormat="1" ht="15" customHeight="1">
      <c r="A21" s="242" t="s">
        <v>68</v>
      </c>
      <c r="B21" s="242"/>
      <c r="C21" s="242"/>
      <c r="D21" s="242"/>
      <c r="F21" s="58"/>
      <c r="G21" s="58"/>
      <c r="H21" s="58"/>
      <c r="I21" s="58"/>
      <c r="J21" s="58">
        <f>J18+J19</f>
        <v>32244</v>
      </c>
      <c r="K21" s="58"/>
      <c r="L21" s="58">
        <f>SUM(L18:L20)</f>
        <v>17403</v>
      </c>
      <c r="O21" s="58"/>
      <c r="R21" s="21"/>
      <c r="S21" s="142"/>
    </row>
    <row r="22" spans="1:19" s="2" customFormat="1" ht="15" customHeight="1">
      <c r="A22" s="5"/>
      <c r="B22" s="5"/>
      <c r="C22" s="5"/>
      <c r="D22" s="5"/>
      <c r="F22" s="58"/>
      <c r="G22" s="58"/>
      <c r="H22" s="58"/>
      <c r="I22" s="58"/>
      <c r="J22" s="58"/>
      <c r="K22" s="58"/>
      <c r="L22" s="58"/>
      <c r="R22" s="21"/>
      <c r="S22" s="142"/>
    </row>
    <row r="23" spans="1:19" s="12" customFormat="1" ht="15" customHeight="1">
      <c r="A23" s="240" t="s">
        <v>134</v>
      </c>
      <c r="B23" s="241"/>
      <c r="C23" s="241"/>
      <c r="D23" s="241"/>
      <c r="E23" s="2"/>
      <c r="F23" s="58"/>
      <c r="G23" s="58"/>
      <c r="H23" s="22"/>
      <c r="I23" s="58"/>
      <c r="J23" s="23">
        <f>411+93</f>
        <v>504</v>
      </c>
      <c r="K23" s="58"/>
      <c r="L23" s="23">
        <v>4821</v>
      </c>
      <c r="R23" s="130"/>
      <c r="S23" s="142"/>
    </row>
    <row r="24" spans="1:19" s="12" customFormat="1" ht="15" customHeight="1">
      <c r="A24" s="217" t="s">
        <v>343</v>
      </c>
      <c r="B24" s="217"/>
      <c r="C24" s="217"/>
      <c r="D24" s="217"/>
      <c r="E24" s="36"/>
      <c r="F24" s="58"/>
      <c r="G24" s="58"/>
      <c r="H24" s="58"/>
      <c r="I24" s="58"/>
      <c r="J24" s="58">
        <v>-1972</v>
      </c>
      <c r="K24" s="58"/>
      <c r="L24" s="58">
        <v>-6425</v>
      </c>
      <c r="R24" s="130"/>
      <c r="S24" s="142"/>
    </row>
    <row r="25" spans="1:19" s="2" customFormat="1" ht="15" customHeight="1">
      <c r="A25" s="240" t="s">
        <v>246</v>
      </c>
      <c r="B25" s="241"/>
      <c r="C25" s="241"/>
      <c r="D25" s="241"/>
      <c r="F25" s="58"/>
      <c r="G25" s="58"/>
      <c r="H25" s="22"/>
      <c r="I25" s="58"/>
      <c r="J25" s="23">
        <v>-340</v>
      </c>
      <c r="K25" s="58"/>
      <c r="L25" s="23">
        <v>-613</v>
      </c>
      <c r="R25" s="21"/>
      <c r="S25" s="142"/>
    </row>
    <row r="26" spans="1:19" s="2" customFormat="1" ht="15" customHeight="1">
      <c r="A26" s="240" t="s">
        <v>135</v>
      </c>
      <c r="B26" s="241"/>
      <c r="C26" s="241"/>
      <c r="D26" s="241"/>
      <c r="F26" s="58"/>
      <c r="G26" s="58"/>
      <c r="H26" s="22"/>
      <c r="I26" s="58"/>
      <c r="J26" s="23">
        <v>-1064</v>
      </c>
      <c r="K26" s="58"/>
      <c r="L26" s="23">
        <v>-350</v>
      </c>
      <c r="R26" s="21"/>
      <c r="S26" s="142"/>
    </row>
    <row r="27" spans="6:19" s="2" customFormat="1" ht="15" customHeight="1">
      <c r="F27" s="22"/>
      <c r="G27" s="58"/>
      <c r="H27" s="22"/>
      <c r="I27" s="58"/>
      <c r="J27" s="86"/>
      <c r="K27" s="58"/>
      <c r="L27" s="86"/>
      <c r="R27" s="21"/>
      <c r="S27" s="142"/>
    </row>
    <row r="28" spans="1:19" s="12" customFormat="1" ht="15" customHeight="1">
      <c r="A28" s="218" t="s">
        <v>69</v>
      </c>
      <c r="B28" s="218"/>
      <c r="C28" s="218"/>
      <c r="D28" s="218"/>
      <c r="E28" s="218"/>
      <c r="F28" s="58"/>
      <c r="G28" s="58"/>
      <c r="H28" s="58"/>
      <c r="I28" s="58"/>
      <c r="J28" s="87">
        <f>SUM(J21:J26)</f>
        <v>29372</v>
      </c>
      <c r="K28" s="58"/>
      <c r="L28" s="87">
        <f>SUM(L21:L26)</f>
        <v>14836</v>
      </c>
      <c r="O28" s="87"/>
      <c r="R28" s="130"/>
      <c r="S28" s="142"/>
    </row>
    <row r="29" spans="1:19" s="12" customFormat="1" ht="30" customHeight="1" hidden="1">
      <c r="A29" s="220" t="s">
        <v>96</v>
      </c>
      <c r="B29" s="220"/>
      <c r="C29" s="240"/>
      <c r="D29" s="240"/>
      <c r="E29" s="36"/>
      <c r="F29" s="89"/>
      <c r="G29" s="89"/>
      <c r="H29" s="89"/>
      <c r="I29" s="89"/>
      <c r="J29" s="88">
        <v>0</v>
      </c>
      <c r="K29" s="89"/>
      <c r="L29" s="88">
        <v>0</v>
      </c>
      <c r="O29" s="12">
        <v>0</v>
      </c>
      <c r="R29" s="130"/>
      <c r="S29" s="142"/>
    </row>
    <row r="30" spans="1:19" s="12" customFormat="1" ht="15" customHeight="1">
      <c r="A30" s="220" t="s">
        <v>153</v>
      </c>
      <c r="B30" s="220"/>
      <c r="C30" s="240"/>
      <c r="D30" s="240"/>
      <c r="E30" s="90"/>
      <c r="F30" s="58"/>
      <c r="G30" s="58"/>
      <c r="H30" s="58"/>
      <c r="I30" s="58"/>
      <c r="J30" s="87">
        <v>-2175</v>
      </c>
      <c r="K30" s="58"/>
      <c r="L30" s="87">
        <v>-1584</v>
      </c>
      <c r="R30" s="130"/>
      <c r="S30" s="142"/>
    </row>
    <row r="31" spans="1:19" s="2" customFormat="1" ht="15" customHeight="1">
      <c r="A31" s="85"/>
      <c r="B31" s="85"/>
      <c r="C31" s="85"/>
      <c r="D31" s="85"/>
      <c r="E31" s="36"/>
      <c r="F31" s="58"/>
      <c r="G31" s="58"/>
      <c r="H31" s="58"/>
      <c r="I31" s="58"/>
      <c r="J31" s="81"/>
      <c r="K31" s="58"/>
      <c r="L31" s="81"/>
      <c r="R31" s="21"/>
      <c r="S31" s="142"/>
    </row>
    <row r="32" spans="1:19" s="12" customFormat="1" ht="15" customHeight="1">
      <c r="A32" s="243" t="s">
        <v>152</v>
      </c>
      <c r="B32" s="253"/>
      <c r="C32" s="253"/>
      <c r="D32" s="253"/>
      <c r="E32" s="36"/>
      <c r="F32" s="58"/>
      <c r="G32" s="58"/>
      <c r="H32" s="58"/>
      <c r="I32" s="58"/>
      <c r="J32" s="87">
        <f>SUM(J28:J30)</f>
        <v>27197</v>
      </c>
      <c r="K32" s="58"/>
      <c r="L32" s="87">
        <f>SUM(L28:L30)</f>
        <v>13252</v>
      </c>
      <c r="O32" s="87"/>
      <c r="R32" s="130"/>
      <c r="S32" s="142"/>
    </row>
    <row r="33" spans="1:19" ht="15" customHeight="1">
      <c r="A33" s="219" t="s">
        <v>136</v>
      </c>
      <c r="B33" s="221"/>
      <c r="C33" s="221"/>
      <c r="D33" s="221"/>
      <c r="E33" s="12"/>
      <c r="F33" s="58"/>
      <c r="G33" s="58"/>
      <c r="H33" s="92"/>
      <c r="I33" s="58"/>
      <c r="J33" s="92">
        <v>-6067</v>
      </c>
      <c r="K33" s="58"/>
      <c r="L33" s="92">
        <v>-4258</v>
      </c>
      <c r="O33" s="145"/>
      <c r="R33" s="145"/>
      <c r="S33" s="142"/>
    </row>
    <row r="34" spans="1:19" s="2" customFormat="1" ht="15" customHeight="1">
      <c r="A34" s="219"/>
      <c r="B34" s="221"/>
      <c r="C34" s="221"/>
      <c r="D34" s="221"/>
      <c r="E34" s="18"/>
      <c r="F34" s="92"/>
      <c r="G34" s="58"/>
      <c r="H34" s="92"/>
      <c r="I34" s="58"/>
      <c r="J34" s="93"/>
      <c r="K34" s="58"/>
      <c r="L34" s="93"/>
      <c r="O34" s="21"/>
      <c r="R34" s="21"/>
      <c r="S34" s="142"/>
    </row>
    <row r="35" spans="1:20" s="12" customFormat="1" ht="15" customHeight="1" thickBot="1">
      <c r="A35" s="243" t="s">
        <v>70</v>
      </c>
      <c r="B35" s="243"/>
      <c r="C35" s="243"/>
      <c r="D35" s="243"/>
      <c r="E35" s="9"/>
      <c r="F35" s="58"/>
      <c r="G35" s="58"/>
      <c r="H35" s="58"/>
      <c r="I35" s="58"/>
      <c r="J35" s="57">
        <f>SUM(J32:J34)</f>
        <v>21130</v>
      </c>
      <c r="K35" s="58"/>
      <c r="L35" s="57">
        <f>SUM(L32:L33)</f>
        <v>8994</v>
      </c>
      <c r="O35" s="58"/>
      <c r="R35" s="130"/>
      <c r="S35" s="142"/>
      <c r="T35" s="141"/>
    </row>
    <row r="36" spans="1:19" s="12" customFormat="1" ht="15" customHeight="1" thickTop="1">
      <c r="A36" s="91"/>
      <c r="B36" s="91"/>
      <c r="C36" s="91"/>
      <c r="D36" s="91"/>
      <c r="E36" s="9"/>
      <c r="F36" s="58"/>
      <c r="G36" s="58"/>
      <c r="H36" s="58"/>
      <c r="I36" s="58"/>
      <c r="J36" s="58"/>
      <c r="K36" s="58"/>
      <c r="L36" s="58"/>
      <c r="O36" s="130"/>
      <c r="R36" s="130"/>
      <c r="S36" s="130"/>
    </row>
    <row r="37" spans="1:19" s="12" customFormat="1" ht="15" customHeight="1">
      <c r="A37" s="243" t="s">
        <v>71</v>
      </c>
      <c r="B37" s="243"/>
      <c r="C37" s="243"/>
      <c r="D37" s="243"/>
      <c r="E37" s="9"/>
      <c r="F37" s="58"/>
      <c r="G37" s="58"/>
      <c r="H37" s="58"/>
      <c r="I37" s="58"/>
      <c r="J37" s="58"/>
      <c r="K37" s="58"/>
      <c r="L37" s="58"/>
      <c r="O37" s="130"/>
      <c r="R37" s="130"/>
      <c r="S37" s="130"/>
    </row>
    <row r="38" spans="1:19" s="12" customFormat="1" ht="15" customHeight="1">
      <c r="A38" s="85"/>
      <c r="B38" s="85"/>
      <c r="C38" s="240" t="s">
        <v>72</v>
      </c>
      <c r="D38" s="240"/>
      <c r="E38" s="9"/>
      <c r="F38" s="58"/>
      <c r="G38" s="58"/>
      <c r="H38" s="58"/>
      <c r="I38" s="58"/>
      <c r="J38" s="58">
        <v>17790</v>
      </c>
      <c r="K38" s="58"/>
      <c r="L38" s="58">
        <v>8374</v>
      </c>
      <c r="O38" s="130"/>
      <c r="R38" s="130"/>
      <c r="S38" s="142"/>
    </row>
    <row r="39" spans="1:19" s="12" customFormat="1" ht="15" customHeight="1">
      <c r="A39" s="85"/>
      <c r="B39" s="85"/>
      <c r="C39" s="240" t="s">
        <v>11</v>
      </c>
      <c r="D39" s="240"/>
      <c r="E39" s="9"/>
      <c r="F39" s="58"/>
      <c r="G39" s="58"/>
      <c r="H39" s="65"/>
      <c r="I39" s="58"/>
      <c r="J39" s="65">
        <v>3340</v>
      </c>
      <c r="K39" s="58"/>
      <c r="L39" s="65">
        <v>620</v>
      </c>
      <c r="O39" s="130"/>
      <c r="R39" s="130"/>
      <c r="S39" s="142"/>
    </row>
    <row r="40" spans="1:19" s="2" customFormat="1" ht="15" customHeight="1">
      <c r="A40" s="18"/>
      <c r="B40" s="18"/>
      <c r="C40" s="18"/>
      <c r="D40" s="18"/>
      <c r="E40" s="18"/>
      <c r="F40" s="182"/>
      <c r="G40" s="58"/>
      <c r="H40" s="182"/>
      <c r="I40" s="58"/>
      <c r="J40" s="26"/>
      <c r="K40" s="58"/>
      <c r="L40" s="26"/>
      <c r="O40" s="21"/>
      <c r="R40" s="21"/>
      <c r="S40" s="142"/>
    </row>
    <row r="41" spans="1:19" s="2" customFormat="1" ht="15" customHeight="1" thickBot="1">
      <c r="A41" s="243" t="s">
        <v>70</v>
      </c>
      <c r="B41" s="243"/>
      <c r="C41" s="243"/>
      <c r="D41" s="243"/>
      <c r="E41" s="9"/>
      <c r="F41" s="58"/>
      <c r="G41" s="58"/>
      <c r="H41" s="58"/>
      <c r="I41" s="58"/>
      <c r="J41" s="57">
        <f>SUM(J38:J40)</f>
        <v>21130</v>
      </c>
      <c r="K41" s="58"/>
      <c r="L41" s="57">
        <f>SUM(L38:L40)</f>
        <v>8994</v>
      </c>
      <c r="O41" s="58"/>
      <c r="R41" s="21"/>
      <c r="S41" s="142"/>
    </row>
    <row r="42" spans="1:19" s="2" customFormat="1" ht="15" customHeight="1" thickTop="1">
      <c r="A42" s="12"/>
      <c r="B42" s="12"/>
      <c r="C42" s="9"/>
      <c r="D42" s="82"/>
      <c r="E42" s="82"/>
      <c r="F42" s="183"/>
      <c r="G42" s="157"/>
      <c r="H42" s="183"/>
      <c r="I42" s="157"/>
      <c r="J42" s="156">
        <f>J35-J41</f>
        <v>0</v>
      </c>
      <c r="K42" s="157"/>
      <c r="L42" s="156">
        <f>L35-L41</f>
        <v>0</v>
      </c>
      <c r="O42" s="142"/>
      <c r="R42" s="21"/>
      <c r="S42" s="21"/>
    </row>
    <row r="43" spans="1:12" s="2" customFormat="1" ht="15" customHeight="1">
      <c r="A43" s="245" t="s">
        <v>32</v>
      </c>
      <c r="B43" s="245"/>
      <c r="C43" s="243"/>
      <c r="D43" s="243"/>
      <c r="E43" s="82"/>
      <c r="F43" s="22"/>
      <c r="G43" s="58"/>
      <c r="H43" s="22"/>
      <c r="I43" s="58"/>
      <c r="J43" s="23"/>
      <c r="K43" s="58"/>
      <c r="L43" s="23"/>
    </row>
    <row r="44" spans="2:12" s="2" customFormat="1" ht="15" customHeight="1" thickBot="1">
      <c r="B44" s="220" t="s">
        <v>174</v>
      </c>
      <c r="C44" s="223"/>
      <c r="D44" s="223"/>
      <c r="E44" s="150"/>
      <c r="F44" s="184"/>
      <c r="G44" s="58"/>
      <c r="H44" s="184"/>
      <c r="I44" s="58"/>
      <c r="J44" s="48">
        <f>'Notes (Pursuant to Bursa Malay)'!M102</f>
        <v>3.6470986192687347</v>
      </c>
      <c r="K44" s="58"/>
      <c r="L44" s="48">
        <f>'Notes (Pursuant to Bursa Malay)'!O102</f>
        <v>1.7172363445464314</v>
      </c>
    </row>
    <row r="45" spans="2:12" s="2" customFormat="1" ht="15" customHeight="1" thickBot="1">
      <c r="B45" s="220" t="s">
        <v>191</v>
      </c>
      <c r="C45" s="222"/>
      <c r="D45" s="222"/>
      <c r="E45" s="9"/>
      <c r="F45" s="184"/>
      <c r="G45" s="58"/>
      <c r="H45" s="184"/>
      <c r="I45" s="58"/>
      <c r="J45" s="48">
        <f>'Notes (Pursuant to Bursa Malay)'!M112</f>
        <v>3.378025554506977</v>
      </c>
      <c r="K45" s="58"/>
      <c r="L45" s="48">
        <f>'Notes (Pursuant to Bursa Malay)'!O112</f>
        <v>1.7172363445464314</v>
      </c>
    </row>
    <row r="46" spans="3:12" s="2" customFormat="1" ht="15" customHeight="1">
      <c r="C46" s="82"/>
      <c r="D46" s="82"/>
      <c r="F46" s="22"/>
      <c r="G46" s="22"/>
      <c r="H46" s="29"/>
      <c r="I46" s="31"/>
      <c r="J46" s="23"/>
      <c r="K46" s="23"/>
      <c r="L46" s="31"/>
    </row>
    <row r="47" spans="1:12" s="2" customFormat="1" ht="29.25" customHeight="1">
      <c r="A47" s="12" t="s">
        <v>350</v>
      </c>
      <c r="B47" s="12"/>
      <c r="C47" s="12"/>
      <c r="D47" s="224" t="s">
        <v>354</v>
      </c>
      <c r="E47" s="225"/>
      <c r="F47" s="225"/>
      <c r="G47" s="225"/>
      <c r="H47" s="225"/>
      <c r="I47" s="225"/>
      <c r="J47" s="225"/>
      <c r="K47" s="225"/>
      <c r="L47" s="225"/>
    </row>
    <row r="48" spans="3:12" s="2" customFormat="1" ht="15" customHeight="1">
      <c r="C48" s="82"/>
      <c r="D48" s="82"/>
      <c r="F48" s="23"/>
      <c r="G48" s="23"/>
      <c r="H48" s="31"/>
      <c r="I48" s="31"/>
      <c r="J48" s="23"/>
      <c r="K48" s="23"/>
      <c r="L48" s="31"/>
    </row>
    <row r="49" spans="1:12" s="2" customFormat="1" ht="45" customHeight="1">
      <c r="A49" s="234" t="s">
        <v>216</v>
      </c>
      <c r="B49" s="235"/>
      <c r="C49" s="235"/>
      <c r="D49" s="235"/>
      <c r="E49" s="235"/>
      <c r="F49" s="235"/>
      <c r="G49" s="235"/>
      <c r="H49" s="235"/>
      <c r="I49" s="235"/>
      <c r="J49" s="235"/>
      <c r="K49" s="235"/>
      <c r="L49" s="235"/>
    </row>
    <row r="50" spans="6:7" s="49" customFormat="1" ht="15" customHeight="1">
      <c r="F50" s="50"/>
      <c r="G50" s="50"/>
    </row>
    <row r="51" spans="1:12" s="12" customFormat="1" ht="15" customHeight="1">
      <c r="A51" s="240"/>
      <c r="B51" s="240"/>
      <c r="C51" s="240"/>
      <c r="D51" s="240"/>
      <c r="E51" s="90"/>
      <c r="F51" s="87"/>
      <c r="G51" s="87"/>
      <c r="H51" s="151"/>
      <c r="I51" s="151"/>
      <c r="J51" s="87"/>
      <c r="K51" s="87"/>
      <c r="L51" s="151"/>
    </row>
    <row r="52" spans="1:12" s="49" customFormat="1" ht="60" customHeight="1">
      <c r="A52" s="51"/>
      <c r="B52" s="152"/>
      <c r="C52" s="238"/>
      <c r="D52" s="239"/>
      <c r="E52" s="239"/>
      <c r="F52" s="239"/>
      <c r="G52" s="239"/>
      <c r="H52" s="239"/>
      <c r="I52" s="239"/>
      <c r="J52" s="239"/>
      <c r="K52" s="239"/>
      <c r="L52" s="239"/>
    </row>
    <row r="53" spans="1:12" s="49" customFormat="1" ht="15" customHeight="1">
      <c r="A53" s="51"/>
      <c r="B53" s="51"/>
      <c r="C53" s="51"/>
      <c r="F53" s="52"/>
      <c r="G53" s="52"/>
      <c r="H53" s="53"/>
      <c r="J53" s="52"/>
      <c r="K53" s="52"/>
      <c r="L53" s="53"/>
    </row>
    <row r="54" spans="1:18" ht="15" customHeight="1">
      <c r="A54" s="247"/>
      <c r="B54" s="247"/>
      <c r="C54" s="247"/>
      <c r="D54" s="247"/>
      <c r="E54" s="247"/>
      <c r="F54" s="247"/>
      <c r="G54" s="247"/>
      <c r="H54" s="247"/>
      <c r="I54" s="247"/>
      <c r="J54" s="247"/>
      <c r="K54" s="247"/>
      <c r="L54" s="247"/>
      <c r="M54" s="247"/>
      <c r="N54" s="247"/>
      <c r="O54" s="247"/>
      <c r="P54" s="247"/>
      <c r="Q54" s="247"/>
      <c r="R54" s="247"/>
    </row>
    <row r="55" spans="1:18" ht="15" customHeight="1">
      <c r="A55" s="11"/>
      <c r="B55" s="11"/>
      <c r="C55" s="11"/>
      <c r="D55" s="11"/>
      <c r="E55" s="11"/>
      <c r="F55" s="11"/>
      <c r="G55" s="11"/>
      <c r="H55" s="11"/>
      <c r="I55" s="11"/>
      <c r="J55" s="11"/>
      <c r="K55" s="11"/>
      <c r="L55" s="11"/>
      <c r="M55" s="11"/>
      <c r="N55" s="11"/>
      <c r="O55" s="11"/>
      <c r="P55" s="94"/>
      <c r="Q55" s="94"/>
      <c r="R55" s="94"/>
    </row>
    <row r="56" spans="1:18" ht="15" customHeight="1">
      <c r="A56" s="238"/>
      <c r="B56" s="238"/>
      <c r="C56" s="238"/>
      <c r="D56" s="238"/>
      <c r="E56" s="238"/>
      <c r="F56" s="238"/>
      <c r="G56" s="238"/>
      <c r="H56" s="238"/>
      <c r="I56" s="238"/>
      <c r="J56" s="238"/>
      <c r="K56" s="238"/>
      <c r="L56" s="238"/>
      <c r="M56" s="14"/>
      <c r="N56" s="14"/>
      <c r="O56" s="14"/>
      <c r="P56" s="94"/>
      <c r="Q56" s="94"/>
      <c r="R56" s="94"/>
    </row>
    <row r="57" spans="1:18" ht="15" customHeight="1">
      <c r="A57" s="14"/>
      <c r="B57" s="14"/>
      <c r="C57" s="14"/>
      <c r="D57" s="14"/>
      <c r="E57" s="14"/>
      <c r="F57" s="14"/>
      <c r="G57" s="14"/>
      <c r="H57" s="14"/>
      <c r="I57" s="14"/>
      <c r="J57" s="14"/>
      <c r="K57" s="14"/>
      <c r="L57" s="14"/>
      <c r="M57" s="14"/>
      <c r="N57" s="14"/>
      <c r="O57" s="14"/>
      <c r="P57" s="2"/>
      <c r="Q57" s="2"/>
      <c r="R57" s="2"/>
    </row>
    <row r="58" spans="1:18" ht="15" customHeight="1">
      <c r="A58" s="3"/>
      <c r="B58" s="3"/>
      <c r="C58" s="3"/>
      <c r="D58" s="2"/>
      <c r="E58" s="2"/>
      <c r="F58" s="2"/>
      <c r="G58" s="2"/>
      <c r="H58" s="2"/>
      <c r="I58" s="2"/>
      <c r="J58" s="2"/>
      <c r="K58" s="2"/>
      <c r="L58" s="2"/>
      <c r="M58" s="2"/>
      <c r="N58" s="2"/>
      <c r="O58" s="31"/>
      <c r="P58" s="2"/>
      <c r="Q58" s="2"/>
      <c r="R58" s="2"/>
    </row>
    <row r="59" spans="1:18" ht="15" customHeight="1">
      <c r="A59" s="2"/>
      <c r="B59" s="2"/>
      <c r="C59" s="2"/>
      <c r="D59" s="2"/>
      <c r="E59" s="2"/>
      <c r="F59" s="2"/>
      <c r="G59" s="2"/>
      <c r="H59" s="2"/>
      <c r="I59" s="2"/>
      <c r="J59" s="2"/>
      <c r="K59" s="2"/>
      <c r="L59" s="2"/>
      <c r="M59" s="2"/>
      <c r="N59" s="2"/>
      <c r="O59" s="31"/>
      <c r="P59" s="2"/>
      <c r="Q59" s="2"/>
      <c r="R59" s="2"/>
    </row>
    <row r="60" spans="1:18" ht="15" customHeight="1">
      <c r="A60" s="238"/>
      <c r="B60" s="238"/>
      <c r="C60" s="238"/>
      <c r="D60" s="238"/>
      <c r="E60" s="238"/>
      <c r="F60" s="238"/>
      <c r="G60" s="238"/>
      <c r="H60" s="238"/>
      <c r="I60" s="238"/>
      <c r="J60" s="238"/>
      <c r="K60" s="238"/>
      <c r="L60" s="238"/>
      <c r="M60" s="14"/>
      <c r="N60" s="14"/>
      <c r="O60" s="14"/>
      <c r="P60" s="94"/>
      <c r="Q60" s="94"/>
      <c r="R60" s="94"/>
    </row>
    <row r="61" spans="3:7" ht="15" customHeight="1">
      <c r="C61" s="94"/>
      <c r="D61" s="94"/>
      <c r="F61" s="26"/>
      <c r="G61" s="26"/>
    </row>
    <row r="62" spans="1:18" ht="15" customHeight="1">
      <c r="A62" s="3"/>
      <c r="B62" s="3"/>
      <c r="C62" s="3"/>
      <c r="D62" s="3"/>
      <c r="E62" s="2"/>
      <c r="F62" s="2"/>
      <c r="G62" s="2"/>
      <c r="H62" s="2"/>
      <c r="I62" s="2"/>
      <c r="J62" s="2"/>
      <c r="K62" s="2"/>
      <c r="L62" s="2"/>
      <c r="M62" s="2"/>
      <c r="N62" s="2"/>
      <c r="O62" s="31"/>
      <c r="P62" s="2"/>
      <c r="Q62" s="2"/>
      <c r="R62" s="2"/>
    </row>
    <row r="63" spans="1:18" ht="15" customHeight="1">
      <c r="A63" s="2"/>
      <c r="B63" s="2"/>
      <c r="C63" s="2"/>
      <c r="D63" s="2"/>
      <c r="E63" s="2"/>
      <c r="F63" s="2"/>
      <c r="G63" s="2"/>
      <c r="H63" s="2"/>
      <c r="I63" s="2"/>
      <c r="J63" s="2"/>
      <c r="K63" s="2"/>
      <c r="L63" s="2"/>
      <c r="M63" s="2"/>
      <c r="N63" s="2"/>
      <c r="O63" s="31"/>
      <c r="P63" s="2"/>
      <c r="Q63" s="2"/>
      <c r="R63" s="2"/>
    </row>
    <row r="64" spans="1:18" ht="15" customHeight="1">
      <c r="A64" s="238"/>
      <c r="B64" s="238"/>
      <c r="C64" s="238"/>
      <c r="D64" s="238"/>
      <c r="E64" s="238"/>
      <c r="F64" s="238"/>
      <c r="G64" s="238"/>
      <c r="H64" s="238"/>
      <c r="I64" s="238"/>
      <c r="J64" s="238"/>
      <c r="K64" s="238"/>
      <c r="L64" s="238"/>
      <c r="M64" s="14"/>
      <c r="N64" s="14"/>
      <c r="O64" s="14"/>
      <c r="P64" s="94"/>
      <c r="Q64" s="94"/>
      <c r="R64" s="94"/>
    </row>
    <row r="65" spans="3:7" ht="15" customHeight="1">
      <c r="C65" s="94"/>
      <c r="D65" s="94"/>
      <c r="F65" s="26"/>
      <c r="G65" s="26"/>
    </row>
    <row r="66" spans="1:18" ht="15" customHeight="1">
      <c r="A66" s="3"/>
      <c r="B66" s="3"/>
      <c r="C66" s="3"/>
      <c r="D66" s="2"/>
      <c r="E66" s="2"/>
      <c r="F66" s="2"/>
      <c r="G66" s="2"/>
      <c r="H66" s="2"/>
      <c r="I66" s="2"/>
      <c r="J66" s="2"/>
      <c r="K66" s="2"/>
      <c r="L66" s="2"/>
      <c r="M66" s="2"/>
      <c r="N66" s="2"/>
      <c r="O66" s="2"/>
      <c r="P66" s="2"/>
      <c r="Q66" s="2"/>
      <c r="R66" s="2"/>
    </row>
    <row r="67" spans="1:18" ht="15" customHeight="1">
      <c r="A67" s="3"/>
      <c r="B67" s="3"/>
      <c r="C67" s="3"/>
      <c r="D67" s="2"/>
      <c r="E67" s="2"/>
      <c r="F67" s="2"/>
      <c r="G67" s="2"/>
      <c r="H67" s="2"/>
      <c r="I67" s="2"/>
      <c r="J67" s="2"/>
      <c r="K67" s="2"/>
      <c r="L67" s="2"/>
      <c r="M67" s="2"/>
      <c r="N67" s="2"/>
      <c r="O67" s="2"/>
      <c r="P67" s="2"/>
      <c r="Q67" s="2"/>
      <c r="R67" s="2"/>
    </row>
    <row r="68" spans="1:18" ht="15" customHeight="1">
      <c r="A68" s="246"/>
      <c r="B68" s="246"/>
      <c r="C68" s="246"/>
      <c r="D68" s="246"/>
      <c r="E68" s="246"/>
      <c r="F68" s="246"/>
      <c r="G68" s="246"/>
      <c r="H68" s="246"/>
      <c r="I68" s="246"/>
      <c r="J68" s="246"/>
      <c r="K68" s="246"/>
      <c r="L68" s="246"/>
      <c r="M68" s="94"/>
      <c r="N68" s="94"/>
      <c r="O68" s="94"/>
      <c r="P68" s="94"/>
      <c r="Q68" s="94"/>
      <c r="R68" s="94"/>
    </row>
    <row r="69" spans="1:18" ht="15" customHeight="1">
      <c r="A69" s="2"/>
      <c r="B69" s="2"/>
      <c r="C69" s="2"/>
      <c r="D69" s="2"/>
      <c r="E69" s="2"/>
      <c r="F69" s="2"/>
      <c r="G69" s="2"/>
      <c r="H69" s="2"/>
      <c r="I69" s="2"/>
      <c r="J69" s="2"/>
      <c r="K69" s="2"/>
      <c r="L69" s="2"/>
      <c r="M69" s="2"/>
      <c r="N69" s="2"/>
      <c r="O69" s="2"/>
      <c r="P69" s="2"/>
      <c r="Q69" s="2"/>
      <c r="R69" s="2"/>
    </row>
    <row r="70" spans="1:18" ht="15" customHeight="1">
      <c r="A70" s="246"/>
      <c r="B70" s="246"/>
      <c r="C70" s="246"/>
      <c r="D70" s="246"/>
      <c r="E70" s="246"/>
      <c r="F70" s="246"/>
      <c r="G70" s="246"/>
      <c r="H70" s="246"/>
      <c r="I70" s="246"/>
      <c r="J70" s="246"/>
      <c r="K70" s="246"/>
      <c r="L70" s="246"/>
      <c r="M70" s="14"/>
      <c r="N70" s="14"/>
      <c r="O70" s="14"/>
      <c r="P70" s="2"/>
      <c r="Q70" s="2"/>
      <c r="R70" s="2"/>
    </row>
    <row r="72" ht="15" customHeight="1">
      <c r="A72" s="3"/>
    </row>
    <row r="74" spans="1:12" ht="15" customHeight="1">
      <c r="A74" s="238"/>
      <c r="B74" s="238"/>
      <c r="C74" s="238"/>
      <c r="D74" s="238"/>
      <c r="E74" s="238"/>
      <c r="F74" s="238"/>
      <c r="G74" s="238"/>
      <c r="H74" s="238"/>
      <c r="I74" s="238"/>
      <c r="J74" s="238"/>
      <c r="K74" s="238"/>
      <c r="L74" s="238"/>
    </row>
    <row r="75" spans="3:20" s="2" customFormat="1" ht="15" customHeight="1">
      <c r="C75" s="18"/>
      <c r="D75" s="18"/>
      <c r="E75" s="18"/>
      <c r="F75" s="18"/>
      <c r="G75" s="18"/>
      <c r="H75" s="18"/>
      <c r="I75" s="18"/>
      <c r="J75" s="18"/>
      <c r="K75" s="18"/>
      <c r="L75" s="18"/>
      <c r="M75" s="18"/>
      <c r="N75" s="18"/>
      <c r="O75" s="18"/>
      <c r="P75" s="18"/>
      <c r="Q75" s="18"/>
      <c r="R75" s="18"/>
      <c r="S75" s="18"/>
      <c r="T75" s="18"/>
    </row>
    <row r="76" spans="3:20" s="2" customFormat="1" ht="15" customHeight="1">
      <c r="C76" s="18"/>
      <c r="D76" s="18"/>
      <c r="E76" s="18"/>
      <c r="F76" s="18"/>
      <c r="G76" s="18"/>
      <c r="H76" s="18"/>
      <c r="I76" s="18"/>
      <c r="J76" s="18"/>
      <c r="K76" s="18"/>
      <c r="L76" s="18"/>
      <c r="M76" s="18"/>
      <c r="N76" s="18"/>
      <c r="O76" s="18"/>
      <c r="P76" s="18"/>
      <c r="Q76" s="18"/>
      <c r="R76" s="18"/>
      <c r="S76" s="18"/>
      <c r="T76" s="18"/>
    </row>
    <row r="77" spans="10:11" s="2" customFormat="1" ht="15" customHeight="1">
      <c r="J77" s="47"/>
      <c r="K77" s="47"/>
    </row>
    <row r="78" spans="10:11" s="2" customFormat="1" ht="15" customHeight="1">
      <c r="J78" s="47"/>
      <c r="K78" s="47"/>
    </row>
    <row r="79" spans="1:11" s="2" customFormat="1" ht="15" customHeight="1">
      <c r="A79" s="3"/>
      <c r="B79" s="3"/>
      <c r="J79" s="3"/>
      <c r="K79" s="3"/>
    </row>
    <row r="80" spans="2:11" s="2" customFormat="1" ht="15" customHeight="1">
      <c r="B80" s="3"/>
      <c r="C80" s="3"/>
      <c r="J80" s="3"/>
      <c r="K80" s="3"/>
    </row>
    <row r="81" s="2" customFormat="1" ht="15" customHeight="1">
      <c r="B81" s="3"/>
    </row>
  </sheetData>
  <sheetProtection/>
  <mergeCells count="40">
    <mergeCell ref="A33:D33"/>
    <mergeCell ref="A56:L56"/>
    <mergeCell ref="C39:D39"/>
    <mergeCell ref="A41:D41"/>
    <mergeCell ref="A34:D34"/>
    <mergeCell ref="B45:D45"/>
    <mergeCell ref="B44:D44"/>
    <mergeCell ref="D47:L47"/>
    <mergeCell ref="A32:D32"/>
    <mergeCell ref="J12:L12"/>
    <mergeCell ref="A18:D18"/>
    <mergeCell ref="A23:D23"/>
    <mergeCell ref="A24:D24"/>
    <mergeCell ref="A28:E28"/>
    <mergeCell ref="A26:D26"/>
    <mergeCell ref="A19:D19"/>
    <mergeCell ref="A29:D29"/>
    <mergeCell ref="A30:D30"/>
    <mergeCell ref="A1:L1"/>
    <mergeCell ref="A2:L2"/>
    <mergeCell ref="A3:L3"/>
    <mergeCell ref="A5:L5"/>
    <mergeCell ref="A74:L74"/>
    <mergeCell ref="A43:D43"/>
    <mergeCell ref="A70:L70"/>
    <mergeCell ref="A68:L68"/>
    <mergeCell ref="A54:R54"/>
    <mergeCell ref="A64:L64"/>
    <mergeCell ref="A51:D51"/>
    <mergeCell ref="A60:L60"/>
    <mergeCell ref="J11:L11"/>
    <mergeCell ref="A49:L49"/>
    <mergeCell ref="A7:L7"/>
    <mergeCell ref="C52:L52"/>
    <mergeCell ref="A25:D25"/>
    <mergeCell ref="A21:D21"/>
    <mergeCell ref="C38:D38"/>
    <mergeCell ref="A35:D35"/>
    <mergeCell ref="A37:D37"/>
    <mergeCell ref="F12:H12"/>
  </mergeCells>
  <printOptions horizontalCentered="1"/>
  <pageMargins left="0.5" right="0.5" top="0.75" bottom="0.75" header="0.5" footer="0.2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74"/>
  <sheetViews>
    <sheetView showGridLines="0" zoomScaleSheetLayoutView="100" zoomScalePageLayoutView="0" workbookViewId="0" topLeftCell="A1">
      <selection activeCell="B61" sqref="B61"/>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16384" width="9.140625" style="2" customWidth="1"/>
  </cols>
  <sheetData>
    <row r="1" spans="1:2" ht="15" customHeight="1">
      <c r="A1" s="3" t="s">
        <v>34</v>
      </c>
      <c r="B1" s="3"/>
    </row>
    <row r="3" spans="3:5" ht="15" customHeight="1">
      <c r="C3" s="56"/>
      <c r="D3" s="7"/>
      <c r="E3" s="56"/>
    </row>
    <row r="4" spans="3:5" ht="15" customHeight="1">
      <c r="C4" s="137" t="s">
        <v>195</v>
      </c>
      <c r="D4" s="7"/>
      <c r="E4" s="137" t="s">
        <v>176</v>
      </c>
    </row>
    <row r="5" spans="3:5" ht="15" customHeight="1">
      <c r="C5" s="6" t="s">
        <v>3</v>
      </c>
      <c r="D5" s="6"/>
      <c r="E5" s="6" t="s">
        <v>3</v>
      </c>
    </row>
    <row r="6" spans="3:5" ht="15" customHeight="1">
      <c r="C6" s="6" t="s">
        <v>12</v>
      </c>
      <c r="D6" s="6"/>
      <c r="E6" s="6" t="s">
        <v>344</v>
      </c>
    </row>
    <row r="7" spans="1:5" ht="15" customHeight="1">
      <c r="A7" s="3" t="s">
        <v>97</v>
      </c>
      <c r="B7" s="3"/>
      <c r="C7" s="23"/>
      <c r="D7" s="31"/>
      <c r="E7" s="23"/>
    </row>
    <row r="8" spans="2:5" ht="15" customHeight="1">
      <c r="B8" s="2" t="s">
        <v>14</v>
      </c>
      <c r="C8" s="23">
        <f>296407+368042</f>
        <v>664449</v>
      </c>
      <c r="D8" s="31"/>
      <c r="E8" s="23">
        <f>269963+370881-44</f>
        <v>640800</v>
      </c>
    </row>
    <row r="9" spans="2:5" ht="15" customHeight="1">
      <c r="B9" s="2" t="s">
        <v>57</v>
      </c>
      <c r="C9" s="23">
        <v>189300</v>
      </c>
      <c r="D9" s="31"/>
      <c r="E9" s="23">
        <v>201918</v>
      </c>
    </row>
    <row r="10" spans="2:5" ht="15" customHeight="1" hidden="1">
      <c r="B10" s="2" t="s">
        <v>131</v>
      </c>
      <c r="C10" s="23"/>
      <c r="D10" s="31"/>
      <c r="E10" s="23"/>
    </row>
    <row r="11" spans="2:6" ht="15" customHeight="1" hidden="1">
      <c r="B11" s="2" t="s">
        <v>51</v>
      </c>
      <c r="C11" s="23">
        <v>0</v>
      </c>
      <c r="D11" s="31"/>
      <c r="E11" s="23">
        <v>0</v>
      </c>
      <c r="F11" s="25"/>
    </row>
    <row r="12" spans="2:6" ht="15" customHeight="1">
      <c r="B12" s="2" t="s">
        <v>155</v>
      </c>
      <c r="C12" s="23">
        <v>599</v>
      </c>
      <c r="D12" s="31"/>
      <c r="E12" s="23">
        <v>599</v>
      </c>
      <c r="F12" s="25"/>
    </row>
    <row r="13" spans="1:5" ht="15" customHeight="1" thickBot="1">
      <c r="A13" s="3" t="s">
        <v>98</v>
      </c>
      <c r="B13" s="3"/>
      <c r="C13" s="28">
        <f>SUM(C8:C12)</f>
        <v>854348</v>
      </c>
      <c r="D13" s="31"/>
      <c r="E13" s="28">
        <f>SUM(E8:E12)</f>
        <v>843317</v>
      </c>
    </row>
    <row r="14" spans="2:5" ht="15" customHeight="1">
      <c r="B14" s="3"/>
      <c r="C14" s="23"/>
      <c r="D14" s="31"/>
      <c r="E14" s="23"/>
    </row>
    <row r="15" spans="2:5" ht="15" customHeight="1">
      <c r="B15" s="82" t="s">
        <v>15</v>
      </c>
      <c r="C15" s="22">
        <v>22564</v>
      </c>
      <c r="D15" s="29"/>
      <c r="E15" s="22">
        <v>27347</v>
      </c>
    </row>
    <row r="16" spans="2:5" ht="15" customHeight="1">
      <c r="B16" s="82" t="s">
        <v>33</v>
      </c>
      <c r="C16" s="22">
        <v>59762</v>
      </c>
      <c r="D16" s="29"/>
      <c r="E16" s="22">
        <f>52681-505</f>
        <v>52176</v>
      </c>
    </row>
    <row r="17" spans="2:5" ht="15" customHeight="1">
      <c r="B17" s="82" t="s">
        <v>78</v>
      </c>
      <c r="C17" s="22">
        <v>53135</v>
      </c>
      <c r="D17" s="29"/>
      <c r="E17" s="22">
        <v>19923</v>
      </c>
    </row>
    <row r="18" spans="1:5" ht="15" customHeight="1" thickBot="1">
      <c r="A18" s="3" t="s">
        <v>99</v>
      </c>
      <c r="C18" s="28">
        <f>SUM(C15:C17)</f>
        <v>135461</v>
      </c>
      <c r="D18" s="29"/>
      <c r="E18" s="28">
        <f>SUM(E15:E17)</f>
        <v>99446</v>
      </c>
    </row>
    <row r="19" spans="1:5" ht="30" customHeight="1" thickBot="1">
      <c r="A19" s="3" t="s">
        <v>100</v>
      </c>
      <c r="C19" s="67">
        <f>C18+C13</f>
        <v>989809</v>
      </c>
      <c r="E19" s="67">
        <f>E18+E13</f>
        <v>942763</v>
      </c>
    </row>
    <row r="20" ht="15" customHeight="1" thickTop="1"/>
    <row r="21" ht="15" customHeight="1">
      <c r="A21" s="3" t="s">
        <v>101</v>
      </c>
    </row>
    <row r="22" spans="2:5" ht="15" customHeight="1">
      <c r="B22" s="82" t="s">
        <v>10</v>
      </c>
      <c r="C22" s="23">
        <v>243893</v>
      </c>
      <c r="D22" s="31"/>
      <c r="E22" s="23">
        <v>243893</v>
      </c>
    </row>
    <row r="23" spans="2:5" ht="15" customHeight="1">
      <c r="B23" s="82" t="s">
        <v>126</v>
      </c>
      <c r="C23" s="23">
        <v>13809</v>
      </c>
      <c r="D23" s="31"/>
      <c r="E23" s="23">
        <v>13809</v>
      </c>
    </row>
    <row r="24" spans="2:5" ht="15" customHeight="1">
      <c r="B24" s="82" t="s">
        <v>164</v>
      </c>
      <c r="C24" s="23">
        <v>7965</v>
      </c>
      <c r="D24" s="31"/>
      <c r="E24" s="23">
        <v>7965</v>
      </c>
    </row>
    <row r="25" spans="2:5" ht="15" customHeight="1">
      <c r="B25" s="82" t="s">
        <v>186</v>
      </c>
      <c r="C25" s="23">
        <v>26126</v>
      </c>
      <c r="D25" s="31"/>
      <c r="E25" s="23">
        <v>26126</v>
      </c>
    </row>
    <row r="26" spans="2:7" ht="15" customHeight="1">
      <c r="B26" s="82" t="s">
        <v>102</v>
      </c>
      <c r="C26" s="23">
        <v>179893</v>
      </c>
      <c r="D26" s="31"/>
      <c r="E26" s="23">
        <v>162103</v>
      </c>
      <c r="F26" s="31"/>
      <c r="G26" s="25"/>
    </row>
    <row r="27" spans="1:6" ht="30" customHeight="1">
      <c r="A27" s="226" t="s">
        <v>141</v>
      </c>
      <c r="B27" s="225"/>
      <c r="C27" s="68">
        <f>SUM(C22:C26)</f>
        <v>471686</v>
      </c>
      <c r="D27" s="31"/>
      <c r="E27" s="68">
        <f>SUM(E22:E26)</f>
        <v>453896</v>
      </c>
      <c r="F27" s="25"/>
    </row>
    <row r="28" spans="1:6" ht="15" customHeight="1">
      <c r="A28" s="3" t="s">
        <v>132</v>
      </c>
      <c r="C28" s="23">
        <v>155981</v>
      </c>
      <c r="D28" s="31"/>
      <c r="E28" s="23">
        <v>152641</v>
      </c>
      <c r="F28" s="25"/>
    </row>
    <row r="29" spans="1:6" ht="15" customHeight="1" thickBot="1">
      <c r="A29" s="3" t="s">
        <v>103</v>
      </c>
      <c r="C29" s="28">
        <f>SUM(C27:C28)</f>
        <v>627667</v>
      </c>
      <c r="D29" s="31"/>
      <c r="E29" s="28">
        <f>SUM(E27:E28)</f>
        <v>606537</v>
      </c>
      <c r="F29" s="25"/>
    </row>
    <row r="30" spans="1:10" ht="15" customHeight="1">
      <c r="A30" s="3"/>
      <c r="C30" s="23"/>
      <c r="D30" s="31"/>
      <c r="E30" s="23"/>
      <c r="F30" s="25"/>
      <c r="J30" s="2">
        <v>-3942</v>
      </c>
    </row>
    <row r="31" spans="1:6" ht="15" customHeight="1">
      <c r="A31" s="3" t="s">
        <v>104</v>
      </c>
      <c r="C31" s="23"/>
      <c r="D31" s="31"/>
      <c r="E31" s="23"/>
      <c r="F31" s="25"/>
    </row>
    <row r="32" spans="1:6" ht="15" customHeight="1">
      <c r="A32" s="3"/>
      <c r="B32" s="2" t="s">
        <v>52</v>
      </c>
      <c r="C32" s="23">
        <v>115617</v>
      </c>
      <c r="D32" s="31"/>
      <c r="E32" s="23">
        <v>116273</v>
      </c>
      <c r="F32" s="25"/>
    </row>
    <row r="33" spans="1:10" ht="15" customHeight="1">
      <c r="A33" s="3"/>
      <c r="B33" s="82" t="s">
        <v>121</v>
      </c>
      <c r="C33" s="23">
        <v>95254</v>
      </c>
      <c r="D33" s="31"/>
      <c r="E33" s="23">
        <v>95254</v>
      </c>
      <c r="F33" s="25"/>
      <c r="J33" s="2">
        <v>-5369</v>
      </c>
    </row>
    <row r="34" spans="1:6" ht="15" customHeight="1">
      <c r="A34" s="3"/>
      <c r="B34" s="2" t="s">
        <v>133</v>
      </c>
      <c r="C34" s="23">
        <v>55128</v>
      </c>
      <c r="D34" s="31"/>
      <c r="E34" s="23">
        <v>54377</v>
      </c>
      <c r="F34" s="25"/>
    </row>
    <row r="35" spans="1:6" ht="15" customHeight="1" thickBot="1">
      <c r="A35" s="3" t="s">
        <v>105</v>
      </c>
      <c r="C35" s="28">
        <f>SUM(C32:C34)</f>
        <v>265999</v>
      </c>
      <c r="D35" s="31"/>
      <c r="E35" s="28">
        <f>SUM(E32:E34)</f>
        <v>265904</v>
      </c>
      <c r="F35" s="25"/>
    </row>
    <row r="36" spans="1:6" ht="15" customHeight="1">
      <c r="A36" s="3"/>
      <c r="C36" s="23"/>
      <c r="D36" s="31"/>
      <c r="E36" s="23"/>
      <c r="F36" s="25"/>
    </row>
    <row r="37" spans="1:6" ht="15" customHeight="1">
      <c r="A37" s="3" t="s">
        <v>9</v>
      </c>
      <c r="B37" s="3"/>
      <c r="C37" s="22"/>
      <c r="D37" s="29"/>
      <c r="E37" s="22"/>
      <c r="F37" s="25"/>
    </row>
    <row r="38" spans="1:6" ht="15" customHeight="1">
      <c r="A38" s="3"/>
      <c r="B38" s="82" t="s">
        <v>133</v>
      </c>
      <c r="C38" s="22">
        <f>86804+1779</f>
        <v>88583</v>
      </c>
      <c r="D38" s="29"/>
      <c r="E38" s="22">
        <f>61794+90</f>
        <v>61884</v>
      </c>
      <c r="F38" s="25"/>
    </row>
    <row r="39" spans="1:6" ht="15" customHeight="1">
      <c r="A39" s="3"/>
      <c r="B39" s="82" t="s">
        <v>121</v>
      </c>
      <c r="C39" s="22">
        <v>1395</v>
      </c>
      <c r="D39" s="29"/>
      <c r="E39" s="22">
        <v>1979</v>
      </c>
      <c r="F39" s="25"/>
    </row>
    <row r="40" spans="2:6" ht="15" customHeight="1">
      <c r="B40" s="82" t="s">
        <v>127</v>
      </c>
      <c r="C40" s="22">
        <v>6165</v>
      </c>
      <c r="D40" s="29"/>
      <c r="E40" s="22">
        <v>6459</v>
      </c>
      <c r="F40" s="25"/>
    </row>
    <row r="41" spans="1:6" ht="15" customHeight="1">
      <c r="A41" s="3" t="s">
        <v>154</v>
      </c>
      <c r="C41" s="68">
        <f>SUM(C38:C40)</f>
        <v>96143</v>
      </c>
      <c r="D41" s="29"/>
      <c r="E41" s="68">
        <f>SUM(E38:E40)</f>
        <v>70322</v>
      </c>
      <c r="F41" s="25"/>
    </row>
    <row r="42" spans="1:6" ht="15" customHeight="1" thickBot="1">
      <c r="A42" s="3" t="s">
        <v>106</v>
      </c>
      <c r="C42" s="28">
        <f>C41+C35</f>
        <v>362142</v>
      </c>
      <c r="D42" s="31"/>
      <c r="E42" s="28">
        <f>E41+E35</f>
        <v>336226</v>
      </c>
      <c r="F42" s="25"/>
    </row>
    <row r="43" spans="1:6" ht="30" customHeight="1" thickBot="1">
      <c r="A43" s="3" t="s">
        <v>107</v>
      </c>
      <c r="C43" s="96">
        <f>C42+C29</f>
        <v>989809</v>
      </c>
      <c r="D43" s="31"/>
      <c r="E43" s="96">
        <f>E42+E29</f>
        <v>942763</v>
      </c>
      <c r="F43" s="25"/>
    </row>
    <row r="44" spans="3:5" ht="15" customHeight="1" thickTop="1">
      <c r="C44" s="175">
        <f>C19-C43</f>
        <v>0</v>
      </c>
      <c r="D44" s="176"/>
      <c r="E44" s="175">
        <f>E19-E43</f>
        <v>0</v>
      </c>
    </row>
    <row r="45" spans="1:12" ht="15" customHeight="1" thickBot="1">
      <c r="A45" s="83" t="s">
        <v>114</v>
      </c>
      <c r="B45" s="78"/>
      <c r="C45" s="84">
        <f>C27/C51</f>
        <v>0.9669957050749818</v>
      </c>
      <c r="D45" s="78"/>
      <c r="E45" s="84">
        <f>E27/E51</f>
        <v>0.9307937757872546</v>
      </c>
      <c r="F45" s="97"/>
      <c r="G45" s="97"/>
      <c r="H45" s="97"/>
      <c r="I45" s="97"/>
      <c r="J45" s="97"/>
      <c r="K45" s="97"/>
      <c r="L45" s="97"/>
    </row>
    <row r="46" spans="1:12" ht="15" customHeight="1">
      <c r="A46" s="83"/>
      <c r="B46" s="78"/>
      <c r="C46" s="78"/>
      <c r="D46" s="78"/>
      <c r="E46" s="78"/>
      <c r="F46" s="97"/>
      <c r="G46" s="97"/>
      <c r="H46" s="97"/>
      <c r="I46" s="97"/>
      <c r="J46" s="97"/>
      <c r="K46" s="97"/>
      <c r="L46" s="97"/>
    </row>
    <row r="47" spans="1:10" ht="45" customHeight="1">
      <c r="A47" s="247" t="s">
        <v>217</v>
      </c>
      <c r="B47" s="247"/>
      <c r="C47" s="247"/>
      <c r="D47" s="247"/>
      <c r="E47" s="247"/>
      <c r="F47" s="98"/>
      <c r="G47" s="98"/>
      <c r="H47" s="98"/>
      <c r="I47" s="98"/>
      <c r="J47" s="98"/>
    </row>
    <row r="48" spans="3:5" ht="15" customHeight="1">
      <c r="C48" s="31"/>
      <c r="D48" s="31"/>
      <c r="E48" s="31"/>
    </row>
    <row r="49" spans="3:5" ht="15" customHeight="1">
      <c r="C49" s="54"/>
      <c r="D49" s="31"/>
      <c r="E49" s="54"/>
    </row>
    <row r="50" spans="3:5" ht="15" customHeight="1">
      <c r="C50" s="31"/>
      <c r="D50" s="31"/>
      <c r="E50" s="31"/>
    </row>
    <row r="51" spans="3:5" ht="15" customHeight="1" hidden="1">
      <c r="C51" s="31">
        <f>(243892*2)+1</f>
        <v>487785</v>
      </c>
      <c r="D51" s="31"/>
      <c r="E51" s="31">
        <f>'Notes (Pursuant to Bursa Malay)'!O100</f>
        <v>487644</v>
      </c>
    </row>
    <row r="52" spans="3:5" ht="15" customHeight="1">
      <c r="C52" s="31"/>
      <c r="D52" s="31"/>
      <c r="E52" s="31"/>
    </row>
    <row r="53" spans="3:5" ht="15" customHeight="1">
      <c r="C53" s="31"/>
      <c r="D53" s="31"/>
      <c r="E53" s="31"/>
    </row>
    <row r="54" spans="3:5" ht="15" customHeight="1">
      <c r="C54" s="31"/>
      <c r="D54" s="31"/>
      <c r="E54" s="31"/>
    </row>
    <row r="55" spans="3:5" ht="15" customHeight="1">
      <c r="C55" s="31"/>
      <c r="D55" s="31"/>
      <c r="E55" s="31"/>
    </row>
    <row r="56" spans="3:5" ht="15" customHeight="1">
      <c r="C56" s="31"/>
      <c r="D56" s="31"/>
      <c r="E56" s="31"/>
    </row>
    <row r="57" spans="3:5" ht="15" customHeight="1">
      <c r="C57" s="31"/>
      <c r="D57" s="31"/>
      <c r="E57" s="31"/>
    </row>
    <row r="58" spans="3:5" ht="15" customHeight="1">
      <c r="C58" s="31"/>
      <c r="D58" s="31"/>
      <c r="E58" s="31"/>
    </row>
    <row r="59" spans="3:5" ht="15" customHeight="1">
      <c r="C59" s="31"/>
      <c r="D59" s="31"/>
      <c r="E59" s="31"/>
    </row>
    <row r="60" spans="3:5" ht="15" customHeight="1">
      <c r="C60" s="31"/>
      <c r="D60" s="31"/>
      <c r="E60" s="31"/>
    </row>
    <row r="61" spans="3:5" ht="15" customHeight="1">
      <c r="C61" s="31"/>
      <c r="D61" s="31"/>
      <c r="E61" s="31"/>
    </row>
    <row r="62" spans="3:5" ht="15" customHeight="1">
      <c r="C62" s="31"/>
      <c r="D62" s="31"/>
      <c r="E62" s="31"/>
    </row>
    <row r="63" spans="3:5" ht="15" customHeight="1">
      <c r="C63" s="31"/>
      <c r="D63" s="31"/>
      <c r="E63" s="31"/>
    </row>
    <row r="64" spans="3:5" ht="15" customHeight="1">
      <c r="C64" s="31"/>
      <c r="D64" s="31"/>
      <c r="E64" s="31"/>
    </row>
    <row r="65" spans="3:5" ht="15" customHeight="1">
      <c r="C65" s="31"/>
      <c r="D65" s="31"/>
      <c r="E65" s="31"/>
    </row>
    <row r="66" spans="3:5" ht="15" customHeight="1">
      <c r="C66" s="31"/>
      <c r="D66" s="31"/>
      <c r="E66" s="31"/>
    </row>
    <row r="67" spans="3:5" ht="15" customHeight="1">
      <c r="C67" s="31"/>
      <c r="D67" s="31"/>
      <c r="E67" s="31"/>
    </row>
    <row r="68" spans="3:5" ht="15" customHeight="1">
      <c r="C68" s="31"/>
      <c r="D68" s="31"/>
      <c r="E68" s="31"/>
    </row>
    <row r="69" spans="3:5" ht="15" customHeight="1">
      <c r="C69" s="31"/>
      <c r="D69" s="31"/>
      <c r="E69" s="31"/>
    </row>
    <row r="70" spans="3:5" ht="15" customHeight="1">
      <c r="C70" s="31"/>
      <c r="D70" s="31"/>
      <c r="E70" s="31"/>
    </row>
    <row r="71" spans="3:5" ht="15" customHeight="1">
      <c r="C71" s="31"/>
      <c r="D71" s="31"/>
      <c r="E71" s="31"/>
    </row>
    <row r="72" spans="3:5" ht="15" customHeight="1">
      <c r="C72" s="31"/>
      <c r="D72" s="31"/>
      <c r="E72" s="31"/>
    </row>
    <row r="73" spans="3:5" ht="15" customHeight="1">
      <c r="C73" s="31"/>
      <c r="D73" s="31"/>
      <c r="E73" s="31"/>
    </row>
    <row r="74" spans="3:5" ht="15" customHeight="1">
      <c r="C74" s="31"/>
      <c r="D74" s="31"/>
      <c r="E74" s="31"/>
    </row>
  </sheetData>
  <sheetProtection/>
  <mergeCells count="2">
    <mergeCell ref="A47:E47"/>
    <mergeCell ref="A27:B27"/>
  </mergeCells>
  <printOptions horizontalCentered="1"/>
  <pageMargins left="0.5" right="0.28" top="0.75" bottom="0.5" header="0.5" footer="0.25"/>
  <pageSetup fitToHeight="1" fitToWidth="1" horizontalDpi="600" verticalDpi="600" orientation="portrait" paperSize="9" scale="99"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2"/>
  <sheetViews>
    <sheetView zoomScale="87" zoomScaleNormal="87" zoomScaleSheetLayoutView="100" zoomScalePageLayoutView="0" workbookViewId="0" topLeftCell="A1">
      <selection activeCell="A33" sqref="A33"/>
    </sheetView>
  </sheetViews>
  <sheetFormatPr defaultColWidth="9.140625" defaultRowHeight="15" customHeight="1"/>
  <cols>
    <col min="1" max="1" width="34.140625" style="99" customWidth="1"/>
    <col min="2" max="2" width="16.57421875" style="99" customWidth="1"/>
    <col min="3" max="3" width="2.28125" style="99" customWidth="1"/>
    <col min="4" max="4" width="16.57421875" style="99" customWidth="1"/>
    <col min="5" max="5" width="1.1484375" style="99" customWidth="1"/>
    <col min="6" max="6" width="0.9921875" style="99" hidden="1" customWidth="1"/>
    <col min="7" max="7" width="15.28125" style="99" customWidth="1"/>
    <col min="8" max="8" width="1.8515625" style="99" customWidth="1"/>
    <col min="9" max="9" width="14.28125" style="99" customWidth="1"/>
    <col min="10" max="11" width="2.28125" style="99" customWidth="1"/>
    <col min="12" max="12" width="15.00390625" style="99" customWidth="1"/>
    <col min="13" max="13" width="1.28515625" style="99" customWidth="1"/>
    <col min="14" max="14" width="14.7109375" style="99" customWidth="1"/>
    <col min="15" max="15" width="1.28515625" style="99" customWidth="1"/>
    <col min="16" max="16" width="13.7109375" style="99" customWidth="1"/>
    <col min="17" max="17" width="1.1484375" style="99" customWidth="1"/>
    <col min="18" max="18" width="13.7109375" style="99" customWidth="1"/>
    <col min="19" max="19" width="10.28125" style="99" bestFit="1" customWidth="1"/>
    <col min="20" max="20" width="9.421875" style="99" bestFit="1" customWidth="1"/>
    <col min="21" max="16384" width="9.140625" style="99" customWidth="1"/>
  </cols>
  <sheetData>
    <row r="1" spans="2:18" ht="15" customHeight="1">
      <c r="B1" s="100"/>
      <c r="C1" s="100"/>
      <c r="D1" s="100"/>
      <c r="E1" s="100"/>
      <c r="F1" s="100"/>
      <c r="G1" s="100"/>
      <c r="H1" s="100"/>
      <c r="I1" s="100"/>
      <c r="J1" s="100"/>
      <c r="K1" s="100"/>
      <c r="L1" s="100"/>
      <c r="M1" s="100"/>
      <c r="N1" s="101"/>
      <c r="O1" s="101"/>
      <c r="P1" s="101"/>
      <c r="Q1" s="101"/>
      <c r="R1" s="101"/>
    </row>
    <row r="2" ht="15" customHeight="1">
      <c r="A2" s="102" t="s">
        <v>333</v>
      </c>
    </row>
    <row r="3" ht="15" customHeight="1">
      <c r="A3" s="103"/>
    </row>
    <row r="4" ht="15" customHeight="1">
      <c r="A4" s="103"/>
    </row>
    <row r="5" spans="1:17" ht="15" customHeight="1">
      <c r="A5" s="103"/>
      <c r="B5" s="229" t="s">
        <v>137</v>
      </c>
      <c r="C5" s="229"/>
      <c r="D5" s="229"/>
      <c r="E5" s="229"/>
      <c r="F5" s="229"/>
      <c r="G5" s="229"/>
      <c r="H5" s="229"/>
      <c r="I5" s="229"/>
      <c r="J5" s="229"/>
      <c r="K5" s="229"/>
      <c r="L5" s="229"/>
      <c r="M5" s="229"/>
      <c r="N5" s="229"/>
      <c r="O5" s="134"/>
      <c r="P5" s="134"/>
      <c r="Q5" s="134"/>
    </row>
    <row r="6" spans="1:13" ht="16.5" customHeight="1">
      <c r="A6" s="103"/>
      <c r="B6" s="230" t="s">
        <v>123</v>
      </c>
      <c r="C6" s="231"/>
      <c r="D6" s="231"/>
      <c r="E6" s="211"/>
      <c r="F6" s="211"/>
      <c r="G6" s="211"/>
      <c r="H6" s="211"/>
      <c r="I6" s="211"/>
      <c r="J6" s="135"/>
      <c r="K6" s="135"/>
      <c r="L6" s="105" t="s">
        <v>44</v>
      </c>
      <c r="M6" s="105"/>
    </row>
    <row r="7" spans="2:18" ht="15" customHeight="1">
      <c r="B7" s="104" t="s">
        <v>45</v>
      </c>
      <c r="C7" s="104"/>
      <c r="D7" s="104" t="s">
        <v>45</v>
      </c>
      <c r="E7" s="104"/>
      <c r="F7" s="105" t="s">
        <v>45</v>
      </c>
      <c r="G7" s="104" t="s">
        <v>167</v>
      </c>
      <c r="H7" s="105"/>
      <c r="I7" s="104" t="s">
        <v>162</v>
      </c>
      <c r="J7" s="105"/>
      <c r="K7" s="105"/>
      <c r="L7" s="104" t="s">
        <v>46</v>
      </c>
      <c r="M7" s="104"/>
      <c r="N7" s="104"/>
      <c r="O7" s="104"/>
      <c r="P7" s="104" t="s">
        <v>76</v>
      </c>
      <c r="R7" s="104"/>
    </row>
    <row r="8" spans="1:18" ht="15" customHeight="1">
      <c r="A8" s="106"/>
      <c r="B8" s="105" t="s">
        <v>47</v>
      </c>
      <c r="C8" s="105"/>
      <c r="D8" s="105" t="s">
        <v>48</v>
      </c>
      <c r="E8" s="104"/>
      <c r="F8" s="136" t="s">
        <v>48</v>
      </c>
      <c r="G8" s="105" t="s">
        <v>187</v>
      </c>
      <c r="H8" s="105"/>
      <c r="I8" s="105" t="s">
        <v>159</v>
      </c>
      <c r="J8" s="105"/>
      <c r="K8" s="105"/>
      <c r="L8" s="105" t="s">
        <v>156</v>
      </c>
      <c r="M8" s="104"/>
      <c r="N8" s="105" t="s">
        <v>111</v>
      </c>
      <c r="O8" s="104"/>
      <c r="P8" s="105" t="s">
        <v>77</v>
      </c>
      <c r="R8" s="105" t="s">
        <v>20</v>
      </c>
    </row>
    <row r="9" spans="2:18" ht="15" customHeight="1">
      <c r="B9" s="104" t="s">
        <v>3</v>
      </c>
      <c r="C9" s="104"/>
      <c r="D9" s="104" t="s">
        <v>3</v>
      </c>
      <c r="E9" s="104"/>
      <c r="F9" s="104" t="s">
        <v>3</v>
      </c>
      <c r="G9" s="104" t="s">
        <v>3</v>
      </c>
      <c r="H9" s="104"/>
      <c r="I9" s="104" t="s">
        <v>3</v>
      </c>
      <c r="J9" s="105"/>
      <c r="K9" s="105"/>
      <c r="L9" s="104" t="s">
        <v>3</v>
      </c>
      <c r="M9" s="104"/>
      <c r="N9" s="104" t="s">
        <v>3</v>
      </c>
      <c r="O9" s="104"/>
      <c r="P9" s="104" t="s">
        <v>3</v>
      </c>
      <c r="R9" s="104" t="s">
        <v>3</v>
      </c>
    </row>
    <row r="10" spans="5:15" ht="15" customHeight="1">
      <c r="E10" s="104"/>
      <c r="M10" s="104"/>
      <c r="O10" s="104"/>
    </row>
    <row r="11" spans="2:18" ht="15" customHeight="1">
      <c r="B11" s="103"/>
      <c r="C11" s="103"/>
      <c r="D11" s="103"/>
      <c r="E11" s="103"/>
      <c r="F11" s="103"/>
      <c r="G11" s="103"/>
      <c r="H11" s="103"/>
      <c r="I11" s="103"/>
      <c r="J11" s="103"/>
      <c r="K11" s="103"/>
      <c r="L11" s="103"/>
      <c r="M11" s="104"/>
      <c r="N11" s="103"/>
      <c r="O11" s="103"/>
      <c r="P11" s="103"/>
      <c r="Q11" s="103"/>
      <c r="R11" s="103"/>
    </row>
    <row r="12" spans="1:18" ht="15" customHeight="1">
      <c r="A12" s="99" t="s">
        <v>146</v>
      </c>
      <c r="B12" s="103">
        <v>121911</v>
      </c>
      <c r="C12" s="103"/>
      <c r="D12" s="103">
        <v>135548</v>
      </c>
      <c r="E12" s="109"/>
      <c r="F12" s="103">
        <v>0</v>
      </c>
      <c r="G12" s="103">
        <v>0</v>
      </c>
      <c r="H12" s="103"/>
      <c r="I12" s="103">
        <v>0</v>
      </c>
      <c r="J12" s="103"/>
      <c r="K12" s="103"/>
      <c r="L12" s="103">
        <v>142033</v>
      </c>
      <c r="M12" s="104"/>
      <c r="N12" s="103">
        <f>SUM(B12:M12)</f>
        <v>399492</v>
      </c>
      <c r="O12" s="109"/>
      <c r="P12" s="103">
        <v>156914</v>
      </c>
      <c r="Q12" s="103"/>
      <c r="R12" s="103">
        <f>SUM(N12:Q12)</f>
        <v>556406</v>
      </c>
    </row>
    <row r="13" spans="1:18" ht="15" customHeight="1">
      <c r="A13" s="99" t="s">
        <v>169</v>
      </c>
      <c r="B13" s="103">
        <v>0</v>
      </c>
      <c r="C13" s="103"/>
      <c r="D13" s="103">
        <v>0</v>
      </c>
      <c r="E13" s="109"/>
      <c r="F13" s="103"/>
      <c r="G13" s="103">
        <v>26126</v>
      </c>
      <c r="H13" s="103"/>
      <c r="I13" s="103"/>
      <c r="J13" s="103"/>
      <c r="K13" s="103"/>
      <c r="L13" s="103">
        <v>-6307</v>
      </c>
      <c r="M13" s="104"/>
      <c r="N13" s="103">
        <f aca="true" t="shared" si="0" ref="N13:N18">SUM(B13:L13)</f>
        <v>19819</v>
      </c>
      <c r="O13" s="109"/>
      <c r="P13" s="103">
        <v>-5623</v>
      </c>
      <c r="Q13" s="103"/>
      <c r="R13" s="103">
        <f aca="true" t="shared" si="1" ref="R13:R18">SUM(N13:P13)</f>
        <v>14196</v>
      </c>
    </row>
    <row r="14" spans="1:18" ht="14.25" customHeight="1">
      <c r="A14" s="99" t="s">
        <v>171</v>
      </c>
      <c r="B14" s="103">
        <v>121911</v>
      </c>
      <c r="C14" s="103"/>
      <c r="D14" s="103">
        <v>-121911</v>
      </c>
      <c r="E14" s="109"/>
      <c r="F14" s="103"/>
      <c r="G14" s="103">
        <v>0</v>
      </c>
      <c r="H14" s="103"/>
      <c r="I14" s="103">
        <v>0</v>
      </c>
      <c r="J14" s="103"/>
      <c r="K14" s="103"/>
      <c r="L14" s="103">
        <v>0</v>
      </c>
      <c r="M14" s="104"/>
      <c r="N14" s="103">
        <f t="shared" si="0"/>
        <v>0</v>
      </c>
      <c r="O14" s="109"/>
      <c r="P14" s="103">
        <v>0</v>
      </c>
      <c r="Q14" s="103"/>
      <c r="R14" s="103">
        <f t="shared" si="1"/>
        <v>0</v>
      </c>
    </row>
    <row r="15" spans="1:18" ht="28.5">
      <c r="A15" s="119" t="s">
        <v>173</v>
      </c>
      <c r="B15" s="103">
        <v>71</v>
      </c>
      <c r="C15" s="103"/>
      <c r="D15" s="103">
        <v>172</v>
      </c>
      <c r="E15" s="109"/>
      <c r="F15" s="103"/>
      <c r="G15" s="103">
        <v>0</v>
      </c>
      <c r="H15" s="103"/>
      <c r="I15" s="103">
        <v>-29</v>
      </c>
      <c r="J15" s="103"/>
      <c r="K15" s="103"/>
      <c r="L15" s="103">
        <v>0</v>
      </c>
      <c r="M15" s="104"/>
      <c r="N15" s="103">
        <f t="shared" si="0"/>
        <v>214</v>
      </c>
      <c r="O15" s="109"/>
      <c r="P15" s="103">
        <v>0</v>
      </c>
      <c r="Q15" s="103"/>
      <c r="R15" s="103">
        <f t="shared" si="1"/>
        <v>214</v>
      </c>
    </row>
    <row r="16" spans="1:18" ht="14.25">
      <c r="A16" s="99" t="s">
        <v>163</v>
      </c>
      <c r="B16" s="103">
        <v>0</v>
      </c>
      <c r="C16" s="103"/>
      <c r="D16" s="103">
        <v>0</v>
      </c>
      <c r="E16" s="109"/>
      <c r="F16" s="103"/>
      <c r="G16" s="103">
        <v>0</v>
      </c>
      <c r="H16" s="103"/>
      <c r="I16" s="103">
        <v>7994</v>
      </c>
      <c r="J16" s="103"/>
      <c r="K16" s="103"/>
      <c r="L16" s="103">
        <v>0</v>
      </c>
      <c r="M16" s="104"/>
      <c r="N16" s="103">
        <f t="shared" si="0"/>
        <v>7994</v>
      </c>
      <c r="O16" s="109"/>
      <c r="P16" s="103">
        <v>0</v>
      </c>
      <c r="Q16" s="103"/>
      <c r="R16" s="103">
        <f t="shared" si="1"/>
        <v>7994</v>
      </c>
    </row>
    <row r="17" spans="1:18" ht="15" customHeight="1">
      <c r="A17" s="99" t="s">
        <v>138</v>
      </c>
      <c r="B17" s="103">
        <v>0</v>
      </c>
      <c r="C17" s="103"/>
      <c r="D17" s="103">
        <v>0</v>
      </c>
      <c r="E17" s="109"/>
      <c r="F17" s="103">
        <v>0</v>
      </c>
      <c r="G17" s="103">
        <v>0</v>
      </c>
      <c r="H17" s="103"/>
      <c r="I17" s="103">
        <v>0</v>
      </c>
      <c r="J17" s="103"/>
      <c r="K17" s="103"/>
      <c r="L17" s="103">
        <v>53807</v>
      </c>
      <c r="M17" s="104"/>
      <c r="N17" s="103">
        <f t="shared" si="0"/>
        <v>53807</v>
      </c>
      <c r="O17" s="109"/>
      <c r="P17" s="103">
        <v>3257</v>
      </c>
      <c r="Q17" s="103"/>
      <c r="R17" s="103">
        <f t="shared" si="1"/>
        <v>57064</v>
      </c>
    </row>
    <row r="18" spans="1:18" ht="15" customHeight="1">
      <c r="A18" s="121" t="s">
        <v>128</v>
      </c>
      <c r="B18" s="109">
        <v>0</v>
      </c>
      <c r="C18" s="109"/>
      <c r="D18" s="109">
        <v>0</v>
      </c>
      <c r="E18" s="109"/>
      <c r="F18" s="109"/>
      <c r="G18" s="109">
        <v>0</v>
      </c>
      <c r="H18" s="109"/>
      <c r="I18" s="109">
        <v>0</v>
      </c>
      <c r="J18" s="109"/>
      <c r="K18" s="109"/>
      <c r="L18" s="109">
        <v>-27430</v>
      </c>
      <c r="M18" s="104"/>
      <c r="N18" s="109">
        <f t="shared" si="0"/>
        <v>-27430</v>
      </c>
      <c r="O18" s="109"/>
      <c r="P18" s="102">
        <v>-1907</v>
      </c>
      <c r="Q18" s="103"/>
      <c r="R18" s="109">
        <f t="shared" si="1"/>
        <v>-29337</v>
      </c>
    </row>
    <row r="19" spans="1:18" ht="15" customHeight="1">
      <c r="A19" s="108"/>
      <c r="B19" s="109"/>
      <c r="C19" s="109"/>
      <c r="D19" s="109"/>
      <c r="E19" s="109"/>
      <c r="F19" s="109"/>
      <c r="G19" s="109"/>
      <c r="H19" s="109"/>
      <c r="I19" s="109"/>
      <c r="J19" s="109"/>
      <c r="K19" s="109"/>
      <c r="L19" s="109"/>
      <c r="M19" s="104"/>
      <c r="N19" s="103"/>
      <c r="O19" s="109"/>
      <c r="P19" s="109"/>
      <c r="Q19" s="103"/>
      <c r="R19" s="103"/>
    </row>
    <row r="20" spans="1:20" ht="15" customHeight="1" thickBot="1">
      <c r="A20" s="108" t="s">
        <v>347</v>
      </c>
      <c r="B20" s="110">
        <f>SUM(B12:B19)</f>
        <v>243893</v>
      </c>
      <c r="C20" s="109"/>
      <c r="D20" s="110">
        <f>SUM(D12:D19)</f>
        <v>13809</v>
      </c>
      <c r="E20" s="109"/>
      <c r="F20" s="110">
        <f>SUM(F12:F15)</f>
        <v>0</v>
      </c>
      <c r="G20" s="110">
        <f>SUM(G12:G19)</f>
        <v>26126</v>
      </c>
      <c r="H20" s="110"/>
      <c r="I20" s="110">
        <f>SUM(I12:I19)</f>
        <v>7965</v>
      </c>
      <c r="J20" s="110"/>
      <c r="K20" s="110"/>
      <c r="L20" s="110">
        <f>SUM(L12:L19)</f>
        <v>162103</v>
      </c>
      <c r="M20" s="104"/>
      <c r="N20" s="110">
        <f>SUM(N12:N19)</f>
        <v>453896</v>
      </c>
      <c r="O20" s="109"/>
      <c r="P20" s="110">
        <f>SUM(P12:P19)</f>
        <v>152641</v>
      </c>
      <c r="Q20" s="103"/>
      <c r="R20" s="110">
        <f>SUM(R12:R19)</f>
        <v>606537</v>
      </c>
      <c r="T20" s="99">
        <f>B20+D20+L20-N20+G20+I20</f>
        <v>0</v>
      </c>
    </row>
    <row r="21" spans="5:17" ht="15" customHeight="1" thickTop="1">
      <c r="E21" s="109"/>
      <c r="M21" s="104"/>
      <c r="O21" s="109"/>
      <c r="Q21" s="103"/>
    </row>
    <row r="22" spans="1:18" ht="15" customHeight="1">
      <c r="A22" s="99" t="s">
        <v>196</v>
      </c>
      <c r="B22" s="103">
        <f>B20</f>
        <v>243893</v>
      </c>
      <c r="C22" s="103"/>
      <c r="D22" s="103">
        <f>D20</f>
        <v>13809</v>
      </c>
      <c r="E22" s="109"/>
      <c r="F22" s="103">
        <f>F20</f>
        <v>0</v>
      </c>
      <c r="G22" s="103">
        <f>G20</f>
        <v>26126</v>
      </c>
      <c r="H22" s="103"/>
      <c r="I22" s="103">
        <f>I20</f>
        <v>7965</v>
      </c>
      <c r="J22" s="103"/>
      <c r="K22" s="103"/>
      <c r="L22" s="103">
        <f>L20</f>
        <v>162103</v>
      </c>
      <c r="M22" s="104"/>
      <c r="N22" s="103">
        <f>SUM(B22:L22)</f>
        <v>453896</v>
      </c>
      <c r="O22" s="109"/>
      <c r="P22" s="103">
        <f>P20</f>
        <v>152641</v>
      </c>
      <c r="Q22" s="103"/>
      <c r="R22" s="103">
        <f>SUM(N22:P22)</f>
        <v>606537</v>
      </c>
    </row>
    <row r="23" spans="1:18" ht="27.75" customHeight="1" hidden="1">
      <c r="A23" s="119" t="s">
        <v>173</v>
      </c>
      <c r="B23" s="103">
        <v>0</v>
      </c>
      <c r="C23" s="103"/>
      <c r="D23" s="103">
        <v>0</v>
      </c>
      <c r="E23" s="109"/>
      <c r="F23" s="103"/>
      <c r="G23" s="103">
        <v>0</v>
      </c>
      <c r="H23" s="103"/>
      <c r="I23" s="103">
        <v>0</v>
      </c>
      <c r="J23" s="103"/>
      <c r="K23" s="103"/>
      <c r="L23" s="103">
        <v>0</v>
      </c>
      <c r="M23" s="104"/>
      <c r="N23" s="103">
        <f>SUM(B23:L23)</f>
        <v>0</v>
      </c>
      <c r="O23" s="109"/>
      <c r="P23" s="103">
        <v>0</v>
      </c>
      <c r="Q23" s="103"/>
      <c r="R23" s="103">
        <f>SUM(N23:P23)</f>
        <v>0</v>
      </c>
    </row>
    <row r="24" spans="1:18" ht="15" customHeight="1">
      <c r="A24" s="99" t="s">
        <v>70</v>
      </c>
      <c r="B24" s="103">
        <v>0</v>
      </c>
      <c r="C24" s="103"/>
      <c r="D24" s="103">
        <v>0</v>
      </c>
      <c r="E24" s="109"/>
      <c r="F24" s="103">
        <v>0</v>
      </c>
      <c r="G24" s="103">
        <v>0</v>
      </c>
      <c r="H24" s="103"/>
      <c r="I24" s="103">
        <v>0</v>
      </c>
      <c r="J24" s="103"/>
      <c r="K24" s="103"/>
      <c r="L24" s="103">
        <f>PL!J38</f>
        <v>17790</v>
      </c>
      <c r="M24" s="104"/>
      <c r="N24" s="103">
        <f>SUM(B24:L24)</f>
        <v>17790</v>
      </c>
      <c r="O24" s="109"/>
      <c r="P24" s="103">
        <f>PL!J39</f>
        <v>3340</v>
      </c>
      <c r="Q24" s="103"/>
      <c r="R24" s="103">
        <f>SUM(N24:P24)</f>
        <v>21130</v>
      </c>
    </row>
    <row r="25" spans="2:18" ht="15" customHeight="1">
      <c r="B25" s="111"/>
      <c r="C25" s="103"/>
      <c r="D25" s="111"/>
      <c r="E25" s="109"/>
      <c r="F25" s="111"/>
      <c r="G25" s="111"/>
      <c r="H25" s="111"/>
      <c r="I25" s="111"/>
      <c r="J25" s="111"/>
      <c r="K25" s="111"/>
      <c r="L25" s="111"/>
      <c r="M25" s="104"/>
      <c r="N25" s="113"/>
      <c r="O25" s="109"/>
      <c r="P25" s="112"/>
      <c r="Q25" s="103"/>
      <c r="R25" s="113"/>
    </row>
    <row r="26" spans="1:20" ht="15" customHeight="1" thickBot="1">
      <c r="A26" s="108" t="s">
        <v>197</v>
      </c>
      <c r="B26" s="114">
        <f>SUM(B22:B25)</f>
        <v>243893</v>
      </c>
      <c r="C26" s="103"/>
      <c r="D26" s="114">
        <f>SUM(D22:D25)</f>
        <v>13809</v>
      </c>
      <c r="E26" s="109"/>
      <c r="F26" s="114">
        <f>SUM(F22:F24)</f>
        <v>0</v>
      </c>
      <c r="G26" s="114">
        <f>SUM(G22:G25)</f>
        <v>26126</v>
      </c>
      <c r="H26" s="114"/>
      <c r="I26" s="114">
        <f>SUM(I22:I25)</f>
        <v>7965</v>
      </c>
      <c r="J26" s="114"/>
      <c r="K26" s="114"/>
      <c r="L26" s="114">
        <f>SUM(L22:L25)</f>
        <v>179893</v>
      </c>
      <c r="M26" s="104"/>
      <c r="N26" s="114">
        <f>SUM(N22:N25)</f>
        <v>471686</v>
      </c>
      <c r="O26" s="109"/>
      <c r="P26" s="114">
        <f>SUM(P22:P25)</f>
        <v>155981</v>
      </c>
      <c r="Q26" s="103"/>
      <c r="R26" s="114">
        <f>SUM(R22:R25)</f>
        <v>627667</v>
      </c>
      <c r="S26" s="143">
        <f>'BS'!C29-Equity!R26</f>
        <v>0</v>
      </c>
      <c r="T26" s="143">
        <f>B26+D26+L26-N26+I26+G26</f>
        <v>0</v>
      </c>
    </row>
    <row r="27" spans="5:17" ht="15" customHeight="1" thickTop="1">
      <c r="E27" s="109"/>
      <c r="M27" s="104"/>
      <c r="O27" s="109"/>
      <c r="Q27" s="103"/>
    </row>
    <row r="28" spans="2:18" ht="15" customHeight="1">
      <c r="B28" s="179">
        <f>B26-'BS'!C22</f>
        <v>0</v>
      </c>
      <c r="C28" s="179"/>
      <c r="D28" s="179">
        <f>D26-'BS'!C23</f>
        <v>0</v>
      </c>
      <c r="E28" s="179"/>
      <c r="F28" s="179"/>
      <c r="G28" s="179"/>
      <c r="H28" s="179"/>
      <c r="I28" s="179">
        <f>I26-'BS'!C24</f>
        <v>0</v>
      </c>
      <c r="J28" s="179"/>
      <c r="K28" s="179"/>
      <c r="L28" s="143">
        <f>L26-'BS'!C26</f>
        <v>0</v>
      </c>
      <c r="M28" s="143"/>
      <c r="N28" s="143">
        <f>N26-'BS'!C27</f>
        <v>0</v>
      </c>
      <c r="O28" s="143"/>
      <c r="P28" s="143">
        <f>'BS'!C28-Equity!P26</f>
        <v>0</v>
      </c>
      <c r="Q28" s="143"/>
      <c r="R28" s="143">
        <f>'BS'!C29-Equity!R26</f>
        <v>0</v>
      </c>
    </row>
    <row r="29" spans="1:18" ht="45" customHeight="1">
      <c r="A29" s="247" t="s">
        <v>218</v>
      </c>
      <c r="B29" s="247"/>
      <c r="C29" s="247"/>
      <c r="D29" s="247"/>
      <c r="E29" s="247"/>
      <c r="F29" s="247"/>
      <c r="G29" s="247"/>
      <c r="H29" s="247"/>
      <c r="I29" s="247"/>
      <c r="J29" s="247"/>
      <c r="K29" s="247"/>
      <c r="L29" s="239"/>
      <c r="M29" s="239"/>
      <c r="N29" s="239"/>
      <c r="O29" s="239"/>
      <c r="P29" s="239"/>
      <c r="Q29" s="239"/>
      <c r="R29" s="239"/>
    </row>
    <row r="30" spans="1:18" ht="15" customHeight="1">
      <c r="A30" s="227"/>
      <c r="B30" s="228"/>
      <c r="C30" s="228"/>
      <c r="D30" s="228"/>
      <c r="E30" s="228"/>
      <c r="F30" s="228"/>
      <c r="G30" s="228"/>
      <c r="H30" s="228"/>
      <c r="I30" s="228"/>
      <c r="J30" s="228"/>
      <c r="K30" s="228"/>
      <c r="L30" s="228"/>
      <c r="M30" s="228"/>
      <c r="N30" s="228"/>
      <c r="O30" s="228"/>
      <c r="P30" s="228"/>
      <c r="Q30" s="228"/>
      <c r="R30" s="228"/>
    </row>
    <row r="45" ht="15" customHeight="1">
      <c r="A45" s="103"/>
    </row>
    <row r="46" ht="15" customHeight="1">
      <c r="A46" s="103"/>
    </row>
    <row r="47" ht="15" customHeight="1">
      <c r="A47" s="103"/>
    </row>
    <row r="49" ht="15" customHeight="1">
      <c r="A49" s="103"/>
    </row>
    <row r="51" ht="15" customHeight="1">
      <c r="A51" s="103"/>
    </row>
    <row r="53" spans="1:17" ht="15" customHeight="1">
      <c r="A53" s="103"/>
      <c r="L53" s="104"/>
      <c r="M53" s="104"/>
      <c r="N53" s="104"/>
      <c r="O53" s="104"/>
      <c r="P53" s="104"/>
      <c r="Q53" s="104"/>
    </row>
    <row r="54" spans="1:18" ht="15" customHeight="1">
      <c r="A54" s="106"/>
      <c r="B54" s="106"/>
      <c r="C54" s="106"/>
      <c r="D54" s="106"/>
      <c r="E54" s="106"/>
      <c r="F54" s="106"/>
      <c r="G54" s="106"/>
      <c r="H54" s="106"/>
      <c r="I54" s="106"/>
      <c r="J54" s="106"/>
      <c r="K54" s="106"/>
      <c r="L54" s="107"/>
      <c r="M54" s="107"/>
      <c r="N54" s="107"/>
      <c r="O54" s="107"/>
      <c r="P54" s="107"/>
      <c r="Q54" s="107"/>
      <c r="R54" s="107"/>
    </row>
    <row r="55" spans="12:18" ht="15" customHeight="1">
      <c r="L55" s="104"/>
      <c r="M55" s="104"/>
      <c r="N55" s="104"/>
      <c r="O55" s="104"/>
      <c r="P55" s="104"/>
      <c r="Q55" s="104"/>
      <c r="R55" s="104"/>
    </row>
    <row r="59" spans="6:18" ht="15" customHeight="1">
      <c r="F59" s="108"/>
      <c r="G59" s="108"/>
      <c r="H59" s="108"/>
      <c r="I59" s="108"/>
      <c r="J59" s="108"/>
      <c r="K59" s="108"/>
      <c r="L59" s="108"/>
      <c r="M59" s="108"/>
      <c r="N59" s="108"/>
      <c r="O59" s="108"/>
      <c r="P59" s="108"/>
      <c r="Q59" s="108"/>
      <c r="R59" s="108"/>
    </row>
    <row r="60" spans="6:18" ht="15" customHeight="1">
      <c r="F60" s="108"/>
      <c r="G60" s="108"/>
      <c r="H60" s="108"/>
      <c r="I60" s="108"/>
      <c r="J60" s="108"/>
      <c r="K60" s="108"/>
      <c r="L60" s="108"/>
      <c r="M60" s="108"/>
      <c r="N60" s="108"/>
      <c r="O60" s="108"/>
      <c r="P60" s="108"/>
      <c r="Q60" s="108"/>
      <c r="R60" s="108"/>
    </row>
    <row r="61" spans="6:18" ht="15" customHeight="1">
      <c r="F61" s="108"/>
      <c r="G61" s="108"/>
      <c r="H61" s="108"/>
      <c r="I61" s="108"/>
      <c r="J61" s="108"/>
      <c r="K61" s="108"/>
      <c r="L61" s="108"/>
      <c r="M61" s="108"/>
      <c r="N61" s="108"/>
      <c r="O61" s="108"/>
      <c r="P61" s="108"/>
      <c r="Q61" s="108"/>
      <c r="R61" s="108"/>
    </row>
    <row r="62" spans="6:18" ht="15" customHeight="1">
      <c r="F62" s="108"/>
      <c r="G62" s="108"/>
      <c r="H62" s="108"/>
      <c r="I62" s="108"/>
      <c r="J62" s="108"/>
      <c r="K62" s="108"/>
      <c r="L62" s="108"/>
      <c r="M62" s="108"/>
      <c r="N62" s="108"/>
      <c r="O62" s="108"/>
      <c r="P62" s="108"/>
      <c r="Q62" s="108"/>
      <c r="R62" s="108"/>
    </row>
    <row r="63" spans="6:18" ht="15" customHeight="1">
      <c r="F63" s="108"/>
      <c r="G63" s="108"/>
      <c r="H63" s="108"/>
      <c r="I63" s="108"/>
      <c r="J63" s="108"/>
      <c r="K63" s="108"/>
      <c r="L63" s="108"/>
      <c r="M63" s="108"/>
      <c r="N63" s="108"/>
      <c r="O63" s="108"/>
      <c r="P63" s="108"/>
      <c r="Q63" s="108"/>
      <c r="R63" s="108"/>
    </row>
    <row r="64" spans="6:18" ht="15" customHeight="1">
      <c r="F64" s="108"/>
      <c r="G64" s="108"/>
      <c r="H64" s="108"/>
      <c r="I64" s="108"/>
      <c r="J64" s="108"/>
      <c r="K64" s="108"/>
      <c r="L64" s="108"/>
      <c r="M64" s="108"/>
      <c r="N64" s="108"/>
      <c r="O64" s="108"/>
      <c r="P64" s="108"/>
      <c r="Q64" s="108"/>
      <c r="R64" s="108"/>
    </row>
    <row r="65" spans="6:18" ht="15" customHeight="1">
      <c r="F65" s="108"/>
      <c r="G65" s="108"/>
      <c r="H65" s="108"/>
      <c r="I65" s="108"/>
      <c r="J65" s="108"/>
      <c r="K65" s="108"/>
      <c r="L65" s="108"/>
      <c r="M65" s="108"/>
      <c r="N65" s="108"/>
      <c r="O65" s="108"/>
      <c r="P65" s="108"/>
      <c r="Q65" s="108"/>
      <c r="R65" s="108"/>
    </row>
    <row r="66" spans="6:18" ht="15" customHeight="1">
      <c r="F66" s="108"/>
      <c r="G66" s="108"/>
      <c r="H66" s="108"/>
      <c r="I66" s="108"/>
      <c r="J66" s="108"/>
      <c r="K66" s="108"/>
      <c r="L66" s="108"/>
      <c r="M66" s="108"/>
      <c r="N66" s="108"/>
      <c r="O66" s="108"/>
      <c r="P66" s="108"/>
      <c r="Q66" s="108"/>
      <c r="R66" s="108"/>
    </row>
    <row r="67" spans="6:18" ht="15" customHeight="1">
      <c r="F67" s="108"/>
      <c r="G67" s="108"/>
      <c r="H67" s="108"/>
      <c r="I67" s="108"/>
      <c r="J67" s="108"/>
      <c r="K67" s="108"/>
      <c r="L67" s="108"/>
      <c r="M67" s="108"/>
      <c r="N67" s="108"/>
      <c r="O67" s="108"/>
      <c r="P67" s="108"/>
      <c r="Q67" s="108"/>
      <c r="R67" s="108"/>
    </row>
    <row r="68" spans="6:18" ht="15" customHeight="1">
      <c r="F68" s="108"/>
      <c r="G68" s="108"/>
      <c r="H68" s="108"/>
      <c r="I68" s="108"/>
      <c r="J68" s="108"/>
      <c r="K68" s="108"/>
      <c r="L68" s="108"/>
      <c r="M68" s="108"/>
      <c r="N68" s="108"/>
      <c r="O68" s="108"/>
      <c r="P68" s="108"/>
      <c r="Q68" s="108"/>
      <c r="R68" s="108"/>
    </row>
    <row r="69" spans="6:18" ht="15" customHeight="1">
      <c r="F69" s="108"/>
      <c r="G69" s="108"/>
      <c r="H69" s="108"/>
      <c r="I69" s="108"/>
      <c r="J69" s="108"/>
      <c r="K69" s="108"/>
      <c r="L69" s="108"/>
      <c r="M69" s="108"/>
      <c r="N69" s="108"/>
      <c r="O69" s="108"/>
      <c r="P69" s="108"/>
      <c r="Q69" s="108"/>
      <c r="R69" s="108"/>
    </row>
    <row r="70" spans="6:18" ht="15" customHeight="1">
      <c r="F70" s="108"/>
      <c r="G70" s="108"/>
      <c r="H70" s="108"/>
      <c r="I70" s="108"/>
      <c r="J70" s="108"/>
      <c r="K70" s="108"/>
      <c r="L70" s="108"/>
      <c r="M70" s="108"/>
      <c r="N70" s="108"/>
      <c r="O70" s="108"/>
      <c r="P70" s="108"/>
      <c r="Q70" s="108"/>
      <c r="R70" s="108"/>
    </row>
    <row r="71" spans="6:18" ht="15" customHeight="1">
      <c r="F71" s="108"/>
      <c r="G71" s="108"/>
      <c r="H71" s="108"/>
      <c r="I71" s="108"/>
      <c r="J71" s="108"/>
      <c r="K71" s="108"/>
      <c r="L71" s="108"/>
      <c r="M71" s="108"/>
      <c r="N71" s="108"/>
      <c r="O71" s="108"/>
      <c r="P71" s="108"/>
      <c r="Q71" s="108"/>
      <c r="R71" s="108"/>
    </row>
    <row r="72" spans="6:18" ht="15" customHeight="1">
      <c r="F72" s="108"/>
      <c r="G72" s="108"/>
      <c r="H72" s="108"/>
      <c r="I72" s="108"/>
      <c r="J72" s="108"/>
      <c r="K72" s="108"/>
      <c r="L72" s="108"/>
      <c r="M72" s="108"/>
      <c r="N72" s="108"/>
      <c r="O72" s="108"/>
      <c r="P72" s="108"/>
      <c r="Q72" s="108"/>
      <c r="R72" s="108"/>
    </row>
    <row r="73" spans="6:18" ht="15" customHeight="1">
      <c r="F73" s="108"/>
      <c r="G73" s="108"/>
      <c r="H73" s="108"/>
      <c r="I73" s="108"/>
      <c r="J73" s="108"/>
      <c r="K73" s="108"/>
      <c r="L73" s="108"/>
      <c r="M73" s="108"/>
      <c r="N73" s="108"/>
      <c r="O73" s="108"/>
      <c r="P73" s="108"/>
      <c r="Q73" s="108"/>
      <c r="R73" s="108"/>
    </row>
    <row r="74" spans="6:18" ht="15" customHeight="1">
      <c r="F74" s="108"/>
      <c r="G74" s="108"/>
      <c r="H74" s="108"/>
      <c r="I74" s="108"/>
      <c r="J74" s="108"/>
      <c r="K74" s="108"/>
      <c r="L74" s="108"/>
      <c r="M74" s="108"/>
      <c r="N74" s="108"/>
      <c r="O74" s="108"/>
      <c r="P74" s="108"/>
      <c r="Q74" s="108"/>
      <c r="R74" s="108"/>
    </row>
    <row r="75" spans="6:18" ht="15" customHeight="1">
      <c r="F75" s="108"/>
      <c r="G75" s="108"/>
      <c r="H75" s="108"/>
      <c r="I75" s="108"/>
      <c r="J75" s="108"/>
      <c r="K75" s="108"/>
      <c r="L75" s="108"/>
      <c r="M75" s="108"/>
      <c r="N75" s="108"/>
      <c r="O75" s="108"/>
      <c r="P75" s="108"/>
      <c r="Q75" s="108"/>
      <c r="R75" s="108"/>
    </row>
    <row r="76" spans="6:18" ht="15" customHeight="1">
      <c r="F76" s="108"/>
      <c r="G76" s="108"/>
      <c r="H76" s="108"/>
      <c r="I76" s="108"/>
      <c r="J76" s="108"/>
      <c r="K76" s="108"/>
      <c r="L76" s="108"/>
      <c r="M76" s="108"/>
      <c r="N76" s="108"/>
      <c r="O76" s="108"/>
      <c r="P76" s="108"/>
      <c r="Q76" s="108"/>
      <c r="R76" s="108"/>
    </row>
    <row r="92" ht="15" customHeight="1">
      <c r="A92" s="103">
        <f>A45</f>
        <v>0</v>
      </c>
    </row>
  </sheetData>
  <sheetProtection/>
  <mergeCells count="4">
    <mergeCell ref="A30:R30"/>
    <mergeCell ref="A29:R29"/>
    <mergeCell ref="B5:N5"/>
    <mergeCell ref="B6:I6"/>
  </mergeCells>
  <printOptions horizontalCentered="1"/>
  <pageMargins left="0.25" right="0.25" top="0.75" bottom="0.25" header="0.5" footer="0.25"/>
  <pageSetup fitToHeight="1" fitToWidth="1" horizontalDpi="600" verticalDpi="600" orientation="landscape" paperSize="9" scale="87" r:id="rId2"/>
  <headerFooter alignWithMargins="0">
    <oddHeader>&amp;C( &amp;P+2 )</oddHeader>
  </headerFooter>
  <drawing r:id="rId1"/>
</worksheet>
</file>

<file path=xl/worksheets/sheet4.xml><?xml version="1.0" encoding="utf-8"?>
<worksheet xmlns="http://schemas.openxmlformats.org/spreadsheetml/2006/main" xmlns:r="http://schemas.openxmlformats.org/officeDocument/2006/relationships">
  <dimension ref="A1:I69"/>
  <sheetViews>
    <sheetView view="pageBreakPreview" zoomScaleSheetLayoutView="100" zoomScalePageLayoutView="0" workbookViewId="0" topLeftCell="A1">
      <selection activeCell="B7" sqref="B7"/>
    </sheetView>
  </sheetViews>
  <sheetFormatPr defaultColWidth="9.140625" defaultRowHeight="15" customHeight="1"/>
  <cols>
    <col min="1" max="1" width="4.7109375" style="2" customWidth="1"/>
    <col min="2" max="2" width="64.14062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03" t="s">
        <v>43</v>
      </c>
      <c r="B1" s="99"/>
      <c r="C1" s="99"/>
      <c r="D1" s="99"/>
      <c r="E1" s="99"/>
      <c r="F1" s="99"/>
      <c r="G1" s="99"/>
      <c r="H1" s="99"/>
      <c r="I1" s="99"/>
    </row>
    <row r="2" spans="1:9" ht="15" customHeight="1">
      <c r="A2" s="103" t="s">
        <v>203</v>
      </c>
      <c r="B2" s="99"/>
      <c r="C2" s="99"/>
      <c r="D2" s="99"/>
      <c r="E2" s="99"/>
      <c r="F2" s="99"/>
      <c r="G2" s="99"/>
      <c r="H2" s="99"/>
      <c r="I2" s="99"/>
    </row>
    <row r="3" spans="1:9" ht="15" customHeight="1">
      <c r="A3" s="103"/>
      <c r="B3" s="99"/>
      <c r="C3" s="99"/>
      <c r="D3" s="138"/>
      <c r="E3" s="139"/>
      <c r="F3" s="139"/>
      <c r="G3" s="99"/>
      <c r="H3" s="99"/>
      <c r="I3" s="99"/>
    </row>
    <row r="4" spans="1:9" ht="15" customHeight="1">
      <c r="A4" s="103"/>
      <c r="B4" s="99"/>
      <c r="C4" s="99"/>
      <c r="D4" s="139"/>
      <c r="E4" s="139"/>
      <c r="F4" s="139"/>
      <c r="G4" s="99"/>
      <c r="H4" s="99"/>
      <c r="I4" s="99"/>
    </row>
    <row r="5" spans="1:6" ht="28.5" customHeight="1">
      <c r="A5" s="103"/>
      <c r="B5" s="99"/>
      <c r="C5" s="99"/>
      <c r="D5" s="212" t="s">
        <v>220</v>
      </c>
      <c r="E5" s="213"/>
      <c r="F5" s="213"/>
    </row>
    <row r="6" spans="1:6" ht="15" customHeight="1">
      <c r="A6" s="99"/>
      <c r="B6" s="99"/>
      <c r="C6" s="99"/>
      <c r="D6" s="69" t="s">
        <v>199</v>
      </c>
      <c r="E6" s="107"/>
      <c r="F6" s="69" t="s">
        <v>198</v>
      </c>
    </row>
    <row r="7" spans="1:6" ht="15" customHeight="1">
      <c r="A7" s="99"/>
      <c r="B7" s="99"/>
      <c r="C7" s="99"/>
      <c r="D7" s="104" t="s">
        <v>3</v>
      </c>
      <c r="E7" s="104"/>
      <c r="F7" s="104" t="s">
        <v>3</v>
      </c>
    </row>
    <row r="8" spans="1:6" ht="15" customHeight="1">
      <c r="A8" s="99"/>
      <c r="B8" s="99"/>
      <c r="C8" s="99"/>
      <c r="D8" s="6" t="s">
        <v>12</v>
      </c>
      <c r="E8" s="6"/>
      <c r="F8" s="6" t="s">
        <v>12</v>
      </c>
    </row>
    <row r="9" spans="1:6" ht="15" customHeight="1">
      <c r="A9" s="99"/>
      <c r="B9" s="99"/>
      <c r="C9" s="99"/>
      <c r="D9" s="6"/>
      <c r="E9" s="6"/>
      <c r="F9" s="6"/>
    </row>
    <row r="10" spans="1:6" ht="15" customHeight="1">
      <c r="A10" s="103" t="s">
        <v>316</v>
      </c>
      <c r="B10" s="99"/>
      <c r="C10" s="99"/>
      <c r="D10" s="55"/>
      <c r="E10" s="104"/>
      <c r="F10" s="55"/>
    </row>
    <row r="11" spans="1:6" ht="15" customHeight="1">
      <c r="A11" s="99" t="s">
        <v>322</v>
      </c>
      <c r="B11" s="99"/>
      <c r="C11" s="99"/>
      <c r="D11" s="55">
        <f>PL!J32</f>
        <v>27197</v>
      </c>
      <c r="E11" s="104"/>
      <c r="F11" s="55">
        <f>PL!L32</f>
        <v>13252</v>
      </c>
    </row>
    <row r="12" spans="1:6" ht="15" customHeight="1">
      <c r="A12" s="99"/>
      <c r="B12" s="99"/>
      <c r="C12" s="99"/>
      <c r="D12" s="3"/>
      <c r="F12" s="3"/>
    </row>
    <row r="13" spans="1:6" ht="15" customHeight="1">
      <c r="A13" s="99" t="s">
        <v>334</v>
      </c>
      <c r="B13" s="99"/>
      <c r="C13" s="99"/>
      <c r="D13" s="23">
        <f>13583+29</f>
        <v>13612</v>
      </c>
      <c r="E13" s="99"/>
      <c r="F13" s="55">
        <v>9988</v>
      </c>
    </row>
    <row r="14" spans="1:6" ht="15" customHeight="1">
      <c r="A14" s="99"/>
      <c r="B14" s="99"/>
      <c r="C14" s="99"/>
      <c r="D14" s="61"/>
      <c r="E14" s="99"/>
      <c r="F14" s="61"/>
    </row>
    <row r="15" spans="1:7" ht="15" customHeight="1">
      <c r="A15" s="99" t="s">
        <v>353</v>
      </c>
      <c r="B15" s="99"/>
      <c r="C15" s="99"/>
      <c r="D15" s="70">
        <f>SUM(D11:D13)</f>
        <v>40809</v>
      </c>
      <c r="E15" s="99"/>
      <c r="F15" s="70">
        <f>SUM(F11:F13)</f>
        <v>23240</v>
      </c>
      <c r="G15" s="99"/>
    </row>
    <row r="16" spans="1:7" ht="15" customHeight="1">
      <c r="A16" s="99"/>
      <c r="B16" s="99"/>
      <c r="C16" s="99"/>
      <c r="D16" s="70"/>
      <c r="E16" s="99"/>
      <c r="F16" s="70"/>
      <c r="G16" s="99"/>
    </row>
    <row r="17" spans="1:6" ht="15" customHeight="1">
      <c r="A17" s="99" t="s">
        <v>335</v>
      </c>
      <c r="B17" s="99"/>
      <c r="C17" s="99"/>
      <c r="D17" s="55"/>
      <c r="E17" s="99"/>
      <c r="F17" s="55"/>
    </row>
    <row r="18" spans="1:6" ht="15" customHeight="1">
      <c r="A18" s="99"/>
      <c r="B18" s="99" t="s">
        <v>49</v>
      </c>
      <c r="C18" s="99"/>
      <c r="D18" s="55">
        <f>21744-1+87</f>
        <v>21830</v>
      </c>
      <c r="E18" s="99"/>
      <c r="F18" s="55">
        <v>-25723</v>
      </c>
    </row>
    <row r="19" spans="1:7" ht="15" customHeight="1">
      <c r="A19" s="99"/>
      <c r="B19" s="99" t="s">
        <v>179</v>
      </c>
      <c r="C19" s="99"/>
      <c r="D19" s="55">
        <v>-726</v>
      </c>
      <c r="E19" s="99"/>
      <c r="F19" s="55">
        <v>-1584</v>
      </c>
      <c r="G19" s="99"/>
    </row>
    <row r="20" spans="1:7" ht="15" customHeight="1" hidden="1">
      <c r="A20" s="99"/>
      <c r="B20" s="99" t="s">
        <v>180</v>
      </c>
      <c r="C20" s="99"/>
      <c r="D20" s="55"/>
      <c r="E20" s="99"/>
      <c r="F20" s="55">
        <v>0</v>
      </c>
      <c r="G20" s="99"/>
    </row>
    <row r="21" spans="1:7" ht="15" customHeight="1">
      <c r="A21" s="99"/>
      <c r="B21" s="99" t="s">
        <v>143</v>
      </c>
      <c r="C21" s="99"/>
      <c r="D21" s="55"/>
      <c r="E21" s="99"/>
      <c r="F21" s="55"/>
      <c r="G21" s="99"/>
    </row>
    <row r="22" spans="1:7" ht="15" customHeight="1">
      <c r="A22" s="99"/>
      <c r="B22" s="99" t="s">
        <v>181</v>
      </c>
      <c r="C22" s="99"/>
      <c r="D22" s="55">
        <v>5</v>
      </c>
      <c r="E22" s="99"/>
      <c r="F22" s="55">
        <v>128</v>
      </c>
      <c r="G22" s="99"/>
    </row>
    <row r="23" spans="1:7" ht="15" customHeight="1">
      <c r="A23" s="99"/>
      <c r="B23" s="99" t="s">
        <v>23</v>
      </c>
      <c r="C23" s="99"/>
      <c r="D23" s="55">
        <v>-6627</v>
      </c>
      <c r="E23" s="99"/>
      <c r="F23" s="55">
        <v>-5525</v>
      </c>
      <c r="G23" s="99"/>
    </row>
    <row r="24" spans="1:7" ht="15" customHeight="1" hidden="1">
      <c r="A24" s="99"/>
      <c r="B24" s="99" t="s">
        <v>108</v>
      </c>
      <c r="C24" s="99"/>
      <c r="D24" s="55">
        <v>0</v>
      </c>
      <c r="E24" s="99"/>
      <c r="F24" s="55">
        <v>0</v>
      </c>
      <c r="G24" s="99"/>
    </row>
    <row r="25" spans="1:7" ht="15" customHeight="1" hidden="1">
      <c r="A25" s="99"/>
      <c r="B25" s="99" t="s">
        <v>115</v>
      </c>
      <c r="C25" s="99"/>
      <c r="D25" s="55">
        <v>0</v>
      </c>
      <c r="E25" s="99"/>
      <c r="F25" s="55">
        <v>0</v>
      </c>
      <c r="G25" s="99"/>
    </row>
    <row r="26" spans="1:7" ht="15" customHeight="1" hidden="1">
      <c r="A26" s="99"/>
      <c r="B26" s="99" t="s">
        <v>115</v>
      </c>
      <c r="C26" s="99"/>
      <c r="D26" s="55">
        <v>0</v>
      </c>
      <c r="E26" s="99"/>
      <c r="F26" s="55">
        <v>0</v>
      </c>
      <c r="G26" s="99"/>
    </row>
    <row r="27" spans="1:6" ht="15" customHeight="1">
      <c r="A27" s="99"/>
      <c r="B27" s="99"/>
      <c r="C27" s="99"/>
      <c r="D27" s="61"/>
      <c r="E27" s="99"/>
      <c r="F27" s="61"/>
    </row>
    <row r="28" spans="1:6" ht="15" customHeight="1">
      <c r="A28" s="103" t="s">
        <v>330</v>
      </c>
      <c r="B28" s="99"/>
      <c r="C28" s="99"/>
      <c r="D28" s="61">
        <f>SUM(D15:D26)</f>
        <v>55291</v>
      </c>
      <c r="E28" s="99"/>
      <c r="F28" s="61">
        <f>SUM(F15:F26)</f>
        <v>-9464</v>
      </c>
    </row>
    <row r="29" spans="1:6" ht="15" customHeight="1">
      <c r="A29" s="99"/>
      <c r="B29" s="99"/>
      <c r="C29" s="99"/>
      <c r="D29" s="70"/>
      <c r="E29" s="99"/>
      <c r="F29" s="70"/>
    </row>
    <row r="30" spans="1:7" ht="15" customHeight="1">
      <c r="A30" s="103" t="s">
        <v>190</v>
      </c>
      <c r="B30" s="99"/>
      <c r="C30" s="99"/>
      <c r="D30" s="55"/>
      <c r="E30" s="104"/>
      <c r="F30" s="55"/>
      <c r="G30" s="99"/>
    </row>
    <row r="31" spans="1:6" ht="15" customHeight="1">
      <c r="A31" s="103"/>
      <c r="B31" s="115" t="s">
        <v>116</v>
      </c>
      <c r="C31" s="99"/>
      <c r="D31" s="55">
        <v>-4768</v>
      </c>
      <c r="E31" s="104"/>
      <c r="F31" s="55">
        <v>-1800</v>
      </c>
    </row>
    <row r="32" spans="1:6" ht="15" customHeight="1" hidden="1">
      <c r="A32" s="103"/>
      <c r="B32" s="115" t="s">
        <v>139</v>
      </c>
      <c r="C32" s="99"/>
      <c r="D32" s="55">
        <v>0</v>
      </c>
      <c r="E32" s="104"/>
      <c r="F32" s="55">
        <v>0</v>
      </c>
    </row>
    <row r="33" spans="1:6" ht="15" customHeight="1" hidden="1">
      <c r="A33" s="103"/>
      <c r="B33" s="115" t="s">
        <v>147</v>
      </c>
      <c r="C33" s="99"/>
      <c r="D33" s="55">
        <v>0</v>
      </c>
      <c r="E33" s="104"/>
      <c r="F33" s="55">
        <v>0</v>
      </c>
    </row>
    <row r="34" spans="1:6" ht="15" customHeight="1">
      <c r="A34" s="103"/>
      <c r="B34" s="115" t="s">
        <v>221</v>
      </c>
      <c r="C34" s="99"/>
      <c r="D34" s="55">
        <v>52</v>
      </c>
      <c r="E34" s="104"/>
      <c r="F34" s="70">
        <v>133</v>
      </c>
    </row>
    <row r="35" spans="1:6" ht="15" customHeight="1">
      <c r="A35" s="103"/>
      <c r="B35" s="115" t="s">
        <v>57</v>
      </c>
      <c r="C35" s="99"/>
      <c r="D35" s="55">
        <v>-16727</v>
      </c>
      <c r="E35" s="104"/>
      <c r="F35" s="55">
        <v>-13842</v>
      </c>
    </row>
    <row r="36" spans="1:6" ht="15" customHeight="1" hidden="1">
      <c r="A36" s="103"/>
      <c r="B36" s="115" t="s">
        <v>140</v>
      </c>
      <c r="C36" s="99"/>
      <c r="D36" s="55">
        <v>0</v>
      </c>
      <c r="E36" s="104"/>
      <c r="F36" s="55">
        <v>0</v>
      </c>
    </row>
    <row r="37" spans="1:6" ht="15" customHeight="1" hidden="1">
      <c r="A37" s="103"/>
      <c r="B37" s="115" t="s">
        <v>124</v>
      </c>
      <c r="C37" s="99"/>
      <c r="D37" s="55">
        <v>0</v>
      </c>
      <c r="E37" s="104"/>
      <c r="F37" s="70">
        <v>0</v>
      </c>
    </row>
    <row r="38" spans="1:6" ht="15" customHeight="1" hidden="1">
      <c r="A38" s="103"/>
      <c r="B38" s="115" t="s">
        <v>182</v>
      </c>
      <c r="C38" s="99"/>
      <c r="D38" s="55">
        <v>0</v>
      </c>
      <c r="E38" s="104"/>
      <c r="F38" s="70">
        <v>0</v>
      </c>
    </row>
    <row r="39" ht="15" customHeight="1">
      <c r="F39" s="140"/>
    </row>
    <row r="40" spans="1:6" ht="15" customHeight="1" hidden="1">
      <c r="A40" s="103"/>
      <c r="B40" s="115" t="s">
        <v>117</v>
      </c>
      <c r="C40" s="99"/>
      <c r="D40" s="55">
        <v>0</v>
      </c>
      <c r="E40" s="104"/>
      <c r="F40" s="55">
        <v>0</v>
      </c>
    </row>
    <row r="41" spans="1:6" ht="15" customHeight="1">
      <c r="A41" s="103" t="s">
        <v>323</v>
      </c>
      <c r="B41" s="99"/>
      <c r="C41" s="99"/>
      <c r="D41" s="116">
        <f>SUM(D31:D40)</f>
        <v>-21443</v>
      </c>
      <c r="E41" s="104"/>
      <c r="F41" s="61">
        <f>SUM(F31:F40)</f>
        <v>-15509</v>
      </c>
    </row>
    <row r="42" spans="1:6" ht="15" customHeight="1">
      <c r="A42" s="103"/>
      <c r="B42" s="99"/>
      <c r="C42" s="99"/>
      <c r="D42" s="70"/>
      <c r="E42" s="104"/>
      <c r="F42" s="70"/>
    </row>
    <row r="43" spans="1:6" ht="15" customHeight="1">
      <c r="A43" s="103" t="s">
        <v>37</v>
      </c>
      <c r="B43" s="99"/>
      <c r="C43" s="99"/>
      <c r="D43" s="55"/>
      <c r="E43" s="104"/>
      <c r="F43" s="55"/>
    </row>
    <row r="44" spans="2:6" ht="15" customHeight="1">
      <c r="B44" s="99" t="s">
        <v>129</v>
      </c>
      <c r="C44" s="99"/>
      <c r="D44" s="55">
        <v>-584</v>
      </c>
      <c r="E44" s="99"/>
      <c r="F44" s="55">
        <v>0</v>
      </c>
    </row>
    <row r="45" spans="2:6" ht="15" customHeight="1" hidden="1">
      <c r="B45" s="189" t="s">
        <v>149</v>
      </c>
      <c r="C45" s="189"/>
      <c r="D45" s="190">
        <v>0</v>
      </c>
      <c r="E45" s="99"/>
      <c r="F45" s="55">
        <v>0</v>
      </c>
    </row>
    <row r="46" spans="2:6" ht="15" customHeight="1" hidden="1">
      <c r="B46" s="99" t="s">
        <v>194</v>
      </c>
      <c r="C46" s="99"/>
      <c r="D46" s="55">
        <v>0</v>
      </c>
      <c r="E46" s="99"/>
      <c r="F46" s="55">
        <v>0</v>
      </c>
    </row>
    <row r="47" spans="2:6" ht="15" customHeight="1" hidden="1">
      <c r="B47" s="99" t="s">
        <v>183</v>
      </c>
      <c r="C47" s="99"/>
      <c r="D47" s="55">
        <v>0</v>
      </c>
      <c r="E47" s="99"/>
      <c r="F47" s="55">
        <v>0</v>
      </c>
    </row>
    <row r="48" spans="1:6" ht="15" customHeight="1">
      <c r="A48" s="99"/>
      <c r="B48" s="99"/>
      <c r="C48" s="99"/>
      <c r="D48" s="61"/>
      <c r="E48" s="99"/>
      <c r="F48" s="61"/>
    </row>
    <row r="49" spans="1:6" ht="15" customHeight="1">
      <c r="A49" s="103" t="s">
        <v>226</v>
      </c>
      <c r="B49" s="99"/>
      <c r="C49" s="99"/>
      <c r="D49" s="61">
        <f>SUM(D44:D47)</f>
        <v>-584</v>
      </c>
      <c r="E49" s="99"/>
      <c r="F49" s="61">
        <f>SUM(F44:F47)</f>
        <v>0</v>
      </c>
    </row>
    <row r="50" spans="1:6" ht="15" customHeight="1">
      <c r="A50" s="99"/>
      <c r="B50" s="99"/>
      <c r="C50" s="99"/>
      <c r="D50" s="55"/>
      <c r="E50" s="99"/>
      <c r="F50" s="55"/>
    </row>
    <row r="51" spans="1:9" ht="15" customHeight="1">
      <c r="A51" s="103" t="s">
        <v>227</v>
      </c>
      <c r="B51" s="99"/>
      <c r="C51" s="99"/>
      <c r="D51" s="55">
        <f>+D28+D41+D49</f>
        <v>33264</v>
      </c>
      <c r="E51" s="99"/>
      <c r="F51" s="55">
        <f>+F28+F41+F49</f>
        <v>-24973</v>
      </c>
      <c r="G51" s="99"/>
      <c r="H51" s="99"/>
      <c r="I51" s="99"/>
    </row>
    <row r="52" spans="1:6" ht="15" customHeight="1">
      <c r="A52" s="103" t="s">
        <v>130</v>
      </c>
      <c r="B52" s="99"/>
      <c r="C52" s="99"/>
      <c r="D52" s="55">
        <v>18112</v>
      </c>
      <c r="E52" s="99"/>
      <c r="F52" s="55">
        <v>57160</v>
      </c>
    </row>
    <row r="53" spans="1:6" ht="15" customHeight="1">
      <c r="A53" s="103"/>
      <c r="B53" s="103"/>
      <c r="C53" s="99"/>
      <c r="D53" s="55"/>
      <c r="E53" s="99"/>
      <c r="F53" s="55"/>
    </row>
    <row r="54" spans="1:6" ht="15" customHeight="1" thickBot="1">
      <c r="A54" s="103" t="s">
        <v>229</v>
      </c>
      <c r="B54" s="103"/>
      <c r="C54" s="99"/>
      <c r="D54" s="117">
        <f>SUM(D51:D53)</f>
        <v>51376</v>
      </c>
      <c r="E54" s="99"/>
      <c r="F54" s="117">
        <f>SUM(F51:F53)</f>
        <v>32187</v>
      </c>
    </row>
    <row r="55" spans="1:6" ht="15" customHeight="1">
      <c r="A55" s="99"/>
      <c r="B55" s="99"/>
      <c r="C55" s="99"/>
      <c r="D55" s="118"/>
      <c r="E55" s="99"/>
      <c r="F55" s="55"/>
    </row>
    <row r="56" spans="1:6" ht="15" customHeight="1">
      <c r="A56" s="103" t="s">
        <v>336</v>
      </c>
      <c r="B56" s="99"/>
      <c r="C56" s="99"/>
      <c r="D56" s="118"/>
      <c r="E56" s="99"/>
      <c r="F56" s="55"/>
    </row>
    <row r="57" spans="1:6" ht="15" customHeight="1">
      <c r="A57" s="99"/>
      <c r="B57" s="99" t="s">
        <v>150</v>
      </c>
      <c r="C57" s="99"/>
      <c r="D57" s="55">
        <f>1759+20998</f>
        <v>22757</v>
      </c>
      <c r="E57" s="55"/>
      <c r="F57" s="55">
        <v>11875</v>
      </c>
    </row>
    <row r="58" spans="1:6" ht="15" customHeight="1">
      <c r="A58" s="99"/>
      <c r="B58" s="99" t="s">
        <v>160</v>
      </c>
      <c r="C58" s="99"/>
      <c r="D58" s="55">
        <v>30378</v>
      </c>
      <c r="E58" s="55"/>
      <c r="F58" s="55">
        <v>22187</v>
      </c>
    </row>
    <row r="59" spans="1:6" ht="15" customHeight="1">
      <c r="A59" s="99"/>
      <c r="B59" s="99"/>
      <c r="C59" s="99"/>
      <c r="D59" s="71">
        <f>SUM(D57:D58)</f>
        <v>53135</v>
      </c>
      <c r="E59" s="55"/>
      <c r="F59" s="71">
        <f>SUM(F57:F58)</f>
        <v>34062</v>
      </c>
    </row>
    <row r="60" spans="1:6" ht="15" customHeight="1">
      <c r="A60" s="99"/>
      <c r="B60" s="99" t="s">
        <v>58</v>
      </c>
      <c r="C60" s="99"/>
      <c r="D60" s="55"/>
      <c r="E60" s="55"/>
      <c r="F60" s="55"/>
    </row>
    <row r="61" spans="1:7" ht="15" customHeight="1">
      <c r="A61" s="99"/>
      <c r="B61" s="99" t="s">
        <v>151</v>
      </c>
      <c r="C61" s="99"/>
      <c r="D61" s="70">
        <v>-1759</v>
      </c>
      <c r="E61" s="55"/>
      <c r="F61" s="55">
        <v>-1875</v>
      </c>
      <c r="G61" s="99"/>
    </row>
    <row r="62" spans="1:7" ht="15" customHeight="1">
      <c r="A62" s="99"/>
      <c r="B62" s="99"/>
      <c r="C62" s="99"/>
      <c r="D62" s="61"/>
      <c r="E62" s="55"/>
      <c r="F62" s="55"/>
      <c r="G62" s="99"/>
    </row>
    <row r="63" spans="1:7" ht="15" customHeight="1" thickBot="1">
      <c r="A63" s="99"/>
      <c r="B63" s="99"/>
      <c r="C63" s="99"/>
      <c r="D63" s="117">
        <f>SUM(D59:D61)</f>
        <v>51376</v>
      </c>
      <c r="E63" s="55"/>
      <c r="F63" s="117">
        <f>SUM(F59:F61)</f>
        <v>32187</v>
      </c>
      <c r="G63" s="99">
        <f>+D63-D54</f>
        <v>0</v>
      </c>
    </row>
    <row r="64" spans="1:6" ht="15" customHeight="1">
      <c r="A64" s="103"/>
      <c r="C64" s="99"/>
      <c r="D64" s="177">
        <f>'BS'!C17-Cashflow!D59</f>
        <v>0</v>
      </c>
      <c r="E64" s="174"/>
      <c r="F64" s="177"/>
    </row>
    <row r="65" spans="1:6" ht="15" customHeight="1">
      <c r="A65" s="103"/>
      <c r="C65" s="99"/>
      <c r="D65" s="177">
        <f>D54-D63</f>
        <v>0</v>
      </c>
      <c r="E65" s="174"/>
      <c r="F65" s="177">
        <f>F54-F63</f>
        <v>0</v>
      </c>
    </row>
    <row r="66" spans="1:7" ht="45" customHeight="1">
      <c r="A66" s="247" t="s">
        <v>219</v>
      </c>
      <c r="B66" s="247"/>
      <c r="C66" s="247"/>
      <c r="D66" s="247"/>
      <c r="E66" s="247"/>
      <c r="F66" s="247"/>
      <c r="G66" s="99"/>
    </row>
    <row r="67" spans="1:7" ht="15" customHeight="1">
      <c r="A67" s="59"/>
      <c r="B67" s="59"/>
      <c r="C67" s="59"/>
      <c r="D67" s="119">
        <f>+D54-D63</f>
        <v>0</v>
      </c>
      <c r="E67" s="59"/>
      <c r="F67" s="119">
        <f>+F54-F63</f>
        <v>0</v>
      </c>
      <c r="G67" s="99"/>
    </row>
    <row r="68" spans="1:6" ht="15" customHeight="1">
      <c r="A68" s="59"/>
      <c r="B68" s="59"/>
      <c r="C68" s="59"/>
      <c r="D68" s="119">
        <f>D59-'BS'!C17</f>
        <v>0</v>
      </c>
      <c r="E68" s="59"/>
      <c r="F68" s="59"/>
    </row>
    <row r="69" spans="1:6" ht="15" customHeight="1">
      <c r="A69" s="59"/>
      <c r="B69" s="59"/>
      <c r="C69" s="59"/>
      <c r="D69" s="59"/>
      <c r="E69" s="59"/>
      <c r="F69" s="59"/>
    </row>
  </sheetData>
  <sheetProtection/>
  <mergeCells count="2">
    <mergeCell ref="A66:F66"/>
    <mergeCell ref="D5:F5"/>
  </mergeCells>
  <printOptions horizontalCentered="1"/>
  <pageMargins left="0.5" right="0.25" top="0.37" bottom="0.39" header="0.16" footer="0.14"/>
  <pageSetup horizontalDpi="600" verticalDpi="600" orientation="portrait" paperSize="9" scale="84"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198"/>
  <sheetViews>
    <sheetView showGridLines="0" zoomScaleSheetLayoutView="100" zoomScalePageLayoutView="0" workbookViewId="0" topLeftCell="C1">
      <selection activeCell="D53" sqref="D53"/>
    </sheetView>
  </sheetViews>
  <sheetFormatPr defaultColWidth="9.140625" defaultRowHeight="14.25" customHeight="1"/>
  <cols>
    <col min="1" max="1" width="4.140625" style="2" customWidth="1"/>
    <col min="2" max="2" width="3.00390625" style="2" customWidth="1"/>
    <col min="3" max="3" width="4.8515625" style="2" customWidth="1"/>
    <col min="4" max="4" width="26.421875" style="2" customWidth="1"/>
    <col min="5" max="5" width="8.8515625" style="2" customWidth="1"/>
    <col min="6" max="6" width="1.7109375" style="2" customWidth="1"/>
    <col min="7" max="7" width="11.8515625" style="2" customWidth="1"/>
    <col min="8" max="8" width="1.421875" style="2" customWidth="1"/>
    <col min="9" max="9" width="13.28125" style="2" customWidth="1"/>
    <col min="10" max="10" width="1.421875" style="2" customWidth="1"/>
    <col min="11" max="11" width="13.00390625" style="2" customWidth="1"/>
    <col min="12" max="12" width="1.7109375" style="2" customWidth="1"/>
    <col min="13" max="13" width="13.421875" style="2" customWidth="1"/>
    <col min="14" max="14" width="1.28515625" style="2" customWidth="1"/>
    <col min="15" max="15" width="13.8515625" style="2" customWidth="1"/>
    <col min="16" max="16" width="1.57421875" style="2" customWidth="1"/>
    <col min="17" max="17" width="10.140625" style="2" customWidth="1"/>
    <col min="18" max="18" width="11.8515625" style="2" bestFit="1" customWidth="1"/>
    <col min="19" max="19" width="9.140625" style="2" customWidth="1"/>
    <col min="20" max="20" width="10.7109375" style="2" bestFit="1" customWidth="1"/>
    <col min="21" max="16384" width="9.140625" style="2" customWidth="1"/>
  </cols>
  <sheetData>
    <row r="1" ht="14.25" customHeight="1">
      <c r="A1" s="1" t="s">
        <v>213</v>
      </c>
    </row>
    <row r="3" spans="1:15" ht="14.25" customHeight="1">
      <c r="A3" s="3">
        <v>1</v>
      </c>
      <c r="B3" s="3"/>
      <c r="C3" s="258" t="s">
        <v>59</v>
      </c>
      <c r="D3" s="258"/>
      <c r="E3" s="258"/>
      <c r="F3" s="258"/>
      <c r="G3" s="258"/>
      <c r="H3" s="258"/>
      <c r="I3" s="258"/>
      <c r="J3" s="258"/>
      <c r="K3" s="258"/>
      <c r="L3" s="258"/>
      <c r="M3" s="258"/>
      <c r="N3" s="258"/>
      <c r="O3" s="258"/>
    </row>
    <row r="4" spans="1:4" ht="14.25" customHeight="1">
      <c r="A4" s="3"/>
      <c r="B4" s="3"/>
      <c r="C4" s="3"/>
      <c r="D4" s="3"/>
    </row>
    <row r="5" spans="3:15" ht="17.25" customHeight="1">
      <c r="C5" s="238" t="s">
        <v>247</v>
      </c>
      <c r="D5" s="238"/>
      <c r="E5" s="238"/>
      <c r="F5" s="238"/>
      <c r="G5" s="238"/>
      <c r="H5" s="238"/>
      <c r="I5" s="238"/>
      <c r="J5" s="238"/>
      <c r="K5" s="238"/>
      <c r="L5" s="238"/>
      <c r="M5" s="238"/>
      <c r="N5" s="238"/>
      <c r="O5" s="238"/>
    </row>
    <row r="6" spans="3:15" ht="14.25" customHeight="1">
      <c r="C6" s="4"/>
      <c r="D6" s="4"/>
      <c r="E6" s="4"/>
      <c r="F6" s="4"/>
      <c r="G6" s="4"/>
      <c r="H6" s="4"/>
      <c r="I6" s="4"/>
      <c r="J6" s="4"/>
      <c r="K6" s="4"/>
      <c r="L6" s="4"/>
      <c r="M6" s="4"/>
      <c r="N6" s="4"/>
      <c r="O6" s="4"/>
    </row>
    <row r="7" spans="3:15" ht="36" customHeight="1">
      <c r="C7" s="238" t="s">
        <v>248</v>
      </c>
      <c r="D7" s="238"/>
      <c r="E7" s="238"/>
      <c r="F7" s="238"/>
      <c r="G7" s="238"/>
      <c r="H7" s="238"/>
      <c r="I7" s="238"/>
      <c r="J7" s="238"/>
      <c r="K7" s="238"/>
      <c r="L7" s="238"/>
      <c r="M7" s="238"/>
      <c r="N7" s="238"/>
      <c r="O7" s="238"/>
    </row>
    <row r="8" spans="3:15" ht="9" customHeight="1">
      <c r="C8" s="73"/>
      <c r="D8" s="73"/>
      <c r="E8" s="73"/>
      <c r="F8" s="73"/>
      <c r="G8" s="73"/>
      <c r="H8" s="73"/>
      <c r="I8" s="73"/>
      <c r="J8" s="73"/>
      <c r="K8" s="73"/>
      <c r="L8" s="73"/>
      <c r="M8" s="73"/>
      <c r="N8" s="73"/>
      <c r="O8" s="73"/>
    </row>
    <row r="9" spans="3:15" ht="63" customHeight="1">
      <c r="C9" s="238" t="s">
        <v>300</v>
      </c>
      <c r="D9" s="238"/>
      <c r="E9" s="238"/>
      <c r="F9" s="238"/>
      <c r="G9" s="238"/>
      <c r="H9" s="238"/>
      <c r="I9" s="238"/>
      <c r="J9" s="238"/>
      <c r="K9" s="238"/>
      <c r="L9" s="238"/>
      <c r="M9" s="238"/>
      <c r="N9" s="238"/>
      <c r="O9" s="238"/>
    </row>
    <row r="10" spans="3:15" ht="10.5" customHeight="1">
      <c r="C10" s="4"/>
      <c r="D10" s="4"/>
      <c r="E10" s="4"/>
      <c r="F10" s="4"/>
      <c r="G10" s="4"/>
      <c r="H10" s="4"/>
      <c r="I10" s="4"/>
      <c r="J10" s="4"/>
      <c r="K10" s="4"/>
      <c r="L10" s="4"/>
      <c r="M10" s="4"/>
      <c r="N10" s="4"/>
      <c r="O10" s="4"/>
    </row>
    <row r="11" spans="1:15" ht="12" customHeight="1">
      <c r="A11" s="3">
        <v>2</v>
      </c>
      <c r="B11" s="3"/>
      <c r="C11" s="3" t="s">
        <v>214</v>
      </c>
      <c r="D11" s="3"/>
      <c r="J11" s="4"/>
      <c r="K11" s="4"/>
      <c r="L11" s="4"/>
      <c r="M11" s="4"/>
      <c r="N11" s="4"/>
      <c r="O11" s="4"/>
    </row>
    <row r="12" spans="1:15" ht="12" customHeight="1">
      <c r="A12" s="3"/>
      <c r="B12" s="3"/>
      <c r="C12" s="3"/>
      <c r="D12" s="3"/>
      <c r="J12" s="4"/>
      <c r="K12" s="4"/>
      <c r="L12" s="4"/>
      <c r="M12" s="4"/>
      <c r="N12" s="4"/>
      <c r="O12" s="4"/>
    </row>
    <row r="13" spans="1:15" ht="51.75" customHeight="1">
      <c r="A13" s="3"/>
      <c r="B13" s="3"/>
      <c r="C13" s="224" t="s">
        <v>295</v>
      </c>
      <c r="D13" s="223"/>
      <c r="E13" s="223"/>
      <c r="F13" s="223"/>
      <c r="G13" s="223"/>
      <c r="H13" s="223"/>
      <c r="I13" s="223"/>
      <c r="J13" s="223"/>
      <c r="K13" s="223"/>
      <c r="L13" s="223"/>
      <c r="M13" s="223"/>
      <c r="N13" s="223"/>
      <c r="O13" s="223"/>
    </row>
    <row r="14" spans="1:15" ht="15" customHeight="1">
      <c r="A14" s="3"/>
      <c r="B14" s="3"/>
      <c r="D14" s="3"/>
      <c r="J14" s="4"/>
      <c r="K14" s="4"/>
      <c r="L14" s="4"/>
      <c r="M14" s="4"/>
      <c r="N14" s="4"/>
      <c r="O14" s="4"/>
    </row>
    <row r="15" spans="1:15" ht="15" customHeight="1">
      <c r="A15" s="3"/>
      <c r="B15" s="3"/>
      <c r="C15" s="2" t="s">
        <v>249</v>
      </c>
      <c r="D15" s="3"/>
      <c r="J15" s="4"/>
      <c r="K15" s="4"/>
      <c r="L15" s="4"/>
      <c r="M15" s="4"/>
      <c r="N15" s="4"/>
      <c r="O15" s="4"/>
    </row>
    <row r="16" spans="1:15" ht="15" customHeight="1">
      <c r="A16" s="3"/>
      <c r="B16" s="3"/>
      <c r="D16" s="3"/>
      <c r="J16" s="4"/>
      <c r="K16" s="4"/>
      <c r="L16" s="4"/>
      <c r="M16" s="4"/>
      <c r="N16" s="4"/>
      <c r="O16" s="4"/>
    </row>
    <row r="17" spans="1:15" ht="15" customHeight="1">
      <c r="A17" s="3"/>
      <c r="B17" s="3"/>
      <c r="C17" s="3" t="s">
        <v>332</v>
      </c>
      <c r="D17" s="3"/>
      <c r="J17" s="4"/>
      <c r="K17" s="4"/>
      <c r="L17" s="4"/>
      <c r="M17" s="4"/>
      <c r="N17" s="4"/>
      <c r="O17" s="4"/>
    </row>
    <row r="18" spans="1:15" ht="15" customHeight="1">
      <c r="A18" s="3"/>
      <c r="B18" s="3"/>
      <c r="D18" s="3"/>
      <c r="J18" s="4"/>
      <c r="K18" s="4"/>
      <c r="L18" s="4"/>
      <c r="M18" s="4"/>
      <c r="N18" s="4"/>
      <c r="O18" s="4"/>
    </row>
    <row r="19" spans="1:15" ht="15" customHeight="1">
      <c r="A19" s="3"/>
      <c r="B19" s="3"/>
      <c r="C19" s="2" t="s">
        <v>250</v>
      </c>
      <c r="D19" s="3"/>
      <c r="E19" s="2" t="s">
        <v>251</v>
      </c>
      <c r="J19" s="4"/>
      <c r="K19" s="4"/>
      <c r="L19" s="4"/>
      <c r="M19" s="4"/>
      <c r="N19" s="4"/>
      <c r="O19" s="4"/>
    </row>
    <row r="20" spans="1:15" ht="15" customHeight="1">
      <c r="A20" s="3"/>
      <c r="B20" s="3"/>
      <c r="C20" s="2" t="s">
        <v>252</v>
      </c>
      <c r="D20" s="3"/>
      <c r="E20" s="2" t="s">
        <v>263</v>
      </c>
      <c r="J20" s="4"/>
      <c r="K20" s="4"/>
      <c r="L20" s="4"/>
      <c r="M20" s="4"/>
      <c r="N20" s="4"/>
      <c r="O20" s="4"/>
    </row>
    <row r="21" spans="1:15" ht="15" customHeight="1">
      <c r="A21" s="3"/>
      <c r="B21" s="3"/>
      <c r="C21" s="2" t="s">
        <v>253</v>
      </c>
      <c r="D21" s="3"/>
      <c r="E21" s="2" t="s">
        <v>318</v>
      </c>
      <c r="J21" s="4"/>
      <c r="K21" s="4"/>
      <c r="L21" s="4"/>
      <c r="M21" s="4"/>
      <c r="N21" s="4"/>
      <c r="O21" s="4"/>
    </row>
    <row r="22" spans="1:15" ht="15" customHeight="1">
      <c r="A22" s="3"/>
      <c r="B22" s="3"/>
      <c r="C22" s="2" t="s">
        <v>254</v>
      </c>
      <c r="D22" s="3"/>
      <c r="E22" s="2" t="s">
        <v>255</v>
      </c>
      <c r="J22" s="4"/>
      <c r="K22" s="4"/>
      <c r="L22" s="4"/>
      <c r="M22" s="4"/>
      <c r="N22" s="4"/>
      <c r="O22" s="4"/>
    </row>
    <row r="23" spans="1:15" ht="15" customHeight="1">
      <c r="A23" s="3"/>
      <c r="B23" s="3"/>
      <c r="C23" s="2" t="s">
        <v>256</v>
      </c>
      <c r="D23" s="3"/>
      <c r="E23" s="2" t="s">
        <v>257</v>
      </c>
      <c r="J23" s="4"/>
      <c r="K23" s="4"/>
      <c r="L23" s="4"/>
      <c r="M23" s="4"/>
      <c r="N23" s="4"/>
      <c r="O23" s="4"/>
    </row>
    <row r="24" spans="1:15" ht="15" customHeight="1">
      <c r="A24" s="3"/>
      <c r="B24" s="3"/>
      <c r="C24" s="2" t="s">
        <v>258</v>
      </c>
      <c r="D24" s="3"/>
      <c r="E24" s="2" t="s">
        <v>331</v>
      </c>
      <c r="J24" s="4"/>
      <c r="K24" s="4"/>
      <c r="L24" s="4"/>
      <c r="M24" s="4"/>
      <c r="N24" s="4"/>
      <c r="O24" s="4"/>
    </row>
    <row r="25" spans="1:15" ht="15" customHeight="1">
      <c r="A25" s="3"/>
      <c r="B25" s="3"/>
      <c r="C25" s="2" t="s">
        <v>259</v>
      </c>
      <c r="D25" s="3"/>
      <c r="E25" s="2" t="s">
        <v>261</v>
      </c>
      <c r="J25" s="4"/>
      <c r="K25" s="4"/>
      <c r="L25" s="4"/>
      <c r="M25" s="4"/>
      <c r="N25" s="4"/>
      <c r="O25" s="4"/>
    </row>
    <row r="26" spans="1:15" ht="15" customHeight="1">
      <c r="A26" s="3"/>
      <c r="B26" s="3"/>
      <c r="C26" s="2" t="s">
        <v>260</v>
      </c>
      <c r="D26" s="3"/>
      <c r="E26" s="2" t="s">
        <v>251</v>
      </c>
      <c r="J26" s="4"/>
      <c r="K26" s="4"/>
      <c r="L26" s="4"/>
      <c r="M26" s="4"/>
      <c r="N26" s="4"/>
      <c r="O26" s="4"/>
    </row>
    <row r="27" spans="1:15" ht="15" customHeight="1">
      <c r="A27" s="3"/>
      <c r="B27" s="3"/>
      <c r="C27" s="2" t="s">
        <v>262</v>
      </c>
      <c r="D27" s="3"/>
      <c r="E27" s="2" t="s">
        <v>263</v>
      </c>
      <c r="J27" s="4"/>
      <c r="K27" s="4"/>
      <c r="L27" s="4"/>
      <c r="M27" s="4"/>
      <c r="N27" s="4"/>
      <c r="O27" s="4"/>
    </row>
    <row r="28" spans="1:15" ht="15" customHeight="1">
      <c r="A28" s="3"/>
      <c r="B28" s="3"/>
      <c r="C28" s="2" t="s">
        <v>265</v>
      </c>
      <c r="D28" s="3"/>
      <c r="E28" s="2" t="s">
        <v>283</v>
      </c>
      <c r="J28" s="4"/>
      <c r="K28" s="4"/>
      <c r="L28" s="4"/>
      <c r="M28" s="4"/>
      <c r="N28" s="4"/>
      <c r="O28" s="4"/>
    </row>
    <row r="29" spans="1:15" ht="15" customHeight="1">
      <c r="A29" s="3"/>
      <c r="B29" s="3"/>
      <c r="C29" s="2" t="s">
        <v>266</v>
      </c>
      <c r="D29" s="3"/>
      <c r="E29" s="2" t="s">
        <v>284</v>
      </c>
      <c r="J29" s="4"/>
      <c r="K29" s="4"/>
      <c r="L29" s="4"/>
      <c r="M29" s="4"/>
      <c r="N29" s="4"/>
      <c r="O29" s="4"/>
    </row>
    <row r="30" spans="1:15" ht="15" customHeight="1">
      <c r="A30" s="3"/>
      <c r="B30" s="3"/>
      <c r="C30" s="2" t="s">
        <v>264</v>
      </c>
      <c r="D30" s="3"/>
      <c r="E30" s="2" t="s">
        <v>285</v>
      </c>
      <c r="J30" s="4"/>
      <c r="K30" s="4"/>
      <c r="L30" s="4"/>
      <c r="M30" s="4"/>
      <c r="N30" s="4"/>
      <c r="O30" s="4"/>
    </row>
    <row r="31" spans="1:15" ht="15" customHeight="1">
      <c r="A31" s="3"/>
      <c r="B31" s="3"/>
      <c r="C31" s="2" t="s">
        <v>267</v>
      </c>
      <c r="D31" s="3"/>
      <c r="E31" s="2" t="s">
        <v>299</v>
      </c>
      <c r="J31" s="4"/>
      <c r="K31" s="4"/>
      <c r="L31" s="4"/>
      <c r="M31" s="4"/>
      <c r="N31" s="4"/>
      <c r="O31" s="4"/>
    </row>
    <row r="32" spans="1:15" ht="15" customHeight="1">
      <c r="A32" s="3"/>
      <c r="B32" s="3"/>
      <c r="C32" s="2" t="s">
        <v>268</v>
      </c>
      <c r="D32" s="3"/>
      <c r="E32" s="2" t="s">
        <v>286</v>
      </c>
      <c r="J32" s="4"/>
      <c r="K32" s="4"/>
      <c r="L32" s="4"/>
      <c r="M32" s="4"/>
      <c r="N32" s="4"/>
      <c r="O32" s="4"/>
    </row>
    <row r="33" spans="1:15" ht="15" customHeight="1">
      <c r="A33" s="3"/>
      <c r="B33" s="3"/>
      <c r="C33" s="2" t="s">
        <v>269</v>
      </c>
      <c r="D33" s="3"/>
      <c r="E33" s="2" t="s">
        <v>13</v>
      </c>
      <c r="J33" s="4"/>
      <c r="K33" s="4"/>
      <c r="L33" s="4"/>
      <c r="M33" s="4"/>
      <c r="N33" s="4"/>
      <c r="O33" s="4"/>
    </row>
    <row r="34" spans="1:15" ht="15" customHeight="1">
      <c r="A34" s="3"/>
      <c r="B34" s="3"/>
      <c r="C34" s="2" t="s">
        <v>270</v>
      </c>
      <c r="D34" s="3"/>
      <c r="E34" s="2" t="s">
        <v>287</v>
      </c>
      <c r="J34" s="4"/>
      <c r="K34" s="4"/>
      <c r="L34" s="4"/>
      <c r="M34" s="4"/>
      <c r="N34" s="4"/>
      <c r="O34" s="4"/>
    </row>
    <row r="35" spans="1:15" ht="15" customHeight="1">
      <c r="A35" s="3"/>
      <c r="B35" s="3"/>
      <c r="C35" s="2" t="s">
        <v>271</v>
      </c>
      <c r="D35" s="3"/>
      <c r="E35" s="2" t="s">
        <v>255</v>
      </c>
      <c r="J35" s="4"/>
      <c r="K35" s="4"/>
      <c r="L35" s="4"/>
      <c r="M35" s="4"/>
      <c r="N35" s="4"/>
      <c r="O35" s="4"/>
    </row>
    <row r="36" spans="1:15" ht="15" customHeight="1">
      <c r="A36" s="3"/>
      <c r="B36" s="3"/>
      <c r="C36" s="2" t="s">
        <v>289</v>
      </c>
      <c r="D36" s="3"/>
      <c r="E36" s="2" t="s">
        <v>288</v>
      </c>
      <c r="J36" s="4"/>
      <c r="K36" s="4"/>
      <c r="L36" s="4"/>
      <c r="M36" s="4"/>
      <c r="N36" s="4"/>
      <c r="O36" s="4"/>
    </row>
    <row r="37" spans="1:15" ht="15" customHeight="1">
      <c r="A37" s="3"/>
      <c r="B37" s="3"/>
      <c r="C37" s="2" t="s">
        <v>272</v>
      </c>
      <c r="D37" s="3"/>
      <c r="E37" s="2" t="s">
        <v>291</v>
      </c>
      <c r="J37" s="4"/>
      <c r="K37" s="4"/>
      <c r="L37" s="4"/>
      <c r="M37" s="4"/>
      <c r="N37" s="4"/>
      <c r="O37" s="4"/>
    </row>
    <row r="38" spans="1:15" ht="16.5" customHeight="1">
      <c r="A38" s="3"/>
      <c r="B38" s="3"/>
      <c r="C38" s="2" t="s">
        <v>273</v>
      </c>
      <c r="D38" s="14"/>
      <c r="E38" s="238" t="s">
        <v>290</v>
      </c>
      <c r="F38" s="238"/>
      <c r="G38" s="238"/>
      <c r="H38" s="238"/>
      <c r="I38" s="238"/>
      <c r="J38" s="238"/>
      <c r="K38" s="238"/>
      <c r="L38" s="14"/>
      <c r="M38" s="14"/>
      <c r="N38" s="14"/>
      <c r="O38" s="14"/>
    </row>
    <row r="39" spans="1:15" ht="16.5" customHeight="1">
      <c r="A39" s="3"/>
      <c r="B39" s="3"/>
      <c r="C39" s="2" t="s">
        <v>274</v>
      </c>
      <c r="D39" s="14"/>
      <c r="E39" s="238" t="s">
        <v>257</v>
      </c>
      <c r="F39" s="238"/>
      <c r="G39" s="238"/>
      <c r="H39" s="238"/>
      <c r="I39" s="238"/>
      <c r="J39" s="238"/>
      <c r="K39" s="238"/>
      <c r="L39" s="238"/>
      <c r="M39" s="14"/>
      <c r="N39" s="14"/>
      <c r="O39" s="14"/>
    </row>
    <row r="40" spans="1:15" ht="16.5" customHeight="1">
      <c r="A40" s="3"/>
      <c r="B40" s="3"/>
      <c r="C40" s="2" t="s">
        <v>275</v>
      </c>
      <c r="D40" s="14"/>
      <c r="E40" s="238" t="s">
        <v>279</v>
      </c>
      <c r="F40" s="238"/>
      <c r="G40" s="238"/>
      <c r="H40" s="238"/>
      <c r="I40" s="238"/>
      <c r="J40" s="238"/>
      <c r="K40" s="238"/>
      <c r="L40" s="14"/>
      <c r="M40" s="14"/>
      <c r="N40" s="14"/>
      <c r="O40" s="14"/>
    </row>
    <row r="41" spans="1:15" ht="16.5" customHeight="1">
      <c r="A41" s="3"/>
      <c r="B41" s="3"/>
      <c r="C41" s="2" t="s">
        <v>276</v>
      </c>
      <c r="D41" s="14"/>
      <c r="E41" s="238" t="s">
        <v>280</v>
      </c>
      <c r="F41" s="238"/>
      <c r="G41" s="238"/>
      <c r="H41" s="238"/>
      <c r="I41" s="238"/>
      <c r="J41" s="238"/>
      <c r="K41" s="238"/>
      <c r="L41" s="14"/>
      <c r="M41" s="14"/>
      <c r="N41" s="14"/>
      <c r="O41" s="14"/>
    </row>
    <row r="42" spans="1:15" ht="16.5" customHeight="1">
      <c r="A42" s="3"/>
      <c r="B42" s="3"/>
      <c r="C42" s="2" t="s">
        <v>277</v>
      </c>
      <c r="D42" s="14"/>
      <c r="E42" s="238" t="s">
        <v>281</v>
      </c>
      <c r="F42" s="238"/>
      <c r="G42" s="238"/>
      <c r="H42" s="238"/>
      <c r="I42" s="238"/>
      <c r="J42" s="238"/>
      <c r="K42" s="238"/>
      <c r="L42" s="238"/>
      <c r="M42" s="238"/>
      <c r="N42" s="14"/>
      <c r="O42" s="14"/>
    </row>
    <row r="43" spans="1:15" ht="16.5" customHeight="1">
      <c r="A43" s="3"/>
      <c r="B43" s="3"/>
      <c r="C43" s="2" t="s">
        <v>278</v>
      </c>
      <c r="D43" s="14"/>
      <c r="E43" s="238" t="s">
        <v>282</v>
      </c>
      <c r="F43" s="238"/>
      <c r="G43" s="238"/>
      <c r="H43" s="238"/>
      <c r="I43" s="238"/>
      <c r="J43" s="238"/>
      <c r="K43" s="238"/>
      <c r="L43" s="14"/>
      <c r="M43" s="14"/>
      <c r="N43" s="14"/>
      <c r="O43" s="14"/>
    </row>
    <row r="44" spans="1:15" ht="12" customHeight="1">
      <c r="A44" s="3"/>
      <c r="B44" s="3"/>
      <c r="C44" s="4"/>
      <c r="D44" s="4"/>
      <c r="E44" s="4"/>
      <c r="F44" s="4"/>
      <c r="G44" s="4"/>
      <c r="H44" s="4"/>
      <c r="I44" s="4"/>
      <c r="J44" s="4"/>
      <c r="K44" s="4"/>
      <c r="L44" s="4"/>
      <c r="M44" s="4"/>
      <c r="N44" s="4"/>
      <c r="O44" s="4"/>
    </row>
    <row r="45" spans="1:15" ht="45.75" customHeight="1">
      <c r="A45" s="3"/>
      <c r="B45" s="3"/>
      <c r="C45" s="238" t="s">
        <v>324</v>
      </c>
      <c r="D45" s="238"/>
      <c r="E45" s="238"/>
      <c r="F45" s="238"/>
      <c r="G45" s="238"/>
      <c r="H45" s="238"/>
      <c r="I45" s="238"/>
      <c r="J45" s="238"/>
      <c r="K45" s="238"/>
      <c r="L45" s="238"/>
      <c r="M45" s="238"/>
      <c r="N45" s="238"/>
      <c r="O45" s="238"/>
    </row>
    <row r="46" spans="1:15" ht="16.5" customHeight="1">
      <c r="A46" s="3"/>
      <c r="B46" s="3"/>
      <c r="C46" s="4"/>
      <c r="D46" s="4"/>
      <c r="E46" s="4"/>
      <c r="F46" s="4"/>
      <c r="G46" s="4"/>
      <c r="H46" s="4"/>
      <c r="I46" s="4"/>
      <c r="J46" s="4"/>
      <c r="K46" s="4"/>
      <c r="L46" s="4"/>
      <c r="M46" s="4"/>
      <c r="N46" s="4"/>
      <c r="O46" s="4"/>
    </row>
    <row r="47" spans="1:15" ht="16.5" customHeight="1">
      <c r="A47" s="3"/>
      <c r="B47" s="3"/>
      <c r="C47" s="4" t="s">
        <v>292</v>
      </c>
      <c r="D47" s="247" t="s">
        <v>293</v>
      </c>
      <c r="E47" s="247"/>
      <c r="F47" s="247"/>
      <c r="G47" s="216"/>
      <c r="H47" s="216"/>
      <c r="I47" s="4"/>
      <c r="J47" s="4"/>
      <c r="K47" s="4"/>
      <c r="L47" s="4"/>
      <c r="M47" s="4"/>
      <c r="N47" s="4"/>
      <c r="O47" s="4"/>
    </row>
    <row r="48" spans="1:15" ht="58.5" customHeight="1">
      <c r="A48" s="3"/>
      <c r="B48" s="3"/>
      <c r="D48" s="214" t="s">
        <v>294</v>
      </c>
      <c r="E48" s="215"/>
      <c r="F48" s="215"/>
      <c r="G48" s="215"/>
      <c r="H48" s="215"/>
      <c r="I48" s="215"/>
      <c r="J48" s="215"/>
      <c r="K48" s="215"/>
      <c r="L48" s="215"/>
      <c r="M48" s="215"/>
      <c r="N48" s="215"/>
      <c r="O48" s="215"/>
    </row>
    <row r="49" spans="1:15" ht="12" customHeight="1">
      <c r="A49" s="3"/>
      <c r="B49" s="3"/>
      <c r="C49" s="4"/>
      <c r="D49" s="4"/>
      <c r="E49" s="4"/>
      <c r="F49" s="4"/>
      <c r="G49" s="4"/>
      <c r="H49" s="4"/>
      <c r="I49" s="4"/>
      <c r="J49" s="4"/>
      <c r="K49" s="4"/>
      <c r="L49" s="4"/>
      <c r="M49" s="4"/>
      <c r="N49" s="4"/>
      <c r="O49" s="4"/>
    </row>
    <row r="50" spans="1:15" ht="16.5" customHeight="1">
      <c r="A50" s="3"/>
      <c r="B50" s="3"/>
      <c r="C50" s="4" t="s">
        <v>296</v>
      </c>
      <c r="D50" s="247" t="s">
        <v>337</v>
      </c>
      <c r="E50" s="247"/>
      <c r="F50" s="247"/>
      <c r="G50" s="216"/>
      <c r="H50" s="216"/>
      <c r="I50" s="4"/>
      <c r="J50" s="4"/>
      <c r="K50" s="4"/>
      <c r="L50" s="4"/>
      <c r="M50" s="4"/>
      <c r="N50" s="4"/>
      <c r="O50" s="4"/>
    </row>
    <row r="51" spans="1:15" ht="90" customHeight="1">
      <c r="A51" s="3"/>
      <c r="B51" s="3"/>
      <c r="C51" s="4"/>
      <c r="D51" s="238" t="s">
        <v>345</v>
      </c>
      <c r="E51" s="238"/>
      <c r="F51" s="238"/>
      <c r="G51" s="238"/>
      <c r="H51" s="238"/>
      <c r="I51" s="238"/>
      <c r="J51" s="238"/>
      <c r="K51" s="238"/>
      <c r="L51" s="238"/>
      <c r="M51" s="238"/>
      <c r="N51" s="238"/>
      <c r="O51" s="238"/>
    </row>
    <row r="52" spans="1:15" ht="18.75" customHeight="1">
      <c r="A52" s="3"/>
      <c r="B52" s="3"/>
      <c r="C52" s="4"/>
      <c r="D52" s="4"/>
      <c r="E52" s="4"/>
      <c r="F52" s="4"/>
      <c r="G52" s="4"/>
      <c r="H52" s="4"/>
      <c r="I52" s="4"/>
      <c r="J52" s="4"/>
      <c r="K52" s="4"/>
      <c r="L52" s="4"/>
      <c r="M52" s="4"/>
      <c r="N52" s="4"/>
      <c r="O52" s="4"/>
    </row>
    <row r="53" spans="1:15" ht="24" customHeight="1">
      <c r="A53" s="3"/>
      <c r="B53" s="3"/>
      <c r="C53" s="4"/>
      <c r="D53" s="5"/>
      <c r="E53" s="5"/>
      <c r="F53" s="5"/>
      <c r="G53" s="5"/>
      <c r="H53" s="5"/>
      <c r="I53" s="206" t="s">
        <v>302</v>
      </c>
      <c r="J53" s="206"/>
      <c r="K53" s="206"/>
      <c r="L53" s="206"/>
      <c r="M53" s="206"/>
      <c r="N53" s="4"/>
      <c r="O53" s="4"/>
    </row>
    <row r="54" spans="1:15" ht="19.5" customHeight="1">
      <c r="A54" s="3"/>
      <c r="B54" s="3"/>
      <c r="C54" s="4"/>
      <c r="D54" s="5"/>
      <c r="E54" s="5"/>
      <c r="F54" s="5"/>
      <c r="G54" s="5"/>
      <c r="H54" s="5"/>
      <c r="I54" s="206" t="s">
        <v>303</v>
      </c>
      <c r="J54" s="206"/>
      <c r="K54" s="206" t="s">
        <v>304</v>
      </c>
      <c r="L54" s="206"/>
      <c r="M54" s="206" t="s">
        <v>168</v>
      </c>
      <c r="N54" s="4"/>
      <c r="O54" s="4"/>
    </row>
    <row r="55" spans="1:15" ht="18" customHeight="1">
      <c r="A55" s="3"/>
      <c r="B55" s="3"/>
      <c r="C55" s="4"/>
      <c r="D55" s="5"/>
      <c r="E55" s="5"/>
      <c r="F55" s="5"/>
      <c r="G55" s="5"/>
      <c r="H55" s="5"/>
      <c r="I55" s="206" t="s">
        <v>3</v>
      </c>
      <c r="J55" s="206"/>
      <c r="K55" s="206" t="s">
        <v>3</v>
      </c>
      <c r="L55" s="206"/>
      <c r="M55" s="206" t="s">
        <v>3</v>
      </c>
      <c r="N55" s="4"/>
      <c r="O55" s="4"/>
    </row>
    <row r="56" spans="3:15" ht="14.25" customHeight="1">
      <c r="C56" s="128"/>
      <c r="D56" s="242" t="s">
        <v>305</v>
      </c>
      <c r="E56" s="242"/>
      <c r="F56" s="5"/>
      <c r="G56" s="5"/>
      <c r="H56" s="5"/>
      <c r="I56" s="206"/>
      <c r="J56" s="206"/>
      <c r="K56" s="206"/>
      <c r="L56" s="206"/>
      <c r="M56" s="206"/>
      <c r="N56" s="73"/>
      <c r="O56" s="73"/>
    </row>
    <row r="57" spans="3:17" ht="14.25" customHeight="1">
      <c r="C57" s="128"/>
      <c r="D57" s="2" t="s">
        <v>14</v>
      </c>
      <c r="E57" s="5"/>
      <c r="F57" s="5"/>
      <c r="G57" s="5"/>
      <c r="H57" s="5"/>
      <c r="I57" s="207">
        <v>269963</v>
      </c>
      <c r="J57" s="207"/>
      <c r="K57" s="207">
        <f>-K58</f>
        <v>370837</v>
      </c>
      <c r="L57" s="207"/>
      <c r="M57" s="31">
        <f>I57+K57</f>
        <v>640800</v>
      </c>
      <c r="N57" s="73"/>
      <c r="O57" s="73"/>
      <c r="Q57" s="25">
        <f>M57-'BS'!E8</f>
        <v>0</v>
      </c>
    </row>
    <row r="58" spans="3:15" ht="14.25" customHeight="1">
      <c r="C58" s="128"/>
      <c r="D58" s="2" t="s">
        <v>306</v>
      </c>
      <c r="E58" s="5"/>
      <c r="F58" s="5"/>
      <c r="G58" s="5"/>
      <c r="H58" s="5"/>
      <c r="I58" s="207">
        <v>370837</v>
      </c>
      <c r="J58" s="207"/>
      <c r="K58" s="207">
        <f>-I58</f>
        <v>-370837</v>
      </c>
      <c r="L58" s="207"/>
      <c r="M58" s="31">
        <f>I58+K58</f>
        <v>0</v>
      </c>
      <c r="N58" s="73"/>
      <c r="O58" s="73"/>
    </row>
    <row r="59" spans="3:15" ht="14.25" customHeight="1">
      <c r="C59" s="128"/>
      <c r="E59" s="5"/>
      <c r="F59" s="5"/>
      <c r="G59" s="5"/>
      <c r="H59" s="5"/>
      <c r="I59" s="207"/>
      <c r="J59" s="207"/>
      <c r="K59" s="207"/>
      <c r="L59" s="207"/>
      <c r="M59" s="31"/>
      <c r="N59" s="73"/>
      <c r="O59" s="73"/>
    </row>
    <row r="60" spans="3:15" ht="14.25" customHeight="1">
      <c r="C60" s="128"/>
      <c r="D60" s="73"/>
      <c r="E60" s="73"/>
      <c r="F60" s="73"/>
      <c r="G60" s="73"/>
      <c r="H60" s="73"/>
      <c r="I60" s="73"/>
      <c r="J60" s="73"/>
      <c r="K60" s="73"/>
      <c r="L60" s="73"/>
      <c r="M60" s="73"/>
      <c r="N60" s="73"/>
      <c r="O60" s="73"/>
    </row>
    <row r="61" spans="1:17" ht="14.25" customHeight="1">
      <c r="A61" s="3">
        <v>3</v>
      </c>
      <c r="B61" s="3"/>
      <c r="C61" s="3" t="s">
        <v>113</v>
      </c>
      <c r="D61" s="3"/>
      <c r="Q61" s="3"/>
    </row>
    <row r="62" spans="1:13" ht="14.25" customHeight="1">
      <c r="A62" s="3"/>
      <c r="B62" s="3"/>
      <c r="C62" s="4"/>
      <c r="D62" s="4"/>
      <c r="G62" s="233"/>
      <c r="H62" s="233"/>
      <c r="I62" s="233"/>
      <c r="K62" s="233"/>
      <c r="L62" s="233"/>
      <c r="M62" s="233"/>
    </row>
    <row r="63" spans="1:15" ht="30" customHeight="1">
      <c r="A63" s="3"/>
      <c r="B63" s="3"/>
      <c r="C63" s="238" t="s">
        <v>207</v>
      </c>
      <c r="D63" s="238"/>
      <c r="E63" s="238"/>
      <c r="F63" s="238"/>
      <c r="G63" s="238"/>
      <c r="H63" s="238"/>
      <c r="I63" s="238"/>
      <c r="J63" s="238"/>
      <c r="K63" s="238"/>
      <c r="L63" s="238"/>
      <c r="M63" s="238"/>
      <c r="N63" s="238"/>
      <c r="O63" s="238"/>
    </row>
    <row r="64" spans="1:13" ht="14.25" customHeight="1">
      <c r="A64" s="3"/>
      <c r="B64" s="3"/>
      <c r="C64" s="4"/>
      <c r="D64" s="4"/>
      <c r="G64" s="7"/>
      <c r="H64" s="7"/>
      <c r="I64" s="8"/>
      <c r="K64" s="7"/>
      <c r="L64" s="7"/>
      <c r="M64" s="7"/>
    </row>
    <row r="65" spans="1:17" ht="14.25" customHeight="1">
      <c r="A65" s="3">
        <v>4</v>
      </c>
      <c r="B65" s="3"/>
      <c r="C65" s="3" t="s">
        <v>26</v>
      </c>
      <c r="D65" s="3"/>
      <c r="Q65" s="3"/>
    </row>
    <row r="66" spans="1:4" ht="14.25" customHeight="1">
      <c r="A66" s="3"/>
      <c r="B66" s="3"/>
      <c r="C66" s="3"/>
      <c r="D66" s="3"/>
    </row>
    <row r="67" spans="1:15" ht="30" customHeight="1">
      <c r="A67" s="3"/>
      <c r="B67" s="3"/>
      <c r="C67" s="238" t="s">
        <v>122</v>
      </c>
      <c r="D67" s="238"/>
      <c r="E67" s="238"/>
      <c r="F67" s="238"/>
      <c r="G67" s="238"/>
      <c r="H67" s="238"/>
      <c r="I67" s="238"/>
      <c r="J67" s="238"/>
      <c r="K67" s="238"/>
      <c r="L67" s="238"/>
      <c r="M67" s="238"/>
      <c r="N67" s="238"/>
      <c r="O67" s="238"/>
    </row>
    <row r="68" spans="1:15" ht="14.25" customHeight="1">
      <c r="A68" s="3"/>
      <c r="B68" s="3"/>
      <c r="C68" s="9"/>
      <c r="D68" s="9"/>
      <c r="E68" s="9"/>
      <c r="F68" s="9"/>
      <c r="G68" s="9"/>
      <c r="H68" s="9"/>
      <c r="I68" s="9"/>
      <c r="J68" s="9"/>
      <c r="K68" s="9"/>
      <c r="L68" s="9"/>
      <c r="M68" s="9"/>
      <c r="N68" s="9"/>
      <c r="O68" s="9"/>
    </row>
    <row r="69" spans="1:15" ht="14.25" customHeight="1">
      <c r="A69" s="3">
        <v>5</v>
      </c>
      <c r="C69" s="226" t="s">
        <v>60</v>
      </c>
      <c r="D69" s="226"/>
      <c r="E69" s="226"/>
      <c r="F69" s="226"/>
      <c r="G69" s="226"/>
      <c r="H69" s="226"/>
      <c r="I69" s="226"/>
      <c r="J69" s="226"/>
      <c r="K69" s="226"/>
      <c r="L69" s="226"/>
      <c r="M69" s="226"/>
      <c r="N69" s="226"/>
      <c r="O69" s="226"/>
    </row>
    <row r="70" spans="3:13" ht="9" customHeight="1">
      <c r="C70" s="4"/>
      <c r="D70" s="4"/>
      <c r="E70" s="4"/>
      <c r="F70" s="4"/>
      <c r="G70" s="4"/>
      <c r="H70" s="4"/>
      <c r="I70" s="4"/>
      <c r="J70" s="4"/>
      <c r="K70" s="4"/>
      <c r="L70" s="4"/>
      <c r="M70" s="4"/>
    </row>
    <row r="71" spans="3:32" ht="20.25" customHeight="1">
      <c r="C71" s="238" t="s">
        <v>325</v>
      </c>
      <c r="D71" s="238"/>
      <c r="E71" s="238"/>
      <c r="F71" s="238"/>
      <c r="G71" s="238"/>
      <c r="H71" s="238"/>
      <c r="I71" s="238"/>
      <c r="J71" s="238"/>
      <c r="K71" s="238"/>
      <c r="L71" s="238"/>
      <c r="M71" s="238"/>
      <c r="N71" s="238"/>
      <c r="O71" s="238"/>
      <c r="Q71" s="238"/>
      <c r="R71" s="224"/>
      <c r="S71" s="224"/>
      <c r="T71" s="224"/>
      <c r="U71" s="224"/>
      <c r="V71" s="224"/>
      <c r="W71" s="224"/>
      <c r="X71" s="224"/>
      <c r="Y71" s="224"/>
      <c r="Z71" s="224"/>
      <c r="AA71" s="224"/>
      <c r="AB71" s="224"/>
      <c r="AC71" s="224"/>
      <c r="AD71" s="224"/>
      <c r="AE71" s="224"/>
      <c r="AF71" s="224"/>
    </row>
    <row r="72" spans="3:17" ht="9.75" customHeight="1">
      <c r="C72" s="10"/>
      <c r="D72" s="59"/>
      <c r="E72" s="59"/>
      <c r="F72" s="59"/>
      <c r="G72" s="59"/>
      <c r="H72" s="59"/>
      <c r="I72" s="59"/>
      <c r="J72" s="59"/>
      <c r="K72" s="59"/>
      <c r="L72" s="59"/>
      <c r="M72" s="59"/>
      <c r="N72" s="59"/>
      <c r="O72" s="59"/>
      <c r="P72" s="59"/>
      <c r="Q72" s="59"/>
    </row>
    <row r="73" spans="1:17" ht="22.5" customHeight="1">
      <c r="A73" s="60">
        <v>6</v>
      </c>
      <c r="C73" s="247" t="s">
        <v>40</v>
      </c>
      <c r="D73" s="247"/>
      <c r="E73" s="247"/>
      <c r="F73" s="247"/>
      <c r="G73" s="247"/>
      <c r="H73" s="247"/>
      <c r="I73" s="247"/>
      <c r="J73" s="247"/>
      <c r="K73" s="247"/>
      <c r="L73" s="247"/>
      <c r="M73" s="247"/>
      <c r="N73" s="247"/>
      <c r="O73" s="247"/>
      <c r="P73" s="59"/>
      <c r="Q73" s="59"/>
    </row>
    <row r="74" spans="1:17" ht="5.25" customHeight="1">
      <c r="A74" s="3"/>
      <c r="C74" s="11"/>
      <c r="D74" s="95"/>
      <c r="E74" s="95"/>
      <c r="F74" s="95"/>
      <c r="G74" s="95"/>
      <c r="H74" s="95"/>
      <c r="I74" s="95"/>
      <c r="J74" s="95"/>
      <c r="K74" s="95"/>
      <c r="L74" s="95"/>
      <c r="M74" s="95"/>
      <c r="N74" s="59"/>
      <c r="O74" s="59"/>
      <c r="P74" s="59"/>
      <c r="Q74" s="59"/>
    </row>
    <row r="75" spans="3:17" ht="14.25" customHeight="1">
      <c r="C75" s="238" t="s">
        <v>175</v>
      </c>
      <c r="D75" s="238"/>
      <c r="E75" s="238"/>
      <c r="F75" s="238"/>
      <c r="G75" s="238"/>
      <c r="H75" s="238"/>
      <c r="I75" s="238"/>
      <c r="J75" s="238"/>
      <c r="K75" s="238"/>
      <c r="L75" s="238"/>
      <c r="M75" s="238"/>
      <c r="N75" s="238"/>
      <c r="O75" s="238"/>
      <c r="P75" s="59"/>
      <c r="Q75" s="59"/>
    </row>
    <row r="76" spans="3:17" ht="14.25" customHeight="1">
      <c r="C76" s="4"/>
      <c r="D76" s="4"/>
      <c r="E76" s="4"/>
      <c r="F76" s="4"/>
      <c r="G76" s="4"/>
      <c r="H76" s="4"/>
      <c r="I76" s="4"/>
      <c r="J76" s="4"/>
      <c r="K76" s="4"/>
      <c r="L76" s="4"/>
      <c r="M76" s="4"/>
      <c r="N76" s="4"/>
      <c r="O76" s="4"/>
      <c r="P76" s="59"/>
      <c r="Q76" s="59"/>
    </row>
    <row r="77" spans="1:32" ht="14.25" customHeight="1">
      <c r="A77" s="3">
        <v>7</v>
      </c>
      <c r="B77" s="3"/>
      <c r="C77" s="3" t="s">
        <v>39</v>
      </c>
      <c r="D77" s="3"/>
      <c r="Q77" s="238"/>
      <c r="R77" s="255"/>
      <c r="S77" s="255"/>
      <c r="T77" s="255"/>
      <c r="U77" s="255"/>
      <c r="V77" s="255"/>
      <c r="W77" s="255"/>
      <c r="X77" s="255"/>
      <c r="Y77" s="255"/>
      <c r="Z77" s="255"/>
      <c r="AA77" s="255"/>
      <c r="AB77" s="255"/>
      <c r="AC77" s="255"/>
      <c r="AD77" s="255"/>
      <c r="AE77" s="255"/>
      <c r="AF77" s="255"/>
    </row>
    <row r="78" spans="1:4" ht="14.25" customHeight="1">
      <c r="A78" s="3"/>
      <c r="B78" s="3"/>
      <c r="C78" s="3"/>
      <c r="D78" s="3"/>
    </row>
    <row r="79" spans="3:32" ht="18" customHeight="1">
      <c r="C79" s="238" t="s">
        <v>351</v>
      </c>
      <c r="D79" s="255"/>
      <c r="E79" s="255"/>
      <c r="F79" s="255"/>
      <c r="G79" s="255"/>
      <c r="H79" s="255"/>
      <c r="I79" s="255"/>
      <c r="J79" s="255"/>
      <c r="K79" s="255"/>
      <c r="L79" s="255"/>
      <c r="M79" s="255"/>
      <c r="N79" s="255"/>
      <c r="O79" s="255"/>
      <c r="Q79" s="12"/>
      <c r="R79" s="12"/>
      <c r="S79" s="12"/>
      <c r="T79" s="12"/>
      <c r="U79" s="13"/>
      <c r="V79" s="13"/>
      <c r="Y79" s="233"/>
      <c r="Z79" s="233"/>
      <c r="AA79" s="233"/>
      <c r="AC79" s="257"/>
      <c r="AD79" s="257"/>
      <c r="AE79" s="257"/>
      <c r="AF79" s="224"/>
    </row>
    <row r="80" spans="3:32" ht="14.25" customHeight="1">
      <c r="C80" s="4"/>
      <c r="D80" s="14"/>
      <c r="E80" s="14"/>
      <c r="F80" s="14"/>
      <c r="G80" s="14"/>
      <c r="H80" s="14"/>
      <c r="I80" s="14"/>
      <c r="J80" s="14"/>
      <c r="K80" s="14"/>
      <c r="L80" s="14"/>
      <c r="M80" s="14"/>
      <c r="N80" s="14"/>
      <c r="O80" s="14"/>
      <c r="Q80" s="12"/>
      <c r="R80" s="12"/>
      <c r="S80" s="12"/>
      <c r="T80" s="12"/>
      <c r="U80" s="13"/>
      <c r="V80" s="13"/>
      <c r="Y80" s="6"/>
      <c r="Z80" s="6"/>
      <c r="AA80" s="6"/>
      <c r="AC80" s="27"/>
      <c r="AD80" s="27"/>
      <c r="AE80" s="27"/>
      <c r="AF80" s="59"/>
    </row>
    <row r="81" spans="1:34" ht="14.25" customHeight="1">
      <c r="A81" s="3">
        <v>8</v>
      </c>
      <c r="C81" s="247" t="s">
        <v>41</v>
      </c>
      <c r="D81" s="255"/>
      <c r="E81" s="255"/>
      <c r="F81" s="14"/>
      <c r="G81" s="14"/>
      <c r="H81" s="14"/>
      <c r="I81" s="14"/>
      <c r="J81" s="14"/>
      <c r="K81" s="14"/>
      <c r="L81" s="14"/>
      <c r="M81" s="14"/>
      <c r="N81" s="14"/>
      <c r="O81" s="14"/>
      <c r="Q81" s="238"/>
      <c r="R81" s="238"/>
      <c r="S81" s="238"/>
      <c r="T81" s="238"/>
      <c r="U81" s="238"/>
      <c r="V81" s="238"/>
      <c r="W81" s="238"/>
      <c r="X81" s="238"/>
      <c r="Y81" s="238"/>
      <c r="Z81" s="238"/>
      <c r="AA81" s="238"/>
      <c r="AB81" s="238"/>
      <c r="AC81" s="238"/>
      <c r="AD81" s="238"/>
      <c r="AE81" s="238"/>
      <c r="AF81" s="238"/>
      <c r="AG81" s="238"/>
      <c r="AH81" s="238"/>
    </row>
    <row r="82" spans="1:32" ht="14.25" customHeight="1">
      <c r="A82" s="3"/>
      <c r="C82" s="11"/>
      <c r="D82" s="14"/>
      <c r="E82" s="14"/>
      <c r="F82" s="14"/>
      <c r="G82" s="14"/>
      <c r="H82" s="14"/>
      <c r="I82" s="14"/>
      <c r="J82" s="14"/>
      <c r="K82" s="14"/>
      <c r="L82" s="14"/>
      <c r="M82" s="14"/>
      <c r="N82" s="14"/>
      <c r="O82" s="14"/>
      <c r="Q82" s="12"/>
      <c r="R82" s="12"/>
      <c r="S82" s="12"/>
      <c r="T82" s="12"/>
      <c r="U82" s="13"/>
      <c r="V82" s="13"/>
      <c r="Y82" s="6"/>
      <c r="Z82" s="6"/>
      <c r="AA82" s="6"/>
      <c r="AC82" s="27"/>
      <c r="AD82" s="27"/>
      <c r="AE82" s="27"/>
      <c r="AF82" s="59"/>
    </row>
    <row r="83" spans="1:32" ht="17.25" customHeight="1">
      <c r="A83" s="3"/>
      <c r="C83" s="238" t="s">
        <v>206</v>
      </c>
      <c r="D83" s="238"/>
      <c r="E83" s="238"/>
      <c r="F83" s="238"/>
      <c r="G83" s="238"/>
      <c r="H83" s="238"/>
      <c r="I83" s="238"/>
      <c r="J83" s="238"/>
      <c r="K83" s="238"/>
      <c r="L83" s="238"/>
      <c r="M83" s="238"/>
      <c r="N83" s="238"/>
      <c r="O83" s="238"/>
      <c r="Q83" s="12"/>
      <c r="R83" s="12"/>
      <c r="S83" s="12"/>
      <c r="T83" s="12"/>
      <c r="U83" s="13"/>
      <c r="V83" s="13"/>
      <c r="Y83" s="6"/>
      <c r="Z83" s="6"/>
      <c r="AA83" s="6"/>
      <c r="AC83" s="27"/>
      <c r="AD83" s="27"/>
      <c r="AE83" s="27"/>
      <c r="AF83" s="59"/>
    </row>
    <row r="84" spans="3:15" ht="14.25" customHeight="1">
      <c r="C84" s="4"/>
      <c r="D84" s="4"/>
      <c r="E84" s="4"/>
      <c r="F84" s="4"/>
      <c r="G84" s="4"/>
      <c r="H84" s="4"/>
      <c r="I84" s="4"/>
      <c r="J84" s="4"/>
      <c r="K84" s="4"/>
      <c r="L84" s="4"/>
      <c r="M84" s="4"/>
      <c r="N84" s="4"/>
      <c r="O84" s="4"/>
    </row>
    <row r="85" spans="1:13" ht="14.25" customHeight="1">
      <c r="A85" s="3">
        <v>9</v>
      </c>
      <c r="B85" s="3"/>
      <c r="C85" s="15" t="s">
        <v>6</v>
      </c>
      <c r="D85" s="15"/>
      <c r="E85" s="16"/>
      <c r="F85" s="16"/>
      <c r="G85" s="16"/>
      <c r="H85" s="16"/>
      <c r="I85" s="16"/>
      <c r="J85" s="16"/>
      <c r="K85" s="16"/>
      <c r="L85" s="16"/>
      <c r="M85" s="16"/>
    </row>
    <row r="86" spans="1:13" ht="14.25" customHeight="1">
      <c r="A86" s="3"/>
      <c r="B86" s="3"/>
      <c r="C86" s="15"/>
      <c r="D86" s="15"/>
      <c r="E86" s="16"/>
      <c r="F86" s="16"/>
      <c r="G86" s="16"/>
      <c r="H86" s="16"/>
      <c r="I86" s="16"/>
      <c r="J86" s="16"/>
      <c r="K86" s="16"/>
      <c r="L86" s="16"/>
      <c r="M86" s="16"/>
    </row>
    <row r="87" spans="1:13" ht="14.25" customHeight="1">
      <c r="A87" s="3"/>
      <c r="B87" s="3"/>
      <c r="C87" s="82" t="s">
        <v>310</v>
      </c>
      <c r="D87" s="15"/>
      <c r="E87" s="16"/>
      <c r="F87" s="16"/>
      <c r="G87" s="16"/>
      <c r="H87" s="16"/>
      <c r="I87" s="16"/>
      <c r="J87" s="16"/>
      <c r="K87" s="16"/>
      <c r="L87" s="16"/>
      <c r="M87" s="16"/>
    </row>
    <row r="88" spans="1:13" ht="14.25" customHeight="1">
      <c r="A88" s="3"/>
      <c r="B88" s="3"/>
      <c r="C88" s="15"/>
      <c r="D88" s="15"/>
      <c r="E88" s="16"/>
      <c r="F88" s="16"/>
      <c r="G88" s="16"/>
      <c r="H88" s="16"/>
      <c r="I88" s="16"/>
      <c r="J88" s="16"/>
      <c r="K88" s="16"/>
      <c r="L88" s="16"/>
      <c r="M88" s="16"/>
    </row>
    <row r="89" spans="1:13" ht="29.25" customHeight="1" thickBot="1">
      <c r="A89" s="3"/>
      <c r="B89" s="3"/>
      <c r="C89" s="192"/>
      <c r="D89" s="192"/>
      <c r="E89" s="21"/>
      <c r="F89" s="193"/>
      <c r="G89" s="194" t="s">
        <v>232</v>
      </c>
      <c r="H89" s="16"/>
      <c r="I89" s="199" t="s">
        <v>244</v>
      </c>
      <c r="J89" s="16"/>
      <c r="K89" s="194" t="s">
        <v>233</v>
      </c>
      <c r="L89" s="16"/>
      <c r="M89" s="194" t="s">
        <v>234</v>
      </c>
    </row>
    <row r="90" spans="1:13" ht="14.25" customHeight="1">
      <c r="A90" s="3"/>
      <c r="B90" s="3"/>
      <c r="C90" s="15" t="s">
        <v>311</v>
      </c>
      <c r="D90" s="15"/>
      <c r="E90" s="16"/>
      <c r="F90" s="16"/>
      <c r="G90" s="16" t="s">
        <v>3</v>
      </c>
      <c r="H90" s="16"/>
      <c r="I90" s="16" t="s">
        <v>3</v>
      </c>
      <c r="J90" s="16"/>
      <c r="K90" s="16" t="s">
        <v>3</v>
      </c>
      <c r="L90" s="16"/>
      <c r="M90" s="16" t="s">
        <v>3</v>
      </c>
    </row>
    <row r="91" spans="1:13" ht="14.25" customHeight="1">
      <c r="A91" s="3"/>
      <c r="B91" s="3"/>
      <c r="C91" s="15" t="s">
        <v>235</v>
      </c>
      <c r="D91" s="15"/>
      <c r="E91" s="16"/>
      <c r="F91" s="16"/>
      <c r="G91" s="16"/>
      <c r="H91" s="16"/>
      <c r="I91" s="16"/>
      <c r="J91" s="16"/>
      <c r="K91" s="16"/>
      <c r="L91" s="16"/>
      <c r="M91" s="16"/>
    </row>
    <row r="92" spans="1:13" ht="14.25" customHeight="1">
      <c r="A92" s="3"/>
      <c r="B92" s="3"/>
      <c r="C92" s="15"/>
      <c r="D92" s="15"/>
      <c r="E92" s="16"/>
      <c r="F92" s="16"/>
      <c r="G92" s="16"/>
      <c r="H92" s="16"/>
      <c r="I92" s="16"/>
      <c r="J92" s="16"/>
      <c r="K92" s="16"/>
      <c r="L92" s="16"/>
      <c r="M92" s="16"/>
    </row>
    <row r="93" spans="1:17" ht="14.25" customHeight="1">
      <c r="A93" s="3"/>
      <c r="B93" s="3"/>
      <c r="C93" s="82" t="s">
        <v>236</v>
      </c>
      <c r="D93" s="15"/>
      <c r="E93" s="16"/>
      <c r="F93" s="16"/>
      <c r="G93" s="202">
        <f>75286-G94</f>
        <v>72038</v>
      </c>
      <c r="H93" s="202"/>
      <c r="I93" s="202">
        <f>7296-I94</f>
        <v>5177</v>
      </c>
      <c r="J93" s="202"/>
      <c r="K93" s="202">
        <v>0</v>
      </c>
      <c r="L93" s="202"/>
      <c r="M93" s="202">
        <f>SUM(G93:K93)</f>
        <v>77215</v>
      </c>
      <c r="Q93" s="25"/>
    </row>
    <row r="94" spans="1:13" ht="14.25" customHeight="1">
      <c r="A94" s="3"/>
      <c r="B94" s="3"/>
      <c r="C94" s="195" t="s">
        <v>237</v>
      </c>
      <c r="D94" s="196"/>
      <c r="E94" s="16"/>
      <c r="F94" s="195"/>
      <c r="G94" s="203">
        <v>3248</v>
      </c>
      <c r="H94" s="202"/>
      <c r="I94" s="203">
        <v>2119</v>
      </c>
      <c r="J94" s="202"/>
      <c r="K94" s="203">
        <v>-5367</v>
      </c>
      <c r="L94" s="202"/>
      <c r="M94" s="203">
        <f>SUM(G94:K94)</f>
        <v>0</v>
      </c>
    </row>
    <row r="95" spans="1:17" ht="14.25" customHeight="1">
      <c r="A95" s="3"/>
      <c r="B95" s="3"/>
      <c r="C95" s="82" t="s">
        <v>238</v>
      </c>
      <c r="D95" s="15"/>
      <c r="E95" s="16"/>
      <c r="F95" s="16"/>
      <c r="G95" s="202">
        <f>SUM(G93:G94)</f>
        <v>75286</v>
      </c>
      <c r="H95" s="202">
        <f aca="true" t="shared" si="0" ref="H95:M95">SUM(H93:H94)</f>
        <v>0</v>
      </c>
      <c r="I95" s="202">
        <f t="shared" si="0"/>
        <v>7296</v>
      </c>
      <c r="J95" s="202">
        <f t="shared" si="0"/>
        <v>0</v>
      </c>
      <c r="K95" s="202">
        <f t="shared" si="0"/>
        <v>-5367</v>
      </c>
      <c r="L95" s="202">
        <f t="shared" si="0"/>
        <v>0</v>
      </c>
      <c r="M95" s="202">
        <f t="shared" si="0"/>
        <v>77215</v>
      </c>
      <c r="Q95" s="25">
        <f>M95-PL!J18</f>
        <v>0</v>
      </c>
    </row>
    <row r="96" spans="1:17" ht="14.25" customHeight="1">
      <c r="A96" s="3"/>
      <c r="B96" s="3"/>
      <c r="C96" s="195" t="s">
        <v>134</v>
      </c>
      <c r="D96" s="195"/>
      <c r="E96" s="16"/>
      <c r="F96" s="195"/>
      <c r="G96" s="203">
        <f>1370+775</f>
        <v>2145</v>
      </c>
      <c r="H96" s="202"/>
      <c r="I96" s="203">
        <v>1</v>
      </c>
      <c r="J96" s="202"/>
      <c r="K96" s="203">
        <f>-960-682</f>
        <v>-1642</v>
      </c>
      <c r="L96" s="202"/>
      <c r="M96" s="203">
        <f>SUM(G96:K96)</f>
        <v>504</v>
      </c>
      <c r="Q96" s="25">
        <f>M96-PL!J23</f>
        <v>0</v>
      </c>
    </row>
    <row r="97" spans="1:13" ht="14.25" customHeight="1">
      <c r="A97" s="3"/>
      <c r="B97" s="3"/>
      <c r="C97" s="82"/>
      <c r="D97" s="82"/>
      <c r="E97" s="16"/>
      <c r="F97" s="16"/>
      <c r="G97" s="202">
        <f>SUM(G95:G96)</f>
        <v>77431</v>
      </c>
      <c r="H97" s="202">
        <f aca="true" t="shared" si="1" ref="H97:M97">SUM(H95:H96)</f>
        <v>0</v>
      </c>
      <c r="I97" s="202">
        <f t="shared" si="1"/>
        <v>7297</v>
      </c>
      <c r="J97" s="202">
        <f t="shared" si="1"/>
        <v>0</v>
      </c>
      <c r="K97" s="202">
        <f t="shared" si="1"/>
        <v>-7009</v>
      </c>
      <c r="L97" s="202">
        <f t="shared" si="1"/>
        <v>0</v>
      </c>
      <c r="M97" s="202">
        <f t="shared" si="1"/>
        <v>77719</v>
      </c>
    </row>
    <row r="98" spans="1:13" ht="14.25" customHeight="1">
      <c r="A98" s="3"/>
      <c r="B98" s="3"/>
      <c r="C98" s="195" t="s">
        <v>245</v>
      </c>
      <c r="D98" s="195"/>
      <c r="E98" s="16"/>
      <c r="F98" s="195"/>
      <c r="G98" s="203">
        <v>-41836</v>
      </c>
      <c r="H98" s="202"/>
      <c r="I98" s="203">
        <v>-4305</v>
      </c>
      <c r="J98" s="202"/>
      <c r="K98" s="203">
        <v>1170</v>
      </c>
      <c r="L98" s="202"/>
      <c r="M98" s="203">
        <f>SUM(G98:L98)</f>
        <v>-44971</v>
      </c>
    </row>
    <row r="99" spans="1:13" ht="14.25" customHeight="1">
      <c r="A99" s="3"/>
      <c r="B99" s="3"/>
      <c r="C99" s="82" t="s">
        <v>240</v>
      </c>
      <c r="D99" s="82"/>
      <c r="E99" s="16"/>
      <c r="F99" s="16"/>
      <c r="G99" s="202">
        <f>SUM(G97:G98)</f>
        <v>35595</v>
      </c>
      <c r="H99" s="202">
        <f aca="true" t="shared" si="2" ref="H99:M99">SUM(H97:H98)</f>
        <v>0</v>
      </c>
      <c r="I99" s="202">
        <f t="shared" si="2"/>
        <v>2992</v>
      </c>
      <c r="J99" s="202">
        <f t="shared" si="2"/>
        <v>0</v>
      </c>
      <c r="K99" s="202">
        <f t="shared" si="2"/>
        <v>-5839</v>
      </c>
      <c r="L99" s="202">
        <f t="shared" si="2"/>
        <v>0</v>
      </c>
      <c r="M99" s="202">
        <f t="shared" si="2"/>
        <v>32748</v>
      </c>
    </row>
    <row r="100" spans="1:13" ht="14.25" customHeight="1">
      <c r="A100" s="3"/>
      <c r="B100" s="3"/>
      <c r="C100" s="82" t="s">
        <v>246</v>
      </c>
      <c r="D100" s="82"/>
      <c r="E100" s="16"/>
      <c r="F100" s="16"/>
      <c r="G100" s="202">
        <f>-2910-221-3290+2226+28</f>
        <v>-4167</v>
      </c>
      <c r="H100" s="202"/>
      <c r="I100" s="202">
        <f>-731-119</f>
        <v>-850</v>
      </c>
      <c r="J100" s="202"/>
      <c r="K100" s="202">
        <v>1641</v>
      </c>
      <c r="L100" s="202"/>
      <c r="M100" s="202">
        <f>SUM(G100:L100)</f>
        <v>-3376</v>
      </c>
    </row>
    <row r="101" spans="1:17" ht="14.25" customHeight="1">
      <c r="A101" s="3"/>
      <c r="B101" s="3"/>
      <c r="C101" s="82" t="s">
        <v>153</v>
      </c>
      <c r="D101" s="82"/>
      <c r="E101" s="16"/>
      <c r="F101" s="16"/>
      <c r="G101" s="202">
        <f>-2360-28</f>
        <v>-2388</v>
      </c>
      <c r="H101" s="202"/>
      <c r="I101" s="202">
        <v>0</v>
      </c>
      <c r="J101" s="202"/>
      <c r="K101" s="202">
        <v>213</v>
      </c>
      <c r="L101" s="202"/>
      <c r="M101" s="202">
        <f>SUM(G101:L101)</f>
        <v>-2175</v>
      </c>
      <c r="Q101" s="25">
        <f>M101-PL!J30</f>
        <v>0</v>
      </c>
    </row>
    <row r="102" spans="1:17" ht="14.25" customHeight="1" thickBot="1">
      <c r="A102" s="3"/>
      <c r="B102" s="3"/>
      <c r="C102" s="198" t="s">
        <v>152</v>
      </c>
      <c r="D102" s="197"/>
      <c r="E102" s="16"/>
      <c r="F102" s="197"/>
      <c r="G102" s="204">
        <f>SUM(G99:G101)</f>
        <v>29040</v>
      </c>
      <c r="H102" s="202">
        <f aca="true" t="shared" si="3" ref="H102:M102">SUM(H99:H101)</f>
        <v>0</v>
      </c>
      <c r="I102" s="204">
        <f t="shared" si="3"/>
        <v>2142</v>
      </c>
      <c r="J102" s="202">
        <f t="shared" si="3"/>
        <v>0</v>
      </c>
      <c r="K102" s="204">
        <f t="shared" si="3"/>
        <v>-3985</v>
      </c>
      <c r="L102" s="202">
        <f t="shared" si="3"/>
        <v>0</v>
      </c>
      <c r="M102" s="204">
        <f t="shared" si="3"/>
        <v>27197</v>
      </c>
      <c r="Q102" s="25">
        <f>M102-PL!J32</f>
        <v>0</v>
      </c>
    </row>
    <row r="103" spans="1:13" ht="14.25" customHeight="1">
      <c r="A103" s="3"/>
      <c r="B103" s="3"/>
      <c r="C103" s="15"/>
      <c r="D103" s="15"/>
      <c r="E103" s="16"/>
      <c r="F103" s="16"/>
      <c r="G103" s="16"/>
      <c r="H103" s="16"/>
      <c r="I103" s="16"/>
      <c r="J103" s="16"/>
      <c r="K103" s="16"/>
      <c r="L103" s="16"/>
      <c r="M103" s="16"/>
    </row>
    <row r="104" spans="1:13" ht="14.25" customHeight="1">
      <c r="A104" s="3"/>
      <c r="B104" s="3"/>
      <c r="C104" s="15" t="s">
        <v>311</v>
      </c>
      <c r="D104" s="15"/>
      <c r="E104" s="16"/>
      <c r="F104" s="16"/>
      <c r="G104" s="16"/>
      <c r="H104" s="16"/>
      <c r="I104" s="16"/>
      <c r="J104" s="16"/>
      <c r="K104" s="16"/>
      <c r="L104" s="16"/>
      <c r="M104" s="16"/>
    </row>
    <row r="105" spans="1:13" ht="14.25" customHeight="1">
      <c r="A105" s="3"/>
      <c r="B105" s="3"/>
      <c r="C105" s="15" t="s">
        <v>313</v>
      </c>
      <c r="D105" s="15"/>
      <c r="E105" s="16"/>
      <c r="F105" s="16"/>
      <c r="G105" s="16"/>
      <c r="H105" s="16"/>
      <c r="I105" s="16"/>
      <c r="J105" s="16"/>
      <c r="K105" s="16"/>
      <c r="L105" s="16"/>
      <c r="M105" s="16"/>
    </row>
    <row r="106" spans="1:13" ht="14.25" customHeight="1">
      <c r="A106" s="3"/>
      <c r="B106" s="3"/>
      <c r="C106" s="15"/>
      <c r="D106" s="15"/>
      <c r="E106" s="16"/>
      <c r="F106" s="16"/>
      <c r="G106" s="16"/>
      <c r="H106" s="16"/>
      <c r="I106" s="16"/>
      <c r="J106" s="16"/>
      <c r="K106" s="16"/>
      <c r="L106" s="16"/>
      <c r="M106" s="16"/>
    </row>
    <row r="107" spans="1:13" ht="14.25" customHeight="1">
      <c r="A107" s="3"/>
      <c r="B107" s="3"/>
      <c r="C107" s="82" t="s">
        <v>236</v>
      </c>
      <c r="D107" s="15"/>
      <c r="E107" s="16"/>
      <c r="F107" s="16"/>
      <c r="G107" s="202">
        <f>61946-G108</f>
        <v>59983</v>
      </c>
      <c r="H107" s="16"/>
      <c r="I107" s="200">
        <v>0</v>
      </c>
      <c r="J107" s="16"/>
      <c r="K107" s="200">
        <v>0</v>
      </c>
      <c r="L107" s="16"/>
      <c r="M107" s="202">
        <f>SUM(G107:K107)</f>
        <v>59983</v>
      </c>
    </row>
    <row r="108" spans="1:13" ht="14.25" customHeight="1">
      <c r="A108" s="3"/>
      <c r="B108" s="3"/>
      <c r="C108" s="195" t="s">
        <v>237</v>
      </c>
      <c r="D108" s="196"/>
      <c r="E108" s="16"/>
      <c r="F108" s="195"/>
      <c r="G108" s="203">
        <v>1963</v>
      </c>
      <c r="H108" s="16"/>
      <c r="I108" s="201">
        <v>0</v>
      </c>
      <c r="J108" s="16"/>
      <c r="K108" s="203">
        <v>-1963</v>
      </c>
      <c r="L108" s="16"/>
      <c r="M108" s="203">
        <f>SUM(G108:K108)</f>
        <v>0</v>
      </c>
    </row>
    <row r="109" spans="1:17" ht="14.25" customHeight="1">
      <c r="A109" s="3"/>
      <c r="B109" s="3"/>
      <c r="C109" s="82" t="s">
        <v>238</v>
      </c>
      <c r="D109" s="15"/>
      <c r="E109" s="16"/>
      <c r="F109" s="16"/>
      <c r="G109" s="205">
        <f>SUM(G107:G108)</f>
        <v>61946</v>
      </c>
      <c r="H109" s="205">
        <f aca="true" t="shared" si="4" ref="H109:N109">SUM(H107:H108)</f>
        <v>0</v>
      </c>
      <c r="I109" s="205">
        <f t="shared" si="4"/>
        <v>0</v>
      </c>
      <c r="J109" s="205">
        <f t="shared" si="4"/>
        <v>0</v>
      </c>
      <c r="K109" s="205">
        <f t="shared" si="4"/>
        <v>-1963</v>
      </c>
      <c r="L109" s="205">
        <f t="shared" si="4"/>
        <v>0</v>
      </c>
      <c r="M109" s="202">
        <f t="shared" si="4"/>
        <v>59983</v>
      </c>
      <c r="N109" s="205">
        <f t="shared" si="4"/>
        <v>0</v>
      </c>
      <c r="Q109" s="25">
        <f>M109-PL!L18</f>
        <v>0</v>
      </c>
    </row>
    <row r="110" spans="1:17" ht="14.25" customHeight="1">
      <c r="A110" s="3"/>
      <c r="B110" s="3"/>
      <c r="C110" s="195" t="s">
        <v>134</v>
      </c>
      <c r="D110" s="195"/>
      <c r="E110" s="16"/>
      <c r="F110" s="195"/>
      <c r="G110" s="203">
        <f>633+5143</f>
        <v>5776</v>
      </c>
      <c r="H110" s="16"/>
      <c r="I110" s="201">
        <v>0</v>
      </c>
      <c r="J110" s="16"/>
      <c r="K110" s="203">
        <f>-535-420</f>
        <v>-955</v>
      </c>
      <c r="L110" s="16"/>
      <c r="M110" s="203">
        <f>SUM(G110:K110)</f>
        <v>4821</v>
      </c>
      <c r="Q110" s="25">
        <f>M110-PL!L23</f>
        <v>0</v>
      </c>
    </row>
    <row r="111" spans="1:13" ht="14.25" customHeight="1">
      <c r="A111" s="3"/>
      <c r="B111" s="3"/>
      <c r="C111" s="82"/>
      <c r="D111" s="82"/>
      <c r="E111" s="16"/>
      <c r="F111" s="16"/>
      <c r="G111" s="202">
        <f aca="true" t="shared" si="5" ref="G111:M111">SUM(G109:G110)</f>
        <v>67722</v>
      </c>
      <c r="H111" s="202">
        <f t="shared" si="5"/>
        <v>0</v>
      </c>
      <c r="I111" s="202">
        <f t="shared" si="5"/>
        <v>0</v>
      </c>
      <c r="J111" s="202">
        <f t="shared" si="5"/>
        <v>0</v>
      </c>
      <c r="K111" s="202">
        <f t="shared" si="5"/>
        <v>-2918</v>
      </c>
      <c r="L111" s="202">
        <f t="shared" si="5"/>
        <v>0</v>
      </c>
      <c r="M111" s="202">
        <f t="shared" si="5"/>
        <v>64804</v>
      </c>
    </row>
    <row r="112" spans="1:17" ht="14.25" customHeight="1">
      <c r="A112" s="3"/>
      <c r="B112" s="3"/>
      <c r="C112" s="195" t="s">
        <v>239</v>
      </c>
      <c r="D112" s="195"/>
      <c r="E112" s="16"/>
      <c r="F112" s="195"/>
      <c r="G112" s="203">
        <v>-40053</v>
      </c>
      <c r="H112" s="16"/>
      <c r="I112" s="201">
        <v>0</v>
      </c>
      <c r="J112" s="16"/>
      <c r="K112" s="203">
        <v>-2527</v>
      </c>
      <c r="L112" s="16"/>
      <c r="M112" s="203">
        <f>SUM(G112:L112)</f>
        <v>-42580</v>
      </c>
      <c r="Q112" s="25">
        <f>M112-PL!L19</f>
        <v>0</v>
      </c>
    </row>
    <row r="113" spans="1:13" ht="14.25" customHeight="1">
      <c r="A113" s="3"/>
      <c r="B113" s="3"/>
      <c r="C113" s="82" t="s">
        <v>240</v>
      </c>
      <c r="D113" s="82"/>
      <c r="E113" s="16"/>
      <c r="F113" s="16"/>
      <c r="G113" s="202">
        <f aca="true" t="shared" si="6" ref="G113:M113">SUM(G111:G112)</f>
        <v>27669</v>
      </c>
      <c r="H113" s="202">
        <f t="shared" si="6"/>
        <v>0</v>
      </c>
      <c r="I113" s="202">
        <f t="shared" si="6"/>
        <v>0</v>
      </c>
      <c r="J113" s="202">
        <f t="shared" si="6"/>
        <v>0</v>
      </c>
      <c r="K113" s="202">
        <f t="shared" si="6"/>
        <v>-5445</v>
      </c>
      <c r="L113" s="202">
        <f t="shared" si="6"/>
        <v>0</v>
      </c>
      <c r="M113" s="202">
        <f t="shared" si="6"/>
        <v>22224</v>
      </c>
    </row>
    <row r="114" spans="1:13" ht="14.25" customHeight="1">
      <c r="A114" s="3"/>
      <c r="B114" s="3"/>
      <c r="C114" s="82" t="s">
        <v>246</v>
      </c>
      <c r="D114" s="82"/>
      <c r="E114" s="16"/>
      <c r="F114" s="16"/>
      <c r="G114" s="202">
        <f>-6894-613-350</f>
        <v>-7857</v>
      </c>
      <c r="H114" s="16"/>
      <c r="I114" s="200">
        <v>0</v>
      </c>
      <c r="J114" s="16"/>
      <c r="K114" s="16">
        <v>469</v>
      </c>
      <c r="L114" s="16"/>
      <c r="M114" s="202">
        <f>SUM(G114:L114)</f>
        <v>-7388</v>
      </c>
    </row>
    <row r="115" spans="1:13" ht="14.25" customHeight="1">
      <c r="A115" s="3"/>
      <c r="B115" s="3"/>
      <c r="C115" s="82" t="s">
        <v>153</v>
      </c>
      <c r="D115" s="82"/>
      <c r="E115" s="16"/>
      <c r="F115" s="16"/>
      <c r="G115" s="202">
        <v>-1584</v>
      </c>
      <c r="H115" s="16"/>
      <c r="I115" s="200">
        <v>0</v>
      </c>
      <c r="J115" s="16"/>
      <c r="K115" s="200">
        <v>0</v>
      </c>
      <c r="L115" s="16"/>
      <c r="M115" s="202">
        <f>SUM(G115:L115)</f>
        <v>-1584</v>
      </c>
    </row>
    <row r="116" spans="1:17" ht="14.25" customHeight="1" thickBot="1">
      <c r="A116" s="3"/>
      <c r="B116" s="3"/>
      <c r="C116" s="198" t="s">
        <v>152</v>
      </c>
      <c r="D116" s="197"/>
      <c r="E116" s="16"/>
      <c r="F116" s="197"/>
      <c r="G116" s="204">
        <f aca="true" t="shared" si="7" ref="G116:M116">SUM(G113:G115)</f>
        <v>18228</v>
      </c>
      <c r="H116" s="202">
        <f t="shared" si="7"/>
        <v>0</v>
      </c>
      <c r="I116" s="204">
        <f t="shared" si="7"/>
        <v>0</v>
      </c>
      <c r="J116" s="202">
        <f t="shared" si="7"/>
        <v>0</v>
      </c>
      <c r="K116" s="204">
        <f t="shared" si="7"/>
        <v>-4976</v>
      </c>
      <c r="L116" s="202">
        <f t="shared" si="7"/>
        <v>0</v>
      </c>
      <c r="M116" s="204">
        <f t="shared" si="7"/>
        <v>13252</v>
      </c>
      <c r="Q116" s="25">
        <f>PL!L32-M116</f>
        <v>0</v>
      </c>
    </row>
    <row r="117" spans="1:13" ht="14.25" customHeight="1">
      <c r="A117" s="3"/>
      <c r="B117" s="3"/>
      <c r="C117" s="15"/>
      <c r="D117" s="15"/>
      <c r="E117" s="16"/>
      <c r="F117" s="16"/>
      <c r="G117" s="16"/>
      <c r="H117" s="16"/>
      <c r="I117" s="16"/>
      <c r="J117" s="16"/>
      <c r="K117" s="16"/>
      <c r="L117" s="16"/>
      <c r="M117" s="16"/>
    </row>
    <row r="118" spans="1:13" ht="14.25" customHeight="1">
      <c r="A118" s="3"/>
      <c r="B118" s="3"/>
      <c r="C118" s="15" t="s">
        <v>241</v>
      </c>
      <c r="D118" s="15"/>
      <c r="E118" s="16"/>
      <c r="F118" s="16"/>
      <c r="G118" s="16"/>
      <c r="H118" s="16"/>
      <c r="I118" s="16"/>
      <c r="J118" s="16"/>
      <c r="K118" s="16"/>
      <c r="L118" s="16"/>
      <c r="M118" s="16"/>
    </row>
    <row r="119" spans="1:13" ht="14.25" customHeight="1">
      <c r="A119" s="3"/>
      <c r="B119" s="3"/>
      <c r="C119" s="15" t="s">
        <v>307</v>
      </c>
      <c r="D119" s="15"/>
      <c r="E119" s="16"/>
      <c r="F119" s="16"/>
      <c r="G119" s="16"/>
      <c r="H119" s="16"/>
      <c r="I119" s="16"/>
      <c r="J119" s="16"/>
      <c r="K119" s="16"/>
      <c r="L119" s="16"/>
      <c r="M119" s="16"/>
    </row>
    <row r="120" spans="1:13" ht="14.25" customHeight="1">
      <c r="A120" s="3"/>
      <c r="B120" s="3"/>
      <c r="C120" s="15"/>
      <c r="D120" s="15"/>
      <c r="E120" s="16"/>
      <c r="F120" s="16"/>
      <c r="G120" s="16"/>
      <c r="H120" s="16"/>
      <c r="I120" s="16"/>
      <c r="J120" s="16"/>
      <c r="K120" s="16"/>
      <c r="L120" s="16"/>
      <c r="M120" s="16"/>
    </row>
    <row r="121" spans="1:13" ht="14.25" customHeight="1">
      <c r="A121" s="3"/>
      <c r="B121" s="3"/>
      <c r="C121" s="82" t="s">
        <v>242</v>
      </c>
      <c r="D121" s="15"/>
      <c r="E121" s="16"/>
      <c r="F121" s="16"/>
      <c r="G121" s="202">
        <v>1182445</v>
      </c>
      <c r="H121" s="16"/>
      <c r="I121" s="202">
        <v>36799</v>
      </c>
      <c r="J121" s="16"/>
      <c r="K121" s="202">
        <v>-229435</v>
      </c>
      <c r="L121" s="16"/>
      <c r="M121" s="202">
        <f>SUM(G121:K121)</f>
        <v>989809</v>
      </c>
    </row>
    <row r="122" spans="1:17" ht="14.25" customHeight="1" thickBot="1">
      <c r="A122" s="3"/>
      <c r="B122" s="3"/>
      <c r="C122" s="198" t="s">
        <v>100</v>
      </c>
      <c r="D122" s="198"/>
      <c r="E122" s="16"/>
      <c r="F122" s="197"/>
      <c r="G122" s="232">
        <f>SUM(G121)</f>
        <v>1182445</v>
      </c>
      <c r="H122" s="205" t="e">
        <f>SUM(#REF!)</f>
        <v>#REF!</v>
      </c>
      <c r="I122" s="232">
        <f>SUM(I121)</f>
        <v>36799</v>
      </c>
      <c r="J122" s="205" t="e">
        <f>SUM(#REF!)</f>
        <v>#REF!</v>
      </c>
      <c r="K122" s="232">
        <f>SUM(K121)</f>
        <v>-229435</v>
      </c>
      <c r="L122" s="205" t="e">
        <f>SUM(#REF!)</f>
        <v>#REF!</v>
      </c>
      <c r="M122" s="232">
        <f>SUM(M121)</f>
        <v>989809</v>
      </c>
      <c r="Q122" s="25">
        <f>M122-'BS'!C19</f>
        <v>0</v>
      </c>
    </row>
    <row r="123" spans="1:13" ht="14.25" customHeight="1">
      <c r="A123" s="3"/>
      <c r="B123" s="3"/>
      <c r="C123" s="82"/>
      <c r="D123" s="82"/>
      <c r="E123" s="16"/>
      <c r="F123" s="16"/>
      <c r="G123" s="16"/>
      <c r="H123" s="16"/>
      <c r="I123" s="16"/>
      <c r="J123" s="16"/>
      <c r="K123" s="16"/>
      <c r="L123" s="16"/>
      <c r="M123" s="16"/>
    </row>
    <row r="124" spans="1:13" ht="14.25" customHeight="1">
      <c r="A124" s="3"/>
      <c r="B124" s="3"/>
      <c r="C124" s="82" t="s">
        <v>243</v>
      </c>
      <c r="D124" s="15"/>
      <c r="E124" s="16"/>
      <c r="F124" s="16"/>
      <c r="G124" s="202">
        <v>498140</v>
      </c>
      <c r="H124" s="202"/>
      <c r="I124" s="202">
        <v>33640</v>
      </c>
      <c r="J124" s="202"/>
      <c r="K124" s="202">
        <v>-169638</v>
      </c>
      <c r="L124" s="202"/>
      <c r="M124" s="202">
        <f>SUM(G124:K124)</f>
        <v>362142</v>
      </c>
    </row>
    <row r="125" spans="1:17" ht="14.25" customHeight="1" thickBot="1">
      <c r="A125" s="3"/>
      <c r="B125" s="3"/>
      <c r="C125" s="198" t="s">
        <v>106</v>
      </c>
      <c r="D125" s="198"/>
      <c r="E125" s="16"/>
      <c r="F125" s="197"/>
      <c r="G125" s="232">
        <f>SUM(G124)</f>
        <v>498140</v>
      </c>
      <c r="H125" s="205" t="e">
        <f>SUM(#REF!)</f>
        <v>#REF!</v>
      </c>
      <c r="I125" s="232">
        <f>SUM(I124)</f>
        <v>33640</v>
      </c>
      <c r="J125" s="205" t="e">
        <f>SUM(#REF!)</f>
        <v>#REF!</v>
      </c>
      <c r="K125" s="232">
        <f>SUM(K124)</f>
        <v>-169638</v>
      </c>
      <c r="L125" s="205" t="e">
        <f>SUM(#REF!)</f>
        <v>#REF!</v>
      </c>
      <c r="M125" s="232">
        <f>SUM(M124)</f>
        <v>362142</v>
      </c>
      <c r="Q125" s="25">
        <f>M125-'BS'!C42</f>
        <v>0</v>
      </c>
    </row>
    <row r="126" spans="1:13" ht="14.25" customHeight="1">
      <c r="A126" s="3"/>
      <c r="B126" s="3"/>
      <c r="C126" s="15"/>
      <c r="D126" s="15"/>
      <c r="E126" s="16"/>
      <c r="F126" s="16"/>
      <c r="G126" s="16"/>
      <c r="H126" s="16"/>
      <c r="I126" s="16"/>
      <c r="J126" s="16"/>
      <c r="K126" s="16"/>
      <c r="L126" s="16"/>
      <c r="M126" s="16"/>
    </row>
    <row r="127" spans="1:13" ht="14.25" customHeight="1">
      <c r="A127" s="3"/>
      <c r="B127" s="3"/>
      <c r="C127" s="15" t="s">
        <v>241</v>
      </c>
      <c r="D127" s="15"/>
      <c r="E127" s="16"/>
      <c r="F127" s="16"/>
      <c r="G127" s="16"/>
      <c r="H127" s="16"/>
      <c r="I127" s="16"/>
      <c r="J127" s="16"/>
      <c r="K127" s="16"/>
      <c r="L127" s="16"/>
      <c r="M127" s="16"/>
    </row>
    <row r="128" spans="1:13" ht="14.25" customHeight="1">
      <c r="A128" s="3"/>
      <c r="B128" s="3"/>
      <c r="C128" s="15" t="s">
        <v>308</v>
      </c>
      <c r="D128" s="15"/>
      <c r="E128" s="16"/>
      <c r="F128" s="16"/>
      <c r="G128" s="16"/>
      <c r="H128" s="16"/>
      <c r="I128" s="16"/>
      <c r="J128" s="16"/>
      <c r="K128" s="16"/>
      <c r="L128" s="16"/>
      <c r="M128" s="16"/>
    </row>
    <row r="129" spans="1:13" ht="14.25" customHeight="1">
      <c r="A129" s="3"/>
      <c r="B129" s="3"/>
      <c r="C129" s="15"/>
      <c r="D129" s="15"/>
      <c r="E129" s="16"/>
      <c r="F129" s="16"/>
      <c r="G129" s="16"/>
      <c r="H129" s="16"/>
      <c r="I129" s="16"/>
      <c r="J129" s="16"/>
      <c r="K129" s="16"/>
      <c r="L129" s="16"/>
      <c r="M129" s="16"/>
    </row>
    <row r="130" spans="1:13" ht="14.25" customHeight="1">
      <c r="A130" s="3"/>
      <c r="B130" s="3"/>
      <c r="C130" s="82" t="s">
        <v>242</v>
      </c>
      <c r="D130" s="15"/>
      <c r="E130" s="16"/>
      <c r="F130" s="16"/>
      <c r="G130" s="202">
        <v>1105761</v>
      </c>
      <c r="H130" s="16"/>
      <c r="I130" s="202">
        <v>28606</v>
      </c>
      <c r="J130" s="16"/>
      <c r="K130" s="202">
        <v>-191604</v>
      </c>
      <c r="L130" s="16"/>
      <c r="M130" s="202">
        <f>SUM(G130:K130)</f>
        <v>942763</v>
      </c>
    </row>
    <row r="131" spans="1:17" ht="14.25" customHeight="1" thickBot="1">
      <c r="A131" s="3"/>
      <c r="B131" s="3"/>
      <c r="C131" s="198" t="s">
        <v>100</v>
      </c>
      <c r="D131" s="198"/>
      <c r="E131" s="16"/>
      <c r="F131" s="197"/>
      <c r="G131" s="232">
        <f>SUM(G130)</f>
        <v>1105761</v>
      </c>
      <c r="H131" s="205" t="e">
        <f>SUM(#REF!)</f>
        <v>#REF!</v>
      </c>
      <c r="I131" s="232">
        <f>SUM(I130)</f>
        <v>28606</v>
      </c>
      <c r="J131" s="205" t="e">
        <f>SUM(#REF!)</f>
        <v>#REF!</v>
      </c>
      <c r="K131" s="232">
        <f>SUM(K130)</f>
        <v>-191604</v>
      </c>
      <c r="L131" s="205" t="e">
        <f>SUM(#REF!)</f>
        <v>#REF!</v>
      </c>
      <c r="M131" s="232">
        <f>SUM(M130)</f>
        <v>942763</v>
      </c>
      <c r="Q131" s="25">
        <f>M131-'BS'!E19</f>
        <v>0</v>
      </c>
    </row>
    <row r="132" spans="1:13" ht="14.25" customHeight="1">
      <c r="A132" s="3"/>
      <c r="B132" s="3"/>
      <c r="C132" s="82"/>
      <c r="D132" s="82"/>
      <c r="E132" s="16"/>
      <c r="F132" s="16"/>
      <c r="G132" s="16"/>
      <c r="H132" s="16"/>
      <c r="I132" s="16"/>
      <c r="J132" s="16"/>
      <c r="K132" s="16"/>
      <c r="L132" s="16"/>
      <c r="M132" s="16"/>
    </row>
    <row r="133" spans="1:13" ht="14.25" customHeight="1">
      <c r="A133" s="3"/>
      <c r="B133" s="3"/>
      <c r="C133" s="82" t="s">
        <v>243</v>
      </c>
      <c r="D133" s="15"/>
      <c r="E133" s="16"/>
      <c r="F133" s="16"/>
      <c r="G133" s="202">
        <v>441834</v>
      </c>
      <c r="H133" s="202"/>
      <c r="I133" s="202">
        <v>27488</v>
      </c>
      <c r="J133" s="202"/>
      <c r="K133" s="202">
        <v>-133096</v>
      </c>
      <c r="L133" s="202"/>
      <c r="M133" s="202">
        <f>SUM(G133:K133)</f>
        <v>336226</v>
      </c>
    </row>
    <row r="134" spans="1:17" ht="14.25" customHeight="1" thickBot="1">
      <c r="A134" s="3"/>
      <c r="B134" s="3"/>
      <c r="C134" s="198" t="s">
        <v>106</v>
      </c>
      <c r="D134" s="198"/>
      <c r="E134" s="16"/>
      <c r="F134" s="197"/>
      <c r="G134" s="232">
        <f>SUM(G133)</f>
        <v>441834</v>
      </c>
      <c r="H134" s="205" t="e">
        <f>SUM(#REF!)</f>
        <v>#REF!</v>
      </c>
      <c r="I134" s="232">
        <f>SUM(I133)</f>
        <v>27488</v>
      </c>
      <c r="J134" s="205" t="e">
        <f>SUM(#REF!)</f>
        <v>#REF!</v>
      </c>
      <c r="K134" s="232">
        <f>SUM(K133)</f>
        <v>-133096</v>
      </c>
      <c r="L134" s="205" t="e">
        <f>SUM(#REF!)</f>
        <v>#REF!</v>
      </c>
      <c r="M134" s="232">
        <f>SUM(M133)</f>
        <v>336226</v>
      </c>
      <c r="Q134" s="25">
        <f>M134-'BS'!E42</f>
        <v>0</v>
      </c>
    </row>
    <row r="135" spans="1:13" ht="14.25" customHeight="1">
      <c r="A135" s="3"/>
      <c r="B135" s="3"/>
      <c r="C135" s="15"/>
      <c r="D135" s="15"/>
      <c r="E135" s="16"/>
      <c r="F135" s="16"/>
      <c r="G135" s="16"/>
      <c r="H135" s="16"/>
      <c r="I135" s="16"/>
      <c r="J135" s="16"/>
      <c r="K135" s="16"/>
      <c r="L135" s="16"/>
      <c r="M135" s="16"/>
    </row>
    <row r="136" spans="1:15" ht="14.25" customHeight="1">
      <c r="A136" s="3"/>
      <c r="B136" s="3"/>
      <c r="C136" s="224" t="s">
        <v>326</v>
      </c>
      <c r="D136" s="223"/>
      <c r="E136" s="223"/>
      <c r="F136" s="223"/>
      <c r="G136" s="223"/>
      <c r="H136" s="223"/>
      <c r="I136" s="223"/>
      <c r="J136" s="223"/>
      <c r="K136" s="223"/>
      <c r="L136" s="223"/>
      <c r="M136" s="223"/>
      <c r="N136" s="223"/>
      <c r="O136" s="223"/>
    </row>
    <row r="137" spans="1:15" ht="12.75" customHeight="1">
      <c r="A137" s="3"/>
      <c r="B137" s="3"/>
      <c r="C137" s="139"/>
      <c r="D137" s="139"/>
      <c r="E137" s="139"/>
      <c r="F137" s="139"/>
      <c r="G137" s="139"/>
      <c r="H137" s="139"/>
      <c r="I137" s="139"/>
      <c r="J137" s="139"/>
      <c r="K137" s="139"/>
      <c r="L137" s="139"/>
      <c r="M137" s="139"/>
      <c r="N137" s="139"/>
      <c r="O137" s="139"/>
    </row>
    <row r="138" spans="1:15" ht="12.75" customHeight="1">
      <c r="A138" s="3"/>
      <c r="B138" s="3"/>
      <c r="C138" s="139"/>
      <c r="D138" s="139"/>
      <c r="E138" s="139"/>
      <c r="F138" s="139"/>
      <c r="G138" s="139"/>
      <c r="H138" s="139"/>
      <c r="I138" s="139"/>
      <c r="J138" s="139"/>
      <c r="K138" s="139"/>
      <c r="L138" s="139"/>
      <c r="M138" s="139"/>
      <c r="N138" s="139"/>
      <c r="O138" s="139"/>
    </row>
    <row r="139" spans="1:15" ht="14.25" customHeight="1">
      <c r="A139" s="3">
        <v>10</v>
      </c>
      <c r="B139" s="3"/>
      <c r="C139" s="247" t="s">
        <v>86</v>
      </c>
      <c r="D139" s="226"/>
      <c r="E139" s="226"/>
      <c r="F139" s="226"/>
      <c r="G139" s="226"/>
      <c r="H139" s="226"/>
      <c r="I139" s="226"/>
      <c r="J139" s="226"/>
      <c r="K139" s="226"/>
      <c r="L139" s="226"/>
      <c r="M139" s="226"/>
      <c r="O139" s="29"/>
    </row>
    <row r="140" spans="1:29" ht="14.25" customHeight="1">
      <c r="A140" s="3"/>
      <c r="B140" s="3"/>
      <c r="C140" s="247"/>
      <c r="D140" s="226"/>
      <c r="E140" s="226"/>
      <c r="F140" s="226"/>
      <c r="G140" s="226"/>
      <c r="H140" s="226"/>
      <c r="I140" s="226"/>
      <c r="J140" s="226"/>
      <c r="K140" s="226"/>
      <c r="L140" s="226"/>
      <c r="M140" s="226"/>
      <c r="Q140" s="247"/>
      <c r="R140" s="226"/>
      <c r="S140" s="226"/>
      <c r="T140" s="226"/>
      <c r="U140" s="226"/>
      <c r="V140" s="226"/>
      <c r="W140" s="226"/>
      <c r="X140" s="226"/>
      <c r="Y140" s="226"/>
      <c r="Z140" s="226"/>
      <c r="AA140" s="226"/>
      <c r="AB140" s="226"/>
      <c r="AC140" s="226"/>
    </row>
    <row r="141" spans="1:29" ht="51" customHeight="1">
      <c r="A141" s="3"/>
      <c r="B141" s="3"/>
      <c r="C141" s="238" t="s">
        <v>222</v>
      </c>
      <c r="D141" s="238"/>
      <c r="E141" s="238"/>
      <c r="F141" s="238"/>
      <c r="G141" s="238"/>
      <c r="H141" s="238"/>
      <c r="I141" s="238"/>
      <c r="J141" s="238"/>
      <c r="K141" s="238"/>
      <c r="L141" s="238"/>
      <c r="M141" s="238"/>
      <c r="N141" s="238"/>
      <c r="O141" s="238"/>
      <c r="P141" s="59"/>
      <c r="Q141" s="11"/>
      <c r="R141" s="95"/>
      <c r="S141" s="95"/>
      <c r="T141" s="95"/>
      <c r="U141" s="95"/>
      <c r="V141" s="95"/>
      <c r="W141" s="95"/>
      <c r="X141" s="95"/>
      <c r="Y141" s="95"/>
      <c r="Z141" s="95"/>
      <c r="AA141" s="95"/>
      <c r="AB141" s="95"/>
      <c r="AC141" s="95"/>
    </row>
    <row r="142" spans="1:29" ht="14.25" customHeight="1">
      <c r="A142" s="3"/>
      <c r="B142" s="3"/>
      <c r="C142" s="11"/>
      <c r="D142" s="95"/>
      <c r="E142" s="95"/>
      <c r="F142" s="95"/>
      <c r="G142" s="95"/>
      <c r="H142" s="95"/>
      <c r="I142" s="95"/>
      <c r="J142" s="95"/>
      <c r="K142" s="95"/>
      <c r="L142" s="95"/>
      <c r="M142" s="95"/>
      <c r="Q142" s="11"/>
      <c r="R142" s="95"/>
      <c r="S142" s="95"/>
      <c r="T142" s="95"/>
      <c r="U142" s="95"/>
      <c r="V142" s="95"/>
      <c r="W142" s="95"/>
      <c r="X142" s="95"/>
      <c r="Y142" s="95"/>
      <c r="Z142" s="95"/>
      <c r="AA142" s="95"/>
      <c r="AB142" s="95"/>
      <c r="AC142" s="95"/>
    </row>
    <row r="143" spans="1:17" ht="14.25" customHeight="1">
      <c r="A143" s="20">
        <v>11</v>
      </c>
      <c r="B143" s="3"/>
      <c r="C143" s="3" t="s">
        <v>172</v>
      </c>
      <c r="D143" s="3"/>
      <c r="Q143" s="3"/>
    </row>
    <row r="144" spans="1:4" ht="14.25" customHeight="1">
      <c r="A144" s="3"/>
      <c r="B144" s="3"/>
      <c r="C144" s="3"/>
      <c r="D144" s="3"/>
    </row>
    <row r="145" spans="1:15" ht="30.75" customHeight="1">
      <c r="A145" s="3"/>
      <c r="B145" s="3"/>
      <c r="C145" s="238" t="s">
        <v>161</v>
      </c>
      <c r="D145" s="238"/>
      <c r="E145" s="238"/>
      <c r="F145" s="238"/>
      <c r="G145" s="238"/>
      <c r="H145" s="238"/>
      <c r="I145" s="238"/>
      <c r="J145" s="238"/>
      <c r="K145" s="238"/>
      <c r="L145" s="238"/>
      <c r="M145" s="238"/>
      <c r="N145" s="238"/>
      <c r="O145" s="238"/>
    </row>
    <row r="146" spans="1:4" ht="12" customHeight="1">
      <c r="A146" s="3"/>
      <c r="B146" s="3"/>
      <c r="C146" s="3"/>
      <c r="D146" s="42"/>
    </row>
    <row r="147" spans="1:35" ht="14.25" customHeight="1">
      <c r="A147" s="3">
        <v>12</v>
      </c>
      <c r="C147" s="247" t="s">
        <v>38</v>
      </c>
      <c r="D147" s="238"/>
      <c r="E147" s="238"/>
      <c r="F147" s="238"/>
      <c r="G147" s="238"/>
      <c r="H147" s="238"/>
      <c r="I147" s="238"/>
      <c r="J147" s="238"/>
      <c r="K147" s="238"/>
      <c r="L147" s="238"/>
      <c r="M147" s="238"/>
      <c r="N147" s="238"/>
      <c r="O147" s="238"/>
      <c r="R147" s="238"/>
      <c r="S147" s="214"/>
      <c r="T147" s="214"/>
      <c r="U147" s="214"/>
      <c r="V147" s="214"/>
      <c r="W147" s="214"/>
      <c r="X147" s="214"/>
      <c r="Y147" s="214"/>
      <c r="Z147" s="214"/>
      <c r="AA147" s="214"/>
      <c r="AB147" s="214"/>
      <c r="AC147" s="214"/>
      <c r="AD147" s="214"/>
      <c r="AE147" s="214"/>
      <c r="AF147" s="214"/>
      <c r="AG147" s="214"/>
      <c r="AH147" s="4"/>
      <c r="AI147" s="4"/>
    </row>
    <row r="148" spans="1:35" ht="14.25" customHeight="1">
      <c r="A148" s="3"/>
      <c r="C148" s="11"/>
      <c r="D148" s="4"/>
      <c r="E148" s="4"/>
      <c r="F148" s="4"/>
      <c r="G148" s="4"/>
      <c r="H148" s="4"/>
      <c r="I148" s="4"/>
      <c r="J148" s="4"/>
      <c r="K148" s="4"/>
      <c r="L148" s="4"/>
      <c r="M148" s="4"/>
      <c r="N148" s="4"/>
      <c r="O148" s="4"/>
      <c r="R148" s="4"/>
      <c r="S148" s="73"/>
      <c r="T148" s="73"/>
      <c r="U148" s="73"/>
      <c r="V148" s="73"/>
      <c r="W148" s="73"/>
      <c r="X148" s="73"/>
      <c r="Y148" s="73"/>
      <c r="Z148" s="73"/>
      <c r="AA148" s="73"/>
      <c r="AB148" s="73"/>
      <c r="AC148" s="73"/>
      <c r="AD148" s="73"/>
      <c r="AE148" s="73"/>
      <c r="AF148" s="73"/>
      <c r="AG148" s="73"/>
      <c r="AH148" s="4"/>
      <c r="AI148" s="4"/>
    </row>
    <row r="149" spans="2:35" ht="18" customHeight="1">
      <c r="B149" s="12"/>
      <c r="C149" s="238" t="s">
        <v>204</v>
      </c>
      <c r="D149" s="217"/>
      <c r="E149" s="217"/>
      <c r="F149" s="217"/>
      <c r="G149" s="217"/>
      <c r="H149" s="217"/>
      <c r="I149" s="217"/>
      <c r="J149" s="217"/>
      <c r="K149" s="217"/>
      <c r="L149" s="217"/>
      <c r="M149" s="217"/>
      <c r="N149" s="217"/>
      <c r="O149" s="217"/>
      <c r="R149" s="227"/>
      <c r="S149" s="214"/>
      <c r="T149" s="214"/>
      <c r="U149" s="214"/>
      <c r="V149" s="214"/>
      <c r="W149" s="214"/>
      <c r="X149" s="214"/>
      <c r="Y149" s="214"/>
      <c r="Z149" s="214"/>
      <c r="AA149" s="214"/>
      <c r="AB149" s="214"/>
      <c r="AC149" s="214"/>
      <c r="AD149" s="214"/>
      <c r="AE149" s="214"/>
      <c r="AF149" s="214"/>
      <c r="AG149" s="214"/>
      <c r="AH149" s="214"/>
      <c r="AI149" s="214"/>
    </row>
    <row r="150" spans="3:15" ht="18.75" customHeight="1">
      <c r="C150" s="4"/>
      <c r="D150" s="155"/>
      <c r="E150" s="155"/>
      <c r="F150" s="155"/>
      <c r="G150" s="155"/>
      <c r="H150" s="155"/>
      <c r="I150" s="155"/>
      <c r="J150" s="155"/>
      <c r="K150" s="155"/>
      <c r="L150" s="155"/>
      <c r="M150" s="155"/>
      <c r="N150" s="155"/>
      <c r="O150" s="155"/>
    </row>
    <row r="151" spans="1:17" ht="14.25" customHeight="1">
      <c r="A151" s="3">
        <v>13</v>
      </c>
      <c r="B151" s="3"/>
      <c r="C151" s="3" t="s">
        <v>4</v>
      </c>
      <c r="D151" s="3"/>
      <c r="Q151" s="3"/>
    </row>
    <row r="153" spans="3:30" ht="37.5" customHeight="1">
      <c r="C153" s="238" t="s">
        <v>205</v>
      </c>
      <c r="D153" s="255"/>
      <c r="E153" s="255"/>
      <c r="F153" s="255"/>
      <c r="G153" s="255"/>
      <c r="H153" s="255"/>
      <c r="I153" s="255"/>
      <c r="J153" s="255"/>
      <c r="K153" s="255"/>
      <c r="L153" s="255"/>
      <c r="M153" s="255"/>
      <c r="N153" s="255"/>
      <c r="O153" s="255"/>
      <c r="R153" s="255"/>
      <c r="S153" s="255"/>
      <c r="T153" s="255"/>
      <c r="U153" s="255"/>
      <c r="V153" s="255"/>
      <c r="W153" s="255"/>
      <c r="X153" s="255"/>
      <c r="Y153" s="255"/>
      <c r="Z153" s="255"/>
      <c r="AA153" s="255"/>
      <c r="AB153" s="255"/>
      <c r="AC153" s="255"/>
      <c r="AD153" s="255"/>
    </row>
    <row r="154" spans="3:23" ht="14.25" customHeight="1">
      <c r="C154" s="4"/>
      <c r="D154" s="14"/>
      <c r="E154" s="14"/>
      <c r="F154" s="14"/>
      <c r="G154" s="14"/>
      <c r="H154" s="14"/>
      <c r="I154" s="14"/>
      <c r="J154" s="14"/>
      <c r="K154" s="14"/>
      <c r="L154" s="14"/>
      <c r="M154" s="14"/>
      <c r="N154" s="14"/>
      <c r="O154" s="14"/>
      <c r="Q154" s="238"/>
      <c r="R154" s="238"/>
      <c r="S154" s="238"/>
      <c r="T154" s="238"/>
      <c r="U154" s="238"/>
      <c r="V154" s="238"/>
      <c r="W154" s="238"/>
    </row>
    <row r="155" spans="1:23" ht="14.25" customHeight="1">
      <c r="A155" s="3">
        <v>14</v>
      </c>
      <c r="C155" s="3" t="s">
        <v>62</v>
      </c>
      <c r="D155" s="14"/>
      <c r="E155" s="14"/>
      <c r="F155" s="14"/>
      <c r="G155" s="14"/>
      <c r="H155" s="14"/>
      <c r="I155" s="14"/>
      <c r="J155" s="14"/>
      <c r="K155" s="14"/>
      <c r="L155" s="14"/>
      <c r="M155" s="14"/>
      <c r="N155" s="14"/>
      <c r="O155" s="14"/>
      <c r="Q155" s="4"/>
      <c r="R155" s="4"/>
      <c r="S155" s="4"/>
      <c r="T155" s="4"/>
      <c r="U155" s="4"/>
      <c r="V155" s="4"/>
      <c r="W155" s="4"/>
    </row>
    <row r="156" spans="3:23" ht="14.25" customHeight="1">
      <c r="C156" s="4"/>
      <c r="D156" s="14"/>
      <c r="E156" s="14"/>
      <c r="F156" s="14"/>
      <c r="G156" s="14"/>
      <c r="H156" s="14"/>
      <c r="I156" s="14"/>
      <c r="J156" s="14"/>
      <c r="K156" s="14"/>
      <c r="L156" s="14"/>
      <c r="M156" s="14"/>
      <c r="N156" s="14"/>
      <c r="O156" s="14"/>
      <c r="Q156" s="4"/>
      <c r="R156" s="4"/>
      <c r="S156" s="4"/>
      <c r="T156" s="4"/>
      <c r="U156" s="4"/>
      <c r="V156" s="4"/>
      <c r="W156" s="4"/>
    </row>
    <row r="157" spans="3:23" ht="31.5" customHeight="1">
      <c r="C157" s="4"/>
      <c r="D157" s="14"/>
      <c r="E157" s="14"/>
      <c r="F157" s="14"/>
      <c r="G157" s="14"/>
      <c r="H157" s="14"/>
      <c r="J157" s="19"/>
      <c r="L157" s="14"/>
      <c r="M157" s="56"/>
      <c r="N157" s="14"/>
      <c r="O157" s="56" t="s">
        <v>208</v>
      </c>
      <c r="Q157" s="4"/>
      <c r="R157" s="4"/>
      <c r="S157" s="4"/>
      <c r="T157" s="4"/>
      <c r="U157" s="4"/>
      <c r="V157" s="4"/>
      <c r="W157" s="4"/>
    </row>
    <row r="158" spans="3:23" ht="14.25" customHeight="1">
      <c r="C158" s="4"/>
      <c r="D158" s="14"/>
      <c r="E158" s="14"/>
      <c r="F158" s="14"/>
      <c r="G158" s="14"/>
      <c r="H158" s="14"/>
      <c r="J158" s="6"/>
      <c r="L158" s="14"/>
      <c r="M158" s="17"/>
      <c r="N158" s="14"/>
      <c r="O158" s="6" t="s">
        <v>3</v>
      </c>
      <c r="Q158" s="4"/>
      <c r="R158" s="4"/>
      <c r="S158" s="4"/>
      <c r="T158" s="4"/>
      <c r="U158" s="4"/>
      <c r="V158" s="4"/>
      <c r="W158" s="4"/>
    </row>
    <row r="159" spans="3:23" ht="14.25" customHeight="1">
      <c r="C159" s="4"/>
      <c r="D159" s="14"/>
      <c r="E159" s="14"/>
      <c r="F159" s="14"/>
      <c r="G159" s="14"/>
      <c r="H159" s="14"/>
      <c r="J159" s="4"/>
      <c r="L159" s="14"/>
      <c r="M159" s="33"/>
      <c r="N159" s="14"/>
      <c r="O159" s="17"/>
      <c r="Q159" s="4"/>
      <c r="R159" s="4"/>
      <c r="S159" s="4"/>
      <c r="T159" s="4"/>
      <c r="U159" s="4"/>
      <c r="V159" s="4"/>
      <c r="W159" s="4"/>
    </row>
    <row r="160" spans="3:23" ht="14.25" customHeight="1">
      <c r="C160" s="224" t="s">
        <v>88</v>
      </c>
      <c r="D160" s="224"/>
      <c r="E160" s="224"/>
      <c r="F160" s="59"/>
      <c r="G160" s="14"/>
      <c r="H160" s="14"/>
      <c r="J160" s="63"/>
      <c r="L160" s="14"/>
      <c r="M160" s="62"/>
      <c r="N160" s="12"/>
      <c r="O160" s="62">
        <v>6095</v>
      </c>
      <c r="Q160" s="4"/>
      <c r="R160" s="4"/>
      <c r="S160" s="4"/>
      <c r="T160" s="4"/>
      <c r="U160" s="4"/>
      <c r="V160" s="4"/>
      <c r="W160" s="4"/>
    </row>
    <row r="161" spans="3:23" ht="14.25" customHeight="1">
      <c r="C161" s="224" t="s">
        <v>87</v>
      </c>
      <c r="D161" s="224"/>
      <c r="E161" s="224"/>
      <c r="F161" s="59"/>
      <c r="G161" s="14"/>
      <c r="H161" s="14"/>
      <c r="J161" s="63"/>
      <c r="L161" s="14"/>
      <c r="M161" s="62"/>
      <c r="N161" s="12"/>
      <c r="O161" s="62">
        <v>80735</v>
      </c>
      <c r="Q161" s="4"/>
      <c r="R161" s="4"/>
      <c r="S161" s="4"/>
      <c r="T161" s="4"/>
      <c r="U161" s="4"/>
      <c r="V161" s="4"/>
      <c r="W161" s="4"/>
    </row>
    <row r="162" spans="3:23" ht="14.25" customHeight="1">
      <c r="C162" s="4"/>
      <c r="D162" s="14"/>
      <c r="E162" s="14"/>
      <c r="F162" s="14"/>
      <c r="G162" s="14"/>
      <c r="H162" s="14"/>
      <c r="J162" s="63"/>
      <c r="L162" s="14"/>
      <c r="M162" s="34"/>
      <c r="N162" s="12"/>
      <c r="O162" s="62"/>
      <c r="Q162" s="4"/>
      <c r="R162" s="4"/>
      <c r="S162" s="4"/>
      <c r="T162" s="4"/>
      <c r="U162" s="4"/>
      <c r="V162" s="4"/>
      <c r="W162" s="4"/>
    </row>
    <row r="163" spans="4:24" ht="14.25" customHeight="1" thickBot="1">
      <c r="D163" s="3"/>
      <c r="J163" s="64"/>
      <c r="M163" s="58"/>
      <c r="N163" s="82"/>
      <c r="O163" s="129">
        <f>SUM(O160:O162)</f>
        <v>86830</v>
      </c>
      <c r="Q163" s="3"/>
      <c r="R163" s="238"/>
      <c r="S163" s="238"/>
      <c r="T163" s="238"/>
      <c r="U163" s="238"/>
      <c r="V163" s="238"/>
      <c r="W163" s="238"/>
      <c r="X163" s="238"/>
    </row>
    <row r="164" spans="1:24" ht="14.25" customHeight="1">
      <c r="A164" s="3"/>
      <c r="C164" s="3"/>
      <c r="D164" s="3"/>
      <c r="I164" s="38"/>
      <c r="J164" s="37"/>
      <c r="K164" s="39"/>
      <c r="M164" s="21"/>
      <c r="R164" s="238"/>
      <c r="S164" s="238"/>
      <c r="T164" s="238"/>
      <c r="U164" s="238"/>
      <c r="V164" s="238"/>
      <c r="W164" s="238"/>
      <c r="X164" s="238"/>
    </row>
    <row r="165" spans="1:26" ht="14.25" customHeight="1">
      <c r="A165" s="3">
        <v>15</v>
      </c>
      <c r="C165" s="234" t="s">
        <v>61</v>
      </c>
      <c r="D165" s="234"/>
      <c r="E165" s="234"/>
      <c r="F165" s="234"/>
      <c r="G165" s="234"/>
      <c r="H165" s="234"/>
      <c r="I165" s="234"/>
      <c r="J165" s="234"/>
      <c r="K165" s="234"/>
      <c r="L165" s="234"/>
      <c r="M165" s="234"/>
      <c r="N165" s="234"/>
      <c r="O165" s="234"/>
      <c r="Q165" s="238"/>
      <c r="R165" s="238"/>
      <c r="S165" s="238"/>
      <c r="T165" s="238"/>
      <c r="U165" s="238"/>
      <c r="V165" s="238"/>
      <c r="W165" s="238"/>
      <c r="X165" s="14"/>
      <c r="Y165" s="14"/>
      <c r="Z165" s="14"/>
    </row>
    <row r="166" spans="3:26" ht="14.25" customHeight="1">
      <c r="C166" s="14"/>
      <c r="D166" s="14"/>
      <c r="E166" s="14"/>
      <c r="F166" s="14"/>
      <c r="G166" s="14"/>
      <c r="H166" s="14"/>
      <c r="I166" s="14"/>
      <c r="J166" s="14"/>
      <c r="K166" s="14"/>
      <c r="L166" s="14"/>
      <c r="M166" s="14"/>
      <c r="N166" s="14"/>
      <c r="O166" s="14"/>
      <c r="Q166" s="4"/>
      <c r="R166" s="4"/>
      <c r="S166" s="4"/>
      <c r="T166" s="4"/>
      <c r="U166" s="4"/>
      <c r="V166" s="4"/>
      <c r="W166" s="4"/>
      <c r="X166" s="14"/>
      <c r="Y166" s="14"/>
      <c r="Z166" s="14"/>
    </row>
    <row r="167" spans="3:26" ht="60" customHeight="1">
      <c r="C167" s="14"/>
      <c r="D167" s="14"/>
      <c r="E167" s="14"/>
      <c r="F167" s="14"/>
      <c r="G167" s="14"/>
      <c r="H167" s="14"/>
      <c r="J167" s="19"/>
      <c r="L167" s="14"/>
      <c r="N167" s="14"/>
      <c r="O167" s="66" t="s">
        <v>314</v>
      </c>
      <c r="Q167" s="4"/>
      <c r="R167" s="4"/>
      <c r="S167" s="4"/>
      <c r="T167" s="4"/>
      <c r="U167" s="4"/>
      <c r="V167" s="4"/>
      <c r="W167" s="4"/>
      <c r="X167" s="14"/>
      <c r="Y167" s="14"/>
      <c r="Z167" s="14"/>
    </row>
    <row r="168" spans="3:26" ht="14.25" customHeight="1">
      <c r="C168" s="1" t="s">
        <v>185</v>
      </c>
      <c r="D168" s="172"/>
      <c r="E168" s="172"/>
      <c r="N168" s="12"/>
      <c r="O168" s="12"/>
      <c r="Q168" s="4"/>
      <c r="R168" s="9"/>
      <c r="S168" s="9"/>
      <c r="T168" s="12"/>
      <c r="U168" s="12"/>
      <c r="V168" s="12"/>
      <c r="X168" s="12"/>
      <c r="Z168" s="12"/>
    </row>
    <row r="169" spans="3:26" ht="14.25" customHeight="1">
      <c r="C169" s="1"/>
      <c r="D169" s="172"/>
      <c r="E169" s="172"/>
      <c r="N169" s="12"/>
      <c r="O169" s="12"/>
      <c r="Q169" s="4"/>
      <c r="R169" s="9"/>
      <c r="S169" s="9"/>
      <c r="T169" s="12"/>
      <c r="U169" s="12"/>
      <c r="V169" s="12"/>
      <c r="X169" s="12"/>
      <c r="Z169" s="12"/>
    </row>
    <row r="170" spans="3:26" ht="14.25" customHeight="1">
      <c r="C170" s="3" t="s">
        <v>90</v>
      </c>
      <c r="G170" s="47" t="s">
        <v>89</v>
      </c>
      <c r="K170" s="259" t="s">
        <v>63</v>
      </c>
      <c r="L170" s="259"/>
      <c r="M170" s="259"/>
      <c r="N170" s="12"/>
      <c r="O170" s="6" t="s">
        <v>3</v>
      </c>
      <c r="Q170" s="4"/>
      <c r="R170" s="9"/>
      <c r="S170" s="9"/>
      <c r="T170" s="12"/>
      <c r="U170" s="12"/>
      <c r="V170" s="12"/>
      <c r="X170" s="12"/>
      <c r="Z170" s="12"/>
    </row>
    <row r="171" spans="3:26" ht="9" customHeight="1">
      <c r="C171" s="3"/>
      <c r="G171" s="3"/>
      <c r="K171" s="56"/>
      <c r="L171" s="56"/>
      <c r="M171" s="56"/>
      <c r="N171" s="12"/>
      <c r="O171" s="6"/>
      <c r="Q171" s="4"/>
      <c r="R171" s="9"/>
      <c r="S171" s="9"/>
      <c r="T171" s="12"/>
      <c r="U171" s="12"/>
      <c r="V171" s="12"/>
      <c r="X171" s="12"/>
      <c r="Z171" s="12"/>
    </row>
    <row r="172" spans="3:26" ht="18" customHeight="1">
      <c r="C172" s="12" t="s">
        <v>79</v>
      </c>
      <c r="D172" s="12"/>
      <c r="E172" s="12"/>
      <c r="F172" s="12"/>
      <c r="G172" s="12" t="s">
        <v>91</v>
      </c>
      <c r="H172" s="12"/>
      <c r="I172" s="12"/>
      <c r="J172" s="12"/>
      <c r="K172" s="217" t="s">
        <v>82</v>
      </c>
      <c r="L172" s="217"/>
      <c r="M172" s="217"/>
      <c r="N172" s="12"/>
      <c r="O172" s="171">
        <v>550</v>
      </c>
      <c r="Q172" s="4"/>
      <c r="V172" s="12"/>
      <c r="X172" s="120"/>
      <c r="Z172" s="12"/>
    </row>
    <row r="173" spans="3:26" ht="18.75" customHeight="1">
      <c r="C173" s="12" t="s">
        <v>79</v>
      </c>
      <c r="D173" s="12"/>
      <c r="E173" s="12"/>
      <c r="F173" s="12"/>
      <c r="G173" s="12" t="s">
        <v>91</v>
      </c>
      <c r="H173" s="12"/>
      <c r="I173" s="12"/>
      <c r="J173" s="12"/>
      <c r="K173" s="217" t="s">
        <v>84</v>
      </c>
      <c r="L173" s="217"/>
      <c r="M173" s="217"/>
      <c r="N173" s="12"/>
      <c r="O173" s="171">
        <v>334</v>
      </c>
      <c r="Q173" s="4"/>
      <c r="V173" s="12"/>
      <c r="X173" s="120"/>
      <c r="Z173" s="12"/>
    </row>
    <row r="174" spans="3:26" ht="28.5" customHeight="1">
      <c r="C174" s="12" t="s">
        <v>225</v>
      </c>
      <c r="D174" s="12"/>
      <c r="E174" s="12"/>
      <c r="F174" s="12"/>
      <c r="G174" s="12" t="s">
        <v>92</v>
      </c>
      <c r="H174" s="12"/>
      <c r="I174" s="12"/>
      <c r="J174" s="12"/>
      <c r="K174" s="217" t="s">
        <v>321</v>
      </c>
      <c r="L174" s="217"/>
      <c r="M174" s="217"/>
      <c r="N174" s="12"/>
      <c r="O174" s="171">
        <v>681</v>
      </c>
      <c r="Q174" s="4"/>
      <c r="V174" s="12"/>
      <c r="X174" s="120"/>
      <c r="Z174" s="12"/>
    </row>
    <row r="175" spans="3:26" ht="18" customHeight="1">
      <c r="C175" s="12" t="s">
        <v>193</v>
      </c>
      <c r="D175" s="12"/>
      <c r="E175" s="12"/>
      <c r="F175" s="12"/>
      <c r="G175" s="12" t="s">
        <v>92</v>
      </c>
      <c r="H175" s="12"/>
      <c r="I175" s="12"/>
      <c r="J175" s="12"/>
      <c r="K175" s="217" t="s">
        <v>301</v>
      </c>
      <c r="L175" s="217"/>
      <c r="M175" s="217"/>
      <c r="N175" s="12"/>
      <c r="O175" s="171">
        <v>243</v>
      </c>
      <c r="Q175" s="4"/>
      <c r="V175" s="12"/>
      <c r="X175" s="120"/>
      <c r="Z175" s="12"/>
    </row>
    <row r="176" spans="3:26" ht="18" customHeight="1">
      <c r="C176" s="12"/>
      <c r="D176" s="12"/>
      <c r="E176" s="12"/>
      <c r="F176" s="12"/>
      <c r="G176" s="12"/>
      <c r="H176" s="12"/>
      <c r="I176" s="12"/>
      <c r="J176" s="12"/>
      <c r="K176" s="9"/>
      <c r="L176" s="9"/>
      <c r="M176" s="9"/>
      <c r="N176" s="12"/>
      <c r="O176" s="171"/>
      <c r="Q176" s="4"/>
      <c r="V176" s="12"/>
      <c r="X176" s="120"/>
      <c r="Z176" s="12"/>
    </row>
    <row r="177" spans="1:26" ht="15.75" customHeight="1">
      <c r="A177" s="3">
        <v>15</v>
      </c>
      <c r="C177" s="234" t="s">
        <v>319</v>
      </c>
      <c r="D177" s="234"/>
      <c r="E177" s="234"/>
      <c r="F177" s="234"/>
      <c r="G177" s="234"/>
      <c r="H177" s="234"/>
      <c r="I177" s="234"/>
      <c r="J177" s="234"/>
      <c r="K177" s="234"/>
      <c r="L177" s="234"/>
      <c r="M177" s="234"/>
      <c r="N177" s="234"/>
      <c r="O177" s="234"/>
      <c r="Q177" s="4"/>
      <c r="V177" s="12"/>
      <c r="X177" s="120"/>
      <c r="Z177" s="12"/>
    </row>
    <row r="178" spans="3:26" ht="18" customHeight="1">
      <c r="C178" s="14"/>
      <c r="D178" s="14"/>
      <c r="E178" s="14"/>
      <c r="F178" s="14"/>
      <c r="G178" s="14"/>
      <c r="H178" s="14"/>
      <c r="I178" s="14"/>
      <c r="J178" s="14"/>
      <c r="K178" s="14"/>
      <c r="L178" s="14"/>
      <c r="M178" s="14"/>
      <c r="N178" s="14"/>
      <c r="O178" s="14"/>
      <c r="Q178" s="4"/>
      <c r="V178" s="12"/>
      <c r="X178" s="120"/>
      <c r="Z178" s="12"/>
    </row>
    <row r="179" spans="3:26" ht="58.5" customHeight="1">
      <c r="C179" s="14"/>
      <c r="D179" s="14"/>
      <c r="E179" s="14"/>
      <c r="F179" s="14"/>
      <c r="G179" s="14"/>
      <c r="H179" s="14"/>
      <c r="J179" s="19"/>
      <c r="L179" s="14"/>
      <c r="N179" s="14"/>
      <c r="O179" s="66" t="s">
        <v>314</v>
      </c>
      <c r="Q179" s="4"/>
      <c r="V179" s="12"/>
      <c r="X179" s="120"/>
      <c r="Z179" s="12"/>
    </row>
    <row r="180" spans="3:26" ht="18" customHeight="1">
      <c r="C180" s="12"/>
      <c r="D180" s="12"/>
      <c r="E180" s="12"/>
      <c r="F180" s="12"/>
      <c r="G180" s="12"/>
      <c r="H180" s="12"/>
      <c r="I180" s="12"/>
      <c r="J180" s="12"/>
      <c r="K180" s="9"/>
      <c r="L180" s="9"/>
      <c r="M180" s="9"/>
      <c r="N180" s="12"/>
      <c r="O180" s="171"/>
      <c r="Q180" s="4"/>
      <c r="V180" s="12"/>
      <c r="X180" s="120"/>
      <c r="Z180" s="12"/>
    </row>
    <row r="181" spans="3:26" ht="18" customHeight="1">
      <c r="C181" s="1" t="s">
        <v>315</v>
      </c>
      <c r="D181" s="12"/>
      <c r="E181" s="12"/>
      <c r="F181" s="12"/>
      <c r="G181" s="12"/>
      <c r="H181" s="12"/>
      <c r="I181" s="12"/>
      <c r="J181" s="12"/>
      <c r="K181" s="9"/>
      <c r="L181" s="9"/>
      <c r="M181" s="9"/>
      <c r="N181" s="12"/>
      <c r="O181" s="171"/>
      <c r="Q181" s="4"/>
      <c r="V181" s="12"/>
      <c r="X181" s="120"/>
      <c r="Z181" s="12"/>
    </row>
    <row r="182" spans="3:26" ht="18" customHeight="1">
      <c r="C182" s="1"/>
      <c r="D182" s="12"/>
      <c r="E182" s="12"/>
      <c r="F182" s="12"/>
      <c r="G182" s="12"/>
      <c r="H182" s="12"/>
      <c r="I182" s="12"/>
      <c r="J182" s="12"/>
      <c r="K182" s="9"/>
      <c r="L182" s="9"/>
      <c r="M182" s="9"/>
      <c r="N182" s="12"/>
      <c r="O182" s="171"/>
      <c r="Q182" s="4"/>
      <c r="V182" s="12"/>
      <c r="X182" s="120"/>
      <c r="Z182" s="12"/>
    </row>
    <row r="183" spans="3:26" ht="18" customHeight="1">
      <c r="C183" s="3" t="s">
        <v>90</v>
      </c>
      <c r="G183" s="3" t="s">
        <v>89</v>
      </c>
      <c r="K183" s="259" t="s">
        <v>63</v>
      </c>
      <c r="L183" s="259"/>
      <c r="M183" s="259"/>
      <c r="N183" s="12"/>
      <c r="O183" s="6" t="s">
        <v>3</v>
      </c>
      <c r="Q183" s="4"/>
      <c r="V183" s="12"/>
      <c r="X183" s="120"/>
      <c r="Z183" s="12"/>
    </row>
    <row r="184" spans="3:26" ht="12" customHeight="1">
      <c r="C184" s="3"/>
      <c r="G184" s="3"/>
      <c r="K184" s="56"/>
      <c r="L184" s="56"/>
      <c r="M184" s="56"/>
      <c r="N184" s="12"/>
      <c r="O184" s="6"/>
      <c r="Q184" s="4"/>
      <c r="V184" s="12"/>
      <c r="X184" s="120"/>
      <c r="Z184" s="12"/>
    </row>
    <row r="185" spans="3:26" ht="18" customHeight="1">
      <c r="C185" s="12" t="s">
        <v>339</v>
      </c>
      <c r="D185" s="12"/>
      <c r="E185" s="12"/>
      <c r="F185" s="12"/>
      <c r="G185" s="12" t="s">
        <v>92</v>
      </c>
      <c r="H185" s="12"/>
      <c r="I185" s="12"/>
      <c r="J185" s="12"/>
      <c r="K185" s="217" t="s">
        <v>64</v>
      </c>
      <c r="L185" s="217"/>
      <c r="M185" s="217"/>
      <c r="N185" s="12"/>
      <c r="O185" s="171">
        <v>787</v>
      </c>
      <c r="Q185" s="4"/>
      <c r="V185" s="12"/>
      <c r="X185" s="120"/>
      <c r="Z185" s="12"/>
    </row>
    <row r="186" spans="3:26" ht="35.25" customHeight="1">
      <c r="C186" s="260" t="s">
        <v>340</v>
      </c>
      <c r="D186" s="260"/>
      <c r="E186" s="12"/>
      <c r="F186" s="12"/>
      <c r="G186" s="12"/>
      <c r="H186" s="12"/>
      <c r="I186" s="12"/>
      <c r="J186" s="12"/>
      <c r="K186" s="256"/>
      <c r="L186" s="256"/>
      <c r="M186" s="256"/>
      <c r="N186" s="12"/>
      <c r="O186" s="171"/>
      <c r="Q186" s="4"/>
      <c r="V186" s="12"/>
      <c r="X186" s="120"/>
      <c r="Z186" s="12"/>
    </row>
    <row r="187" spans="3:26" ht="18" customHeight="1">
      <c r="C187" s="12" t="s">
        <v>341</v>
      </c>
      <c r="D187" s="139"/>
      <c r="E187" s="139"/>
      <c r="F187" s="12"/>
      <c r="G187" s="12" t="s">
        <v>92</v>
      </c>
      <c r="H187" s="12"/>
      <c r="I187" s="12"/>
      <c r="J187" s="12"/>
      <c r="K187" s="217" t="s">
        <v>64</v>
      </c>
      <c r="L187" s="217"/>
      <c r="M187" s="217"/>
      <c r="N187" s="12"/>
      <c r="O187" s="171">
        <v>165</v>
      </c>
      <c r="Q187" s="4"/>
      <c r="V187" s="12"/>
      <c r="X187" s="120"/>
      <c r="Z187" s="12"/>
    </row>
    <row r="188" spans="3:26" ht="34.5" customHeight="1">
      <c r="C188" s="261" t="s">
        <v>342</v>
      </c>
      <c r="D188" s="262"/>
      <c r="E188" s="139"/>
      <c r="F188" s="12"/>
      <c r="G188" s="12"/>
      <c r="H188" s="12"/>
      <c r="I188" s="12"/>
      <c r="J188" s="12"/>
      <c r="K188" s="256"/>
      <c r="L188" s="256"/>
      <c r="M188" s="256"/>
      <c r="N188" s="12"/>
      <c r="O188" s="171"/>
      <c r="Q188" s="4"/>
      <c r="V188" s="12"/>
      <c r="X188" s="120"/>
      <c r="Z188" s="12"/>
    </row>
    <row r="189" spans="3:26" ht="30" customHeight="1">
      <c r="C189" s="12" t="s">
        <v>80</v>
      </c>
      <c r="D189" s="12"/>
      <c r="E189" s="12"/>
      <c r="F189" s="12"/>
      <c r="G189" s="12" t="s">
        <v>92</v>
      </c>
      <c r="H189" s="12"/>
      <c r="I189" s="12"/>
      <c r="J189" s="12"/>
      <c r="K189" s="217" t="s">
        <v>64</v>
      </c>
      <c r="L189" s="217"/>
      <c r="M189" s="217"/>
      <c r="N189" s="12"/>
      <c r="O189" s="171">
        <v>19</v>
      </c>
      <c r="Q189" s="4"/>
      <c r="V189" s="12"/>
      <c r="X189" s="120"/>
      <c r="Z189" s="12"/>
    </row>
    <row r="190" spans="3:26" ht="30" customHeight="1">
      <c r="C190" s="12" t="s">
        <v>85</v>
      </c>
      <c r="D190" s="12"/>
      <c r="E190" s="12"/>
      <c r="F190" s="12"/>
      <c r="G190" s="12" t="s">
        <v>92</v>
      </c>
      <c r="H190" s="12"/>
      <c r="I190" s="12"/>
      <c r="J190" s="12"/>
      <c r="K190" s="217" t="s">
        <v>64</v>
      </c>
      <c r="L190" s="217"/>
      <c r="M190" s="217"/>
      <c r="N190" s="12"/>
      <c r="O190" s="171">
        <v>28</v>
      </c>
      <c r="Q190" s="4"/>
      <c r="V190" s="12"/>
      <c r="X190" s="120"/>
      <c r="Z190" s="12"/>
    </row>
    <row r="191" spans="3:26" ht="30" customHeight="1">
      <c r="C191" s="12" t="s">
        <v>148</v>
      </c>
      <c r="D191" s="12"/>
      <c r="E191" s="12"/>
      <c r="F191" s="12"/>
      <c r="G191" s="12" t="s">
        <v>92</v>
      </c>
      <c r="H191" s="12"/>
      <c r="I191" s="12"/>
      <c r="J191" s="12"/>
      <c r="K191" s="217" t="s">
        <v>64</v>
      </c>
      <c r="L191" s="217"/>
      <c r="M191" s="217"/>
      <c r="N191" s="12"/>
      <c r="O191" s="171">
        <v>55</v>
      </c>
      <c r="Q191" s="4"/>
      <c r="V191" s="12"/>
      <c r="X191" s="120"/>
      <c r="Z191" s="12"/>
    </row>
    <row r="192" spans="3:26" ht="32.25" customHeight="1">
      <c r="C192" s="217" t="s">
        <v>297</v>
      </c>
      <c r="D192" s="217"/>
      <c r="E192" s="217"/>
      <c r="F192" s="12"/>
      <c r="G192" s="12" t="s">
        <v>92</v>
      </c>
      <c r="H192" s="12"/>
      <c r="I192" s="12"/>
      <c r="J192" s="12"/>
      <c r="K192" s="217" t="s">
        <v>64</v>
      </c>
      <c r="L192" s="217"/>
      <c r="M192" s="217"/>
      <c r="N192" s="12"/>
      <c r="O192" s="171">
        <v>3934</v>
      </c>
      <c r="Q192" s="4"/>
      <c r="V192" s="12"/>
      <c r="X192" s="120"/>
      <c r="Z192" s="12"/>
    </row>
    <row r="193" spans="3:26" ht="30" customHeight="1">
      <c r="C193" s="12" t="s">
        <v>81</v>
      </c>
      <c r="D193" s="12"/>
      <c r="E193" s="12"/>
      <c r="F193" s="12"/>
      <c r="G193" s="12" t="s">
        <v>92</v>
      </c>
      <c r="H193" s="12"/>
      <c r="I193" s="12"/>
      <c r="J193" s="12"/>
      <c r="K193" s="217" t="s">
        <v>64</v>
      </c>
      <c r="L193" s="217"/>
      <c r="M193" s="217"/>
      <c r="N193" s="12"/>
      <c r="O193" s="171">
        <v>26</v>
      </c>
      <c r="Q193" s="4"/>
      <c r="V193" s="12"/>
      <c r="X193" s="120"/>
      <c r="Z193" s="12"/>
    </row>
    <row r="194" spans="3:26" ht="30" customHeight="1">
      <c r="C194" s="12" t="s">
        <v>120</v>
      </c>
      <c r="D194" s="12"/>
      <c r="E194" s="12"/>
      <c r="F194" s="12"/>
      <c r="G194" s="12" t="s">
        <v>92</v>
      </c>
      <c r="H194" s="12"/>
      <c r="I194" s="12"/>
      <c r="J194" s="12"/>
      <c r="K194" s="217" t="s">
        <v>64</v>
      </c>
      <c r="L194" s="217"/>
      <c r="M194" s="217"/>
      <c r="N194" s="12"/>
      <c r="O194" s="171">
        <v>136</v>
      </c>
      <c r="Q194" s="4"/>
      <c r="V194" s="12"/>
      <c r="X194" s="120"/>
      <c r="Z194" s="12"/>
    </row>
    <row r="195" spans="3:26" ht="30" customHeight="1">
      <c r="C195" s="12" t="s">
        <v>158</v>
      </c>
      <c r="D195" s="12"/>
      <c r="E195" s="12"/>
      <c r="F195" s="12"/>
      <c r="G195" s="12" t="s">
        <v>92</v>
      </c>
      <c r="H195" s="12"/>
      <c r="I195" s="12"/>
      <c r="J195" s="12"/>
      <c r="K195" s="217" t="s">
        <v>64</v>
      </c>
      <c r="L195" s="217"/>
      <c r="M195" s="217"/>
      <c r="N195" s="12"/>
      <c r="O195" s="171">
        <v>20</v>
      </c>
      <c r="Q195" s="4"/>
      <c r="V195" s="12"/>
      <c r="X195" s="120"/>
      <c r="Z195" s="12"/>
    </row>
    <row r="196" spans="1:26" ht="14.25" customHeight="1">
      <c r="A196" s="3"/>
      <c r="C196" s="3"/>
      <c r="D196" s="4"/>
      <c r="E196" s="4"/>
      <c r="F196" s="4"/>
      <c r="G196" s="4"/>
      <c r="H196" s="4"/>
      <c r="I196" s="4"/>
      <c r="J196" s="4"/>
      <c r="K196" s="4"/>
      <c r="L196" s="4"/>
      <c r="M196" s="4"/>
      <c r="N196" s="4"/>
      <c r="O196" s="4"/>
      <c r="Q196" s="4"/>
      <c r="R196" s="4"/>
      <c r="S196" s="4"/>
      <c r="T196" s="4"/>
      <c r="U196" s="4"/>
      <c r="V196" s="4"/>
      <c r="W196" s="4"/>
      <c r="X196" s="14"/>
      <c r="Y196" s="14"/>
      <c r="Z196" s="14"/>
    </row>
    <row r="197" spans="1:26" ht="15.75" customHeight="1" hidden="1">
      <c r="A197" s="3"/>
      <c r="C197" s="4"/>
      <c r="D197" s="14"/>
      <c r="E197" s="14"/>
      <c r="F197" s="14"/>
      <c r="G197" s="14"/>
      <c r="H197" s="14"/>
      <c r="I197" s="14"/>
      <c r="J197" s="14"/>
      <c r="K197" s="14"/>
      <c r="L197" s="14"/>
      <c r="M197" s="14"/>
      <c r="N197" s="14"/>
      <c r="O197" s="14"/>
      <c r="Q197" s="4"/>
      <c r="R197" s="4"/>
      <c r="S197" s="4"/>
      <c r="T197" s="4"/>
      <c r="U197" s="4"/>
      <c r="V197" s="4"/>
      <c r="W197" s="4"/>
      <c r="X197" s="14"/>
      <c r="Y197" s="14"/>
      <c r="Z197" s="14"/>
    </row>
    <row r="198" spans="1:26" ht="15.75" customHeight="1">
      <c r="A198" s="3"/>
      <c r="C198" s="3"/>
      <c r="D198" s="4"/>
      <c r="E198" s="4"/>
      <c r="F198" s="4"/>
      <c r="G198" s="4"/>
      <c r="H198" s="4"/>
      <c r="I198" s="4"/>
      <c r="J198" s="4"/>
      <c r="K198" s="4"/>
      <c r="L198" s="4"/>
      <c r="M198" s="4"/>
      <c r="N198" s="4"/>
      <c r="O198" s="4"/>
      <c r="Q198" s="4"/>
      <c r="R198" s="4"/>
      <c r="S198" s="4"/>
      <c r="T198" s="4"/>
      <c r="U198" s="4"/>
      <c r="V198" s="4"/>
      <c r="W198" s="4"/>
      <c r="X198" s="14"/>
      <c r="Y198" s="14"/>
      <c r="Z198" s="14"/>
    </row>
  </sheetData>
  <sheetProtection/>
  <mergeCells count="71">
    <mergeCell ref="Q165:W165"/>
    <mergeCell ref="C141:O141"/>
    <mergeCell ref="R164:X164"/>
    <mergeCell ref="R149:AI149"/>
    <mergeCell ref="C149:O149"/>
    <mergeCell ref="C153:O153"/>
    <mergeCell ref="C147:O147"/>
    <mergeCell ref="C145:O145"/>
    <mergeCell ref="C186:D186"/>
    <mergeCell ref="C188:D188"/>
    <mergeCell ref="R163:X163"/>
    <mergeCell ref="D56:E56"/>
    <mergeCell ref="Q71:AF71"/>
    <mergeCell ref="C71:O71"/>
    <mergeCell ref="C75:O75"/>
    <mergeCell ref="C73:O73"/>
    <mergeCell ref="C160:E160"/>
    <mergeCell ref="R147:AG147"/>
    <mergeCell ref="C139:M139"/>
    <mergeCell ref="C140:M140"/>
    <mergeCell ref="K195:M195"/>
    <mergeCell ref="K172:M172"/>
    <mergeCell ref="K183:M183"/>
    <mergeCell ref="K173:M173"/>
    <mergeCell ref="K174:M174"/>
    <mergeCell ref="K194:M194"/>
    <mergeCell ref="K193:M193"/>
    <mergeCell ref="K190:M190"/>
    <mergeCell ref="K192:M192"/>
    <mergeCell ref="C3:O3"/>
    <mergeCell ref="C5:O5"/>
    <mergeCell ref="C9:O9"/>
    <mergeCell ref="C7:O7"/>
    <mergeCell ref="C192:E192"/>
    <mergeCell ref="C161:E161"/>
    <mergeCell ref="K170:M170"/>
    <mergeCell ref="C165:O165"/>
    <mergeCell ref="K175:M175"/>
    <mergeCell ref="Q77:AF77"/>
    <mergeCell ref="AC79:AF79"/>
    <mergeCell ref="Y79:AA79"/>
    <mergeCell ref="Q154:W154"/>
    <mergeCell ref="Q81:AH81"/>
    <mergeCell ref="Q140:AC140"/>
    <mergeCell ref="R153:AD153"/>
    <mergeCell ref="K191:M191"/>
    <mergeCell ref="K187:M188"/>
    <mergeCell ref="K185:M186"/>
    <mergeCell ref="K189:M189"/>
    <mergeCell ref="C177:O177"/>
    <mergeCell ref="C136:O136"/>
    <mergeCell ref="C67:O67"/>
    <mergeCell ref="K62:M62"/>
    <mergeCell ref="C63:O63"/>
    <mergeCell ref="G62:I62"/>
    <mergeCell ref="C69:O69"/>
    <mergeCell ref="C81:E81"/>
    <mergeCell ref="C79:O79"/>
    <mergeCell ref="C83:O83"/>
    <mergeCell ref="D48:O48"/>
    <mergeCell ref="D50:H50"/>
    <mergeCell ref="D51:O51"/>
    <mergeCell ref="E38:K38"/>
    <mergeCell ref="E42:M42"/>
    <mergeCell ref="E43:K43"/>
    <mergeCell ref="C45:O45"/>
    <mergeCell ref="D47:H47"/>
    <mergeCell ref="C13:O13"/>
    <mergeCell ref="E39:L39"/>
    <mergeCell ref="E40:K40"/>
    <mergeCell ref="E41:K41"/>
  </mergeCells>
  <printOptions horizontalCentered="1"/>
  <pageMargins left="0.18" right="0.14" top="0.31" bottom="0.23" header="0.19" footer="0.16"/>
  <pageSetup fitToHeight="4" horizontalDpi="600" verticalDpi="600" orientation="portrait" paperSize="9" scale="84" r:id="rId1"/>
  <headerFooter alignWithMargins="0">
    <oddHeader>&amp;C( &amp;P+4 )
</oddHeader>
  </headerFooter>
  <rowBreaks count="4" manualBreakCount="4">
    <brk id="49" max="14" man="1"/>
    <brk id="84" max="14" man="1"/>
    <brk id="136" max="14" man="1"/>
    <brk id="175" max="14" man="1"/>
  </rowBreaks>
</worksheet>
</file>

<file path=xl/worksheets/sheet6.xml><?xml version="1.0" encoding="utf-8"?>
<worksheet xmlns="http://schemas.openxmlformats.org/spreadsheetml/2006/main" xmlns:r="http://schemas.openxmlformats.org/officeDocument/2006/relationships">
  <dimension ref="A1:AI126"/>
  <sheetViews>
    <sheetView showGridLines="0" tabSelected="1" view="pageBreakPreview" zoomScaleSheetLayoutView="100" workbookViewId="0" topLeftCell="A16">
      <selection activeCell="I25" sqref="I25"/>
    </sheetView>
  </sheetViews>
  <sheetFormatPr defaultColWidth="9.140625" defaultRowHeight="14.25" customHeight="1"/>
  <cols>
    <col min="1" max="1" width="4.140625" style="2" customWidth="1"/>
    <col min="2" max="2" width="3.00390625" style="2" customWidth="1"/>
    <col min="3" max="3" width="4.8515625" style="2" customWidth="1"/>
    <col min="4" max="4" width="23.851562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0.71875" style="2" customWidth="1"/>
    <col min="13" max="13" width="13.421875" style="2" customWidth="1"/>
    <col min="14" max="14" width="1.28515625" style="2" customWidth="1"/>
    <col min="15" max="15" width="13.8515625" style="2" customWidth="1"/>
    <col min="16" max="16" width="1.57421875" style="2" customWidth="1"/>
    <col min="17" max="17" width="10.140625" style="2" customWidth="1"/>
    <col min="18" max="18" width="11.8515625" style="2" bestFit="1" customWidth="1"/>
    <col min="19" max="19" width="9.140625" style="2" customWidth="1"/>
    <col min="20" max="20" width="10.7109375" style="2" bestFit="1" customWidth="1"/>
    <col min="21" max="16384" width="9.140625" style="2" customWidth="1"/>
  </cols>
  <sheetData>
    <row r="1" spans="1:15" ht="14.25" customHeight="1">
      <c r="A1" s="271" t="s">
        <v>215</v>
      </c>
      <c r="B1" s="223"/>
      <c r="C1" s="223"/>
      <c r="D1" s="223"/>
      <c r="E1" s="223"/>
      <c r="F1" s="223"/>
      <c r="G1" s="223"/>
      <c r="H1" s="223"/>
      <c r="I1" s="223"/>
      <c r="J1" s="223"/>
      <c r="K1" s="223"/>
      <c r="L1" s="223"/>
      <c r="M1" s="223"/>
      <c r="N1" s="223"/>
      <c r="O1" s="223"/>
    </row>
    <row r="2" spans="1:15" ht="14.25" customHeight="1">
      <c r="A2" s="223"/>
      <c r="B2" s="223"/>
      <c r="C2" s="223"/>
      <c r="D2" s="223"/>
      <c r="E2" s="223"/>
      <c r="F2" s="223"/>
      <c r="G2" s="223"/>
      <c r="H2" s="223"/>
      <c r="I2" s="223"/>
      <c r="J2" s="223"/>
      <c r="K2" s="223"/>
      <c r="L2" s="223"/>
      <c r="M2" s="223"/>
      <c r="N2" s="223"/>
      <c r="O2" s="223"/>
    </row>
    <row r="3" spans="3:15" ht="17.25" customHeight="1">
      <c r="C3" s="12"/>
      <c r="G3" s="12"/>
      <c r="K3" s="9"/>
      <c r="L3" s="9"/>
      <c r="M3" s="9"/>
      <c r="O3" s="171"/>
    </row>
    <row r="4" spans="1:26" ht="14.25" customHeight="1">
      <c r="A4" s="3">
        <v>16</v>
      </c>
      <c r="C4" s="3" t="s">
        <v>184</v>
      </c>
      <c r="D4" s="4"/>
      <c r="E4" s="4"/>
      <c r="F4" s="4"/>
      <c r="G4" s="4"/>
      <c r="H4" s="4"/>
      <c r="I4" s="4"/>
      <c r="J4" s="4"/>
      <c r="K4" s="4"/>
      <c r="L4" s="4"/>
      <c r="M4" s="4"/>
      <c r="N4" s="4"/>
      <c r="O4" s="4"/>
      <c r="Q4" s="4"/>
      <c r="R4" s="4"/>
      <c r="S4" s="4"/>
      <c r="T4" s="4"/>
      <c r="U4" s="4"/>
      <c r="V4" s="4"/>
      <c r="W4" s="4"/>
      <c r="X4" s="14"/>
      <c r="Y4" s="14"/>
      <c r="Z4" s="14"/>
    </row>
    <row r="5" spans="1:26" ht="14.25" customHeight="1">
      <c r="A5" s="3"/>
      <c r="C5" s="3"/>
      <c r="D5" s="4"/>
      <c r="E5" s="4"/>
      <c r="F5" s="4"/>
      <c r="G5" s="4"/>
      <c r="H5" s="4"/>
      <c r="I5" s="4"/>
      <c r="J5" s="4"/>
      <c r="K5" s="4"/>
      <c r="L5" s="4"/>
      <c r="M5" s="4"/>
      <c r="N5" s="4"/>
      <c r="O5" s="4"/>
      <c r="Q5" s="4"/>
      <c r="R5" s="4"/>
      <c r="S5" s="4"/>
      <c r="T5" s="4"/>
      <c r="U5" s="4"/>
      <c r="V5" s="4"/>
      <c r="W5" s="4"/>
      <c r="X5" s="14"/>
      <c r="Y5" s="14"/>
      <c r="Z5" s="14"/>
    </row>
    <row r="6" spans="1:26" ht="14.25" customHeight="1">
      <c r="A6" s="3"/>
      <c r="B6" s="3"/>
      <c r="C6" s="1" t="s">
        <v>224</v>
      </c>
      <c r="D6" s="173"/>
      <c r="E6" s="4"/>
      <c r="F6" s="4"/>
      <c r="G6" s="4"/>
      <c r="H6" s="4"/>
      <c r="I6" s="4"/>
      <c r="J6" s="4"/>
      <c r="K6" s="4"/>
      <c r="L6" s="4"/>
      <c r="M6" s="4"/>
      <c r="N6" s="4"/>
      <c r="O6" s="4"/>
      <c r="Q6" s="4"/>
      <c r="R6" s="4"/>
      <c r="S6" s="4"/>
      <c r="T6" s="4"/>
      <c r="U6" s="4"/>
      <c r="V6" s="4"/>
      <c r="W6" s="4"/>
      <c r="X6" s="14"/>
      <c r="Y6" s="14"/>
      <c r="Z6" s="14"/>
    </row>
    <row r="7" spans="1:30" ht="45" customHeight="1">
      <c r="A7" s="3"/>
      <c r="C7" s="238" t="s">
        <v>346</v>
      </c>
      <c r="D7" s="255"/>
      <c r="E7" s="255"/>
      <c r="F7" s="255"/>
      <c r="G7" s="255"/>
      <c r="H7" s="255"/>
      <c r="I7" s="255"/>
      <c r="J7" s="255"/>
      <c r="K7" s="255"/>
      <c r="L7" s="255"/>
      <c r="M7" s="255"/>
      <c r="N7" s="255"/>
      <c r="O7" s="255"/>
      <c r="Q7" s="4"/>
      <c r="R7" s="272"/>
      <c r="S7" s="273"/>
      <c r="T7" s="273"/>
      <c r="U7" s="273"/>
      <c r="V7" s="273"/>
      <c r="W7" s="273"/>
      <c r="X7" s="273"/>
      <c r="Y7" s="273"/>
      <c r="Z7" s="273"/>
      <c r="AA7" s="273"/>
      <c r="AB7" s="273"/>
      <c r="AC7" s="273"/>
      <c r="AD7" s="273"/>
    </row>
    <row r="8" spans="1:30" ht="12.75" customHeight="1">
      <c r="A8" s="3"/>
      <c r="C8" s="4"/>
      <c r="D8" s="14"/>
      <c r="E8" s="14"/>
      <c r="F8" s="14"/>
      <c r="G8" s="14"/>
      <c r="H8" s="14"/>
      <c r="I8" s="14"/>
      <c r="J8" s="14"/>
      <c r="K8" s="14"/>
      <c r="L8" s="14"/>
      <c r="M8" s="14"/>
      <c r="N8" s="14"/>
      <c r="O8" s="14"/>
      <c r="Q8" s="4"/>
      <c r="R8" s="153"/>
      <c r="S8" s="154"/>
      <c r="T8" s="154"/>
      <c r="U8" s="154"/>
      <c r="V8" s="154"/>
      <c r="W8" s="154"/>
      <c r="X8" s="154"/>
      <c r="Y8" s="154"/>
      <c r="Z8" s="154"/>
      <c r="AA8" s="154"/>
      <c r="AB8" s="154"/>
      <c r="AC8" s="154"/>
      <c r="AD8" s="154"/>
    </row>
    <row r="9" spans="1:30" ht="45" customHeight="1">
      <c r="A9" s="3"/>
      <c r="C9" s="238" t="s">
        <v>298</v>
      </c>
      <c r="D9" s="274"/>
      <c r="E9" s="274"/>
      <c r="F9" s="274"/>
      <c r="G9" s="274"/>
      <c r="H9" s="274"/>
      <c r="I9" s="274"/>
      <c r="J9" s="274"/>
      <c r="K9" s="274"/>
      <c r="L9" s="274"/>
      <c r="M9" s="274"/>
      <c r="N9" s="274"/>
      <c r="O9" s="274"/>
      <c r="Q9" s="4"/>
      <c r="R9" s="153"/>
      <c r="S9" s="154"/>
      <c r="T9" s="154"/>
      <c r="U9" s="154"/>
      <c r="V9" s="154"/>
      <c r="W9" s="154"/>
      <c r="X9" s="154"/>
      <c r="Y9" s="154"/>
      <c r="Z9" s="154"/>
      <c r="AA9" s="154"/>
      <c r="AB9" s="154"/>
      <c r="AC9" s="154"/>
      <c r="AD9" s="154"/>
    </row>
    <row r="10" spans="1:26" ht="15.75" customHeight="1">
      <c r="A10" s="3"/>
      <c r="C10" s="3"/>
      <c r="D10" s="4"/>
      <c r="E10" s="4"/>
      <c r="F10" s="4"/>
      <c r="G10" s="4"/>
      <c r="H10" s="4"/>
      <c r="I10" s="4"/>
      <c r="J10" s="4"/>
      <c r="K10" s="4"/>
      <c r="L10" s="4"/>
      <c r="M10" s="4"/>
      <c r="N10" s="4"/>
      <c r="O10" s="4"/>
      <c r="Q10" s="4"/>
      <c r="R10" s="4"/>
      <c r="S10" s="4"/>
      <c r="T10" s="4"/>
      <c r="U10" s="4"/>
      <c r="V10" s="4"/>
      <c r="W10" s="4"/>
      <c r="X10" s="14"/>
      <c r="Y10" s="14"/>
      <c r="Z10" s="14"/>
    </row>
    <row r="11" spans="1:32" ht="14.25" customHeight="1">
      <c r="A11" s="3">
        <v>17</v>
      </c>
      <c r="B11" s="3"/>
      <c r="C11" s="247" t="s">
        <v>25</v>
      </c>
      <c r="D11" s="247"/>
      <c r="E11" s="247"/>
      <c r="F11" s="247"/>
      <c r="G11" s="247"/>
      <c r="H11" s="247"/>
      <c r="I11" s="247"/>
      <c r="J11" s="247"/>
      <c r="K11" s="247"/>
      <c r="L11" s="247"/>
      <c r="M11" s="247"/>
      <c r="N11" s="263"/>
      <c r="O11" s="263"/>
      <c r="Q11" s="247"/>
      <c r="R11" s="247"/>
      <c r="S11" s="247"/>
      <c r="T11" s="247"/>
      <c r="U11" s="247"/>
      <c r="V11" s="247"/>
      <c r="W11" s="247"/>
      <c r="X11" s="247"/>
      <c r="Y11" s="247"/>
      <c r="Z11" s="247"/>
      <c r="AA11" s="247"/>
      <c r="AB11" s="247"/>
      <c r="AC11" s="247"/>
      <c r="AD11" s="263"/>
      <c r="AE11" s="263"/>
      <c r="AF11" s="263"/>
    </row>
    <row r="12" spans="13:23" ht="14.25" customHeight="1">
      <c r="M12" s="31"/>
      <c r="Q12" s="238"/>
      <c r="R12" s="238"/>
      <c r="S12" s="238"/>
      <c r="T12" s="238"/>
      <c r="U12" s="238"/>
      <c r="V12" s="238"/>
      <c r="W12" s="238"/>
    </row>
    <row r="13" spans="3:23" ht="30" customHeight="1">
      <c r="C13" s="238" t="s">
        <v>192</v>
      </c>
      <c r="D13" s="239"/>
      <c r="E13" s="239"/>
      <c r="F13" s="239"/>
      <c r="G13" s="239"/>
      <c r="H13" s="239"/>
      <c r="I13" s="239"/>
      <c r="J13" s="239"/>
      <c r="K13" s="239"/>
      <c r="L13" s="239"/>
      <c r="M13" s="239"/>
      <c r="N13" s="239"/>
      <c r="O13" s="239"/>
      <c r="Q13" s="4"/>
      <c r="R13" s="4"/>
      <c r="S13" s="4"/>
      <c r="T13" s="4"/>
      <c r="U13" s="4"/>
      <c r="V13" s="4"/>
      <c r="W13" s="4"/>
    </row>
    <row r="14" spans="9:23" ht="14.25" customHeight="1">
      <c r="I14" s="6"/>
      <c r="J14" s="19"/>
      <c r="K14" s="6"/>
      <c r="M14" s="31"/>
      <c r="Q14" s="4"/>
      <c r="R14" s="4"/>
      <c r="S14" s="4"/>
      <c r="T14" s="4"/>
      <c r="U14" s="4"/>
      <c r="V14" s="4"/>
      <c r="W14" s="4"/>
    </row>
    <row r="15" spans="9:23" ht="14.25" customHeight="1">
      <c r="I15" s="6">
        <v>2010</v>
      </c>
      <c r="J15" s="19"/>
      <c r="K15" s="6">
        <v>2009</v>
      </c>
      <c r="M15" s="31"/>
      <c r="Q15" s="4"/>
      <c r="R15" s="4"/>
      <c r="S15" s="4"/>
      <c r="T15" s="4"/>
      <c r="U15" s="4"/>
      <c r="V15" s="4"/>
      <c r="W15" s="4"/>
    </row>
    <row r="16" spans="9:23" ht="14.25" customHeight="1">
      <c r="I16" s="6" t="s">
        <v>200</v>
      </c>
      <c r="J16" s="19"/>
      <c r="K16" s="6" t="s">
        <v>177</v>
      </c>
      <c r="M16" s="268" t="s">
        <v>109</v>
      </c>
      <c r="N16" s="268"/>
      <c r="O16" s="268"/>
      <c r="Q16" s="4"/>
      <c r="R16" s="4"/>
      <c r="S16" s="4"/>
      <c r="T16" s="4"/>
      <c r="U16" s="4"/>
      <c r="V16" s="4"/>
      <c r="W16" s="4"/>
    </row>
    <row r="17" spans="9:23" ht="14.25" customHeight="1">
      <c r="I17" s="6" t="s">
        <v>3</v>
      </c>
      <c r="J17" s="6"/>
      <c r="K17" s="6" t="s">
        <v>3</v>
      </c>
      <c r="L17" s="6"/>
      <c r="M17" s="6" t="s">
        <v>3</v>
      </c>
      <c r="O17" s="6" t="s">
        <v>110</v>
      </c>
      <c r="Q17" s="4"/>
      <c r="R17" s="4"/>
      <c r="S17" s="4"/>
      <c r="T17" s="4"/>
      <c r="U17" s="4"/>
      <c r="V17" s="4"/>
      <c r="W17" s="4"/>
    </row>
    <row r="18" spans="9:23" ht="14.25" customHeight="1">
      <c r="I18" s="7"/>
      <c r="J18" s="6"/>
      <c r="K18" s="7"/>
      <c r="L18" s="7"/>
      <c r="M18" s="7"/>
      <c r="O18" s="6"/>
      <c r="Q18" s="4"/>
      <c r="R18" s="4"/>
      <c r="S18" s="4"/>
      <c r="T18" s="4"/>
      <c r="U18" s="4"/>
      <c r="V18" s="4"/>
      <c r="W18" s="4"/>
    </row>
    <row r="19" spans="4:23" ht="14.25" customHeight="1">
      <c r="D19" s="2" t="s">
        <v>13</v>
      </c>
      <c r="I19" s="88">
        <f>PL!J18</f>
        <v>77215</v>
      </c>
      <c r="J19" s="88"/>
      <c r="K19" s="88">
        <v>87357</v>
      </c>
      <c r="L19" s="41"/>
      <c r="M19" s="23">
        <f>I19-K19</f>
        <v>-10142</v>
      </c>
      <c r="N19" s="3"/>
      <c r="O19" s="170">
        <f>M19/K19*100</f>
        <v>-11.609830923680988</v>
      </c>
      <c r="Q19" s="4"/>
      <c r="R19" s="4"/>
      <c r="S19" s="4"/>
      <c r="T19" s="4"/>
      <c r="U19" s="4"/>
      <c r="V19" s="4"/>
      <c r="W19" s="4"/>
    </row>
    <row r="20" spans="4:23" ht="14.25" customHeight="1">
      <c r="D20" s="2" t="s">
        <v>16</v>
      </c>
      <c r="I20" s="88">
        <f>PL!J32</f>
        <v>27197</v>
      </c>
      <c r="J20" s="88"/>
      <c r="K20" s="88">
        <v>33150</v>
      </c>
      <c r="L20" s="41"/>
      <c r="M20" s="23">
        <f>I20-K20</f>
        <v>-5953</v>
      </c>
      <c r="N20" s="3"/>
      <c r="O20" s="170">
        <f>M20/K20*100</f>
        <v>-17.957767722473605</v>
      </c>
      <c r="Q20" s="4"/>
      <c r="R20" s="4"/>
      <c r="S20" s="4"/>
      <c r="T20" s="4"/>
      <c r="U20" s="4"/>
      <c r="V20" s="4"/>
      <c r="W20" s="4"/>
    </row>
    <row r="21" spans="13:23" ht="14.25" customHeight="1">
      <c r="M21" s="31"/>
      <c r="Q21" s="4"/>
      <c r="R21" s="4"/>
      <c r="S21" s="4"/>
      <c r="T21" s="4"/>
      <c r="U21" s="4"/>
      <c r="V21" s="4"/>
      <c r="W21" s="4"/>
    </row>
    <row r="22" spans="3:26" ht="48.75" customHeight="1">
      <c r="C22" s="238" t="s">
        <v>327</v>
      </c>
      <c r="D22" s="255"/>
      <c r="E22" s="255"/>
      <c r="F22" s="255"/>
      <c r="G22" s="255"/>
      <c r="H22" s="255"/>
      <c r="I22" s="255"/>
      <c r="J22" s="255"/>
      <c r="K22" s="255"/>
      <c r="L22" s="255"/>
      <c r="M22" s="255"/>
      <c r="N22" s="255"/>
      <c r="O22" s="255"/>
      <c r="Q22" s="14"/>
      <c r="R22" s="238"/>
      <c r="S22" s="238"/>
      <c r="T22" s="238"/>
      <c r="U22" s="238"/>
      <c r="V22" s="238"/>
      <c r="W22" s="238"/>
      <c r="X22" s="238"/>
      <c r="Y22" s="14"/>
      <c r="Z22" s="14"/>
    </row>
    <row r="23" spans="3:26" ht="14.25" customHeight="1">
      <c r="C23" s="4"/>
      <c r="D23" s="4"/>
      <c r="E23" s="4"/>
      <c r="F23" s="4"/>
      <c r="G23" s="4"/>
      <c r="H23" s="4"/>
      <c r="I23" s="4"/>
      <c r="J23" s="4"/>
      <c r="K23" s="4"/>
      <c r="L23" s="4"/>
      <c r="M23" s="4"/>
      <c r="N23" s="4"/>
      <c r="O23" s="4"/>
      <c r="Q23" s="14"/>
      <c r="R23" s="122"/>
      <c r="S23" s="122"/>
      <c r="T23" s="122"/>
      <c r="U23" s="122"/>
      <c r="V23" s="122"/>
      <c r="W23" s="122"/>
      <c r="X23" s="122"/>
      <c r="Y23" s="14"/>
      <c r="Z23" s="14"/>
    </row>
    <row r="24" spans="1:26" ht="14.25" customHeight="1">
      <c r="A24" s="3">
        <v>18</v>
      </c>
      <c r="B24" s="3"/>
      <c r="C24" s="247" t="s">
        <v>170</v>
      </c>
      <c r="D24" s="247"/>
      <c r="E24" s="247"/>
      <c r="F24" s="247"/>
      <c r="G24" s="247"/>
      <c r="H24" s="247"/>
      <c r="I24" s="247"/>
      <c r="J24" s="247"/>
      <c r="K24" s="247"/>
      <c r="L24" s="247"/>
      <c r="M24" s="247"/>
      <c r="N24" s="247"/>
      <c r="O24" s="247"/>
      <c r="Q24" s="14"/>
      <c r="R24" s="122"/>
      <c r="S24" s="122"/>
      <c r="T24" s="122"/>
      <c r="U24" s="122"/>
      <c r="V24" s="122"/>
      <c r="W24" s="122"/>
      <c r="X24" s="122"/>
      <c r="Y24" s="14"/>
      <c r="Z24" s="14"/>
    </row>
    <row r="25" spans="1:26" ht="14.25" customHeight="1">
      <c r="A25" s="3"/>
      <c r="B25" s="3"/>
      <c r="C25" s="11"/>
      <c r="D25" s="11"/>
      <c r="E25" s="11"/>
      <c r="F25" s="11"/>
      <c r="G25" s="11"/>
      <c r="H25" s="11"/>
      <c r="I25" s="11"/>
      <c r="J25" s="11"/>
      <c r="K25" s="11"/>
      <c r="L25" s="11"/>
      <c r="M25" s="11"/>
      <c r="N25" s="11"/>
      <c r="O25" s="11"/>
      <c r="Q25" s="14"/>
      <c r="R25" s="122"/>
      <c r="S25" s="122"/>
      <c r="T25" s="122"/>
      <c r="U25" s="122"/>
      <c r="V25" s="122"/>
      <c r="W25" s="122"/>
      <c r="X25" s="122"/>
      <c r="Y25" s="14"/>
      <c r="Z25" s="14"/>
    </row>
    <row r="26" spans="1:26" ht="19.5" customHeight="1">
      <c r="A26" s="3"/>
      <c r="B26" s="3"/>
      <c r="C26" s="224" t="s">
        <v>352</v>
      </c>
      <c r="D26" s="225"/>
      <c r="E26" s="225"/>
      <c r="F26" s="225"/>
      <c r="G26" s="225"/>
      <c r="H26" s="225"/>
      <c r="I26" s="225"/>
      <c r="J26" s="225"/>
      <c r="K26" s="225"/>
      <c r="L26" s="225"/>
      <c r="M26" s="225"/>
      <c r="N26" s="225"/>
      <c r="O26" s="225"/>
      <c r="Q26" s="14"/>
      <c r="R26" s="122"/>
      <c r="S26" s="122"/>
      <c r="T26" s="122"/>
      <c r="U26" s="122"/>
      <c r="V26" s="122"/>
      <c r="W26" s="122"/>
      <c r="X26" s="122"/>
      <c r="Y26" s="14"/>
      <c r="Z26" s="14"/>
    </row>
    <row r="27" spans="1:26" ht="14.25" customHeight="1">
      <c r="A27" s="3"/>
      <c r="B27" s="3"/>
      <c r="C27" s="11"/>
      <c r="D27" s="11"/>
      <c r="E27" s="11"/>
      <c r="F27" s="11"/>
      <c r="G27" s="11"/>
      <c r="H27" s="11"/>
      <c r="I27" s="11"/>
      <c r="J27" s="11"/>
      <c r="K27" s="11"/>
      <c r="L27" s="11"/>
      <c r="M27" s="11"/>
      <c r="N27" s="11"/>
      <c r="O27" s="11"/>
      <c r="Q27" s="14"/>
      <c r="R27" s="122"/>
      <c r="S27" s="122"/>
      <c r="T27" s="122"/>
      <c r="U27" s="122"/>
      <c r="V27" s="122"/>
      <c r="W27" s="122"/>
      <c r="X27" s="122"/>
      <c r="Y27" s="14"/>
      <c r="Z27" s="14"/>
    </row>
    <row r="28" spans="1:15" ht="15" customHeight="1">
      <c r="A28" s="60">
        <v>19</v>
      </c>
      <c r="B28" s="3"/>
      <c r="C28" s="247" t="s">
        <v>144</v>
      </c>
      <c r="D28" s="247"/>
      <c r="E28" s="247"/>
      <c r="F28" s="247"/>
      <c r="G28" s="247"/>
      <c r="H28" s="247"/>
      <c r="I28" s="247"/>
      <c r="J28" s="247"/>
      <c r="K28" s="247"/>
      <c r="L28" s="247"/>
      <c r="M28" s="247"/>
      <c r="N28" s="247"/>
      <c r="O28" s="247"/>
    </row>
    <row r="29" spans="1:15" ht="12" customHeight="1">
      <c r="A29" s="3"/>
      <c r="B29" s="3"/>
      <c r="C29" s="11"/>
      <c r="D29" s="11"/>
      <c r="E29" s="11"/>
      <c r="F29" s="11"/>
      <c r="G29" s="11"/>
      <c r="H29" s="11"/>
      <c r="I29" s="11"/>
      <c r="J29" s="11"/>
      <c r="K29" s="11"/>
      <c r="L29" s="11"/>
      <c r="M29" s="11"/>
      <c r="N29" s="11"/>
      <c r="O29" s="11"/>
    </row>
    <row r="30" spans="1:15" ht="14.25" customHeight="1">
      <c r="A30" s="14"/>
      <c r="B30" s="14"/>
      <c r="C30" s="238" t="s">
        <v>145</v>
      </c>
      <c r="D30" s="238"/>
      <c r="E30" s="238"/>
      <c r="F30" s="238"/>
      <c r="G30" s="238"/>
      <c r="H30" s="238"/>
      <c r="I30" s="238"/>
      <c r="J30" s="238"/>
      <c r="K30" s="238"/>
      <c r="L30" s="238"/>
      <c r="M30" s="238"/>
      <c r="N30" s="238"/>
      <c r="O30" s="238"/>
    </row>
    <row r="31" spans="1:15" ht="14.25" customHeight="1">
      <c r="A31" s="14"/>
      <c r="B31" s="14"/>
      <c r="C31" s="4"/>
      <c r="D31" s="144"/>
      <c r="E31" s="144"/>
      <c r="F31" s="144"/>
      <c r="G31" s="144"/>
      <c r="H31" s="144"/>
      <c r="I31" s="144"/>
      <c r="J31" s="144"/>
      <c r="K31" s="144"/>
      <c r="L31" s="144"/>
      <c r="M31" s="144"/>
      <c r="N31" s="144"/>
      <c r="O31" s="144"/>
    </row>
    <row r="32" spans="1:17" ht="14.25" customHeight="1">
      <c r="A32" s="60">
        <v>20</v>
      </c>
      <c r="B32" s="3"/>
      <c r="C32" s="3" t="s">
        <v>2</v>
      </c>
      <c r="D32" s="3"/>
      <c r="M32" s="31"/>
      <c r="Q32" s="3"/>
    </row>
    <row r="33" spans="1:13" ht="14.25" customHeight="1">
      <c r="A33" s="3"/>
      <c r="B33" s="3"/>
      <c r="C33" s="3"/>
      <c r="D33" s="3"/>
      <c r="I33" s="21"/>
      <c r="J33" s="21"/>
      <c r="K33" s="21"/>
      <c r="M33" s="31"/>
    </row>
    <row r="34" spans="1:32" ht="14.25" customHeight="1">
      <c r="A34" s="3"/>
      <c r="B34" s="3"/>
      <c r="D34" s="12"/>
      <c r="E34" s="13"/>
      <c r="F34" s="13"/>
      <c r="I34" s="257"/>
      <c r="J34" s="257"/>
      <c r="K34" s="267"/>
      <c r="M34" s="257" t="s">
        <v>209</v>
      </c>
      <c r="N34" s="257"/>
      <c r="O34" s="257"/>
      <c r="Q34" s="130"/>
      <c r="R34" s="130"/>
      <c r="S34" s="130"/>
      <c r="T34" s="130"/>
      <c r="U34" s="131"/>
      <c r="V34" s="131"/>
      <c r="W34" s="21"/>
      <c r="X34" s="21"/>
      <c r="Y34" s="244"/>
      <c r="Z34" s="244"/>
      <c r="AA34" s="244"/>
      <c r="AB34" s="21"/>
      <c r="AC34" s="265"/>
      <c r="AD34" s="265"/>
      <c r="AE34" s="265"/>
      <c r="AF34" s="270"/>
    </row>
    <row r="35" spans="1:32" ht="14.25" customHeight="1">
      <c r="A35" s="3"/>
      <c r="B35" s="3"/>
      <c r="C35" s="12"/>
      <c r="D35" s="12"/>
      <c r="E35" s="13"/>
      <c r="F35" s="13"/>
      <c r="G35" s="7"/>
      <c r="H35" s="7"/>
      <c r="I35" s="6"/>
      <c r="K35" s="6"/>
      <c r="L35" s="7"/>
      <c r="M35" s="6" t="s">
        <v>35</v>
      </c>
      <c r="O35" s="6" t="s">
        <v>74</v>
      </c>
      <c r="Q35" s="130"/>
      <c r="R35" s="130"/>
      <c r="S35" s="130"/>
      <c r="T35" s="130"/>
      <c r="U35" s="131"/>
      <c r="V35" s="131"/>
      <c r="W35" s="132"/>
      <c r="X35" s="132"/>
      <c r="Y35" s="132"/>
      <c r="Z35" s="133"/>
      <c r="AA35" s="132"/>
      <c r="AB35" s="132"/>
      <c r="AC35" s="132"/>
      <c r="AD35" s="17"/>
      <c r="AE35" s="21"/>
      <c r="AF35" s="132"/>
    </row>
    <row r="36" spans="1:32" ht="14.25" customHeight="1">
      <c r="A36" s="3"/>
      <c r="B36" s="3"/>
      <c r="C36" s="12"/>
      <c r="D36" s="12"/>
      <c r="E36" s="13"/>
      <c r="F36" s="13"/>
      <c r="G36" s="7"/>
      <c r="H36" s="7"/>
      <c r="I36" s="6"/>
      <c r="K36" s="6"/>
      <c r="L36" s="7"/>
      <c r="M36" s="6" t="s">
        <v>75</v>
      </c>
      <c r="O36" s="6" t="s">
        <v>75</v>
      </c>
      <c r="Q36" s="130"/>
      <c r="R36" s="130"/>
      <c r="S36" s="130"/>
      <c r="T36" s="130"/>
      <c r="U36" s="131"/>
      <c r="V36" s="131"/>
      <c r="W36" s="132"/>
      <c r="X36" s="132"/>
      <c r="Y36" s="132"/>
      <c r="Z36" s="133"/>
      <c r="AA36" s="132"/>
      <c r="AB36" s="132"/>
      <c r="AC36" s="132"/>
      <c r="AD36" s="17"/>
      <c r="AE36" s="21"/>
      <c r="AF36" s="132"/>
    </row>
    <row r="37" spans="3:32" ht="14.25" customHeight="1">
      <c r="C37" s="12"/>
      <c r="D37" s="12"/>
      <c r="E37" s="6"/>
      <c r="F37" s="6"/>
      <c r="G37" s="7"/>
      <c r="H37" s="7"/>
      <c r="I37" s="6"/>
      <c r="J37" s="169"/>
      <c r="K37" s="6"/>
      <c r="L37" s="6"/>
      <c r="M37" s="6" t="s">
        <v>3</v>
      </c>
      <c r="N37" s="169"/>
      <c r="O37" s="6" t="s">
        <v>3</v>
      </c>
      <c r="Q37" s="130"/>
      <c r="R37" s="130"/>
      <c r="S37" s="130"/>
      <c r="T37" s="130"/>
      <c r="U37" s="17"/>
      <c r="V37" s="17"/>
      <c r="W37" s="132"/>
      <c r="X37" s="132"/>
      <c r="Y37" s="132"/>
      <c r="Z37" s="17"/>
      <c r="AA37" s="132"/>
      <c r="AB37" s="132"/>
      <c r="AC37" s="132"/>
      <c r="AD37" s="17"/>
      <c r="AE37" s="21"/>
      <c r="AF37" s="132"/>
    </row>
    <row r="38" spans="3:32" ht="14.25" customHeight="1">
      <c r="C38" s="12"/>
      <c r="D38" s="12"/>
      <c r="E38" s="4"/>
      <c r="F38" s="4"/>
      <c r="G38" s="4"/>
      <c r="H38" s="4"/>
      <c r="I38" s="4"/>
      <c r="K38" s="17"/>
      <c r="L38" s="4"/>
      <c r="M38" s="4"/>
      <c r="O38" s="17"/>
      <c r="Q38" s="130"/>
      <c r="R38" s="130"/>
      <c r="S38" s="130"/>
      <c r="T38" s="130"/>
      <c r="U38" s="32"/>
      <c r="V38" s="32"/>
      <c r="W38" s="32"/>
      <c r="X38" s="32"/>
      <c r="Y38" s="33"/>
      <c r="Z38" s="32"/>
      <c r="AA38" s="17"/>
      <c r="AB38" s="32"/>
      <c r="AC38" s="32"/>
      <c r="AD38" s="17"/>
      <c r="AE38" s="21"/>
      <c r="AF38" s="17"/>
    </row>
    <row r="39" spans="3:32" ht="14.25" customHeight="1">
      <c r="C39" s="217" t="s">
        <v>35</v>
      </c>
      <c r="D39" s="217"/>
      <c r="E39" s="32"/>
      <c r="F39" s="32"/>
      <c r="G39" s="34"/>
      <c r="H39" s="34"/>
      <c r="I39" s="34"/>
      <c r="J39" s="35"/>
      <c r="K39" s="34"/>
      <c r="L39" s="34"/>
      <c r="M39" s="34">
        <v>6724</v>
      </c>
      <c r="N39" s="35"/>
      <c r="O39" s="34">
        <v>5421</v>
      </c>
      <c r="Q39" s="269"/>
      <c r="R39" s="269"/>
      <c r="S39" s="269"/>
      <c r="T39" s="269"/>
      <c r="U39" s="269"/>
      <c r="V39" s="32" t="e">
        <f>9460-#REF!</f>
        <v>#REF!</v>
      </c>
      <c r="W39" s="34"/>
      <c r="X39" s="34"/>
      <c r="Y39" s="34"/>
      <c r="Z39" s="32"/>
      <c r="AA39" s="35"/>
      <c r="AB39" s="34"/>
      <c r="AC39" s="34"/>
      <c r="AD39" s="132"/>
      <c r="AE39" s="35"/>
      <c r="AF39" s="35"/>
    </row>
    <row r="40" spans="3:32" ht="14.25" customHeight="1">
      <c r="C40" s="217" t="s">
        <v>36</v>
      </c>
      <c r="D40" s="217"/>
      <c r="E40" s="32"/>
      <c r="F40" s="32"/>
      <c r="G40" s="34"/>
      <c r="H40" s="34"/>
      <c r="I40" s="34"/>
      <c r="J40" s="35"/>
      <c r="K40" s="34"/>
      <c r="L40" s="34"/>
      <c r="M40" s="34">
        <v>-657</v>
      </c>
      <c r="N40" s="35"/>
      <c r="O40" s="34">
        <v>-1163</v>
      </c>
      <c r="Q40" s="269"/>
      <c r="R40" s="269"/>
      <c r="S40" s="269"/>
      <c r="T40" s="269"/>
      <c r="U40" s="269"/>
      <c r="V40" s="32">
        <v>-3419</v>
      </c>
      <c r="W40" s="34"/>
      <c r="X40" s="34"/>
      <c r="Y40" s="34"/>
      <c r="Z40" s="32"/>
      <c r="AA40" s="35"/>
      <c r="AB40" s="34"/>
      <c r="AC40" s="34"/>
      <c r="AD40" s="132"/>
      <c r="AE40" s="35"/>
      <c r="AF40" s="35"/>
    </row>
    <row r="41" spans="3:32" ht="14.25" customHeight="1">
      <c r="C41" s="217"/>
      <c r="D41" s="217"/>
      <c r="E41" s="217"/>
      <c r="F41" s="32"/>
      <c r="G41" s="34"/>
      <c r="H41" s="34"/>
      <c r="I41" s="34"/>
      <c r="J41" s="35"/>
      <c r="K41" s="34"/>
      <c r="L41" s="34"/>
      <c r="M41" s="34"/>
      <c r="N41" s="35"/>
      <c r="O41" s="34"/>
      <c r="Q41" s="269"/>
      <c r="R41" s="269"/>
      <c r="S41" s="269"/>
      <c r="T41" s="269"/>
      <c r="U41" s="269"/>
      <c r="V41" s="32"/>
      <c r="W41" s="34"/>
      <c r="X41" s="34"/>
      <c r="Y41" s="34"/>
      <c r="Z41" s="32"/>
      <c r="AA41" s="35"/>
      <c r="AB41" s="34"/>
      <c r="AC41" s="34"/>
      <c r="AD41" s="132"/>
      <c r="AE41" s="35"/>
      <c r="AF41" s="35"/>
    </row>
    <row r="42" spans="3:32" ht="14.25" customHeight="1" thickBot="1">
      <c r="C42" s="36"/>
      <c r="D42" s="36"/>
      <c r="E42" s="37"/>
      <c r="F42" s="37"/>
      <c r="G42" s="38"/>
      <c r="H42" s="38"/>
      <c r="I42" s="58"/>
      <c r="J42" s="64"/>
      <c r="K42" s="58"/>
      <c r="L42" s="58"/>
      <c r="M42" s="129">
        <f>SUM(M39:M41)</f>
        <v>6067</v>
      </c>
      <c r="N42" s="151"/>
      <c r="O42" s="129">
        <f>SUM(O39:O41)</f>
        <v>4258</v>
      </c>
      <c r="Q42" s="37"/>
      <c r="R42" s="39">
        <f>M42+PL!J33</f>
        <v>0</v>
      </c>
      <c r="S42" s="37"/>
      <c r="T42" s="37"/>
      <c r="U42" s="37"/>
      <c r="V42" s="37"/>
      <c r="W42" s="38"/>
      <c r="X42" s="38"/>
      <c r="Y42" s="38"/>
      <c r="Z42" s="37"/>
      <c r="AA42" s="39"/>
      <c r="AB42" s="38"/>
      <c r="AC42" s="38"/>
      <c r="AD42" s="40"/>
      <c r="AE42" s="37"/>
      <c r="AF42" s="39"/>
    </row>
    <row r="43" spans="3:32" ht="14.25" customHeight="1">
      <c r="C43" s="36"/>
      <c r="D43" s="36"/>
      <c r="E43" s="37"/>
      <c r="F43" s="37"/>
      <c r="G43" s="38"/>
      <c r="H43" s="38"/>
      <c r="I43" s="158"/>
      <c r="J43" s="159"/>
      <c r="K43" s="158"/>
      <c r="L43" s="160"/>
      <c r="M43" s="158">
        <f>PL!J33+M42</f>
        <v>0</v>
      </c>
      <c r="N43" s="161"/>
      <c r="O43" s="158">
        <f>PL!L33+O42</f>
        <v>0</v>
      </c>
      <c r="Q43" s="37"/>
      <c r="R43" s="37"/>
      <c r="S43" s="37"/>
      <c r="T43" s="37"/>
      <c r="U43" s="37"/>
      <c r="V43" s="37"/>
      <c r="W43" s="38"/>
      <c r="X43" s="38"/>
      <c r="Y43" s="38"/>
      <c r="Z43" s="37"/>
      <c r="AA43" s="39"/>
      <c r="AB43" s="38"/>
      <c r="AC43" s="38"/>
      <c r="AD43" s="40"/>
      <c r="AE43" s="37"/>
      <c r="AF43" s="39"/>
    </row>
    <row r="44" spans="3:32" ht="54.75" customHeight="1">
      <c r="C44" s="264" t="s">
        <v>317</v>
      </c>
      <c r="D44" s="264"/>
      <c r="E44" s="264"/>
      <c r="F44" s="264"/>
      <c r="G44" s="264"/>
      <c r="H44" s="264"/>
      <c r="I44" s="264"/>
      <c r="J44" s="264"/>
      <c r="K44" s="264"/>
      <c r="L44" s="264"/>
      <c r="M44" s="264"/>
      <c r="N44" s="264"/>
      <c r="O44" s="264"/>
      <c r="Q44" s="37"/>
      <c r="R44" s="37"/>
      <c r="S44" s="37"/>
      <c r="T44" s="37"/>
      <c r="U44" s="37"/>
      <c r="V44" s="37"/>
      <c r="W44" s="38"/>
      <c r="X44" s="38"/>
      <c r="Y44" s="38"/>
      <c r="Z44" s="37"/>
      <c r="AA44" s="39"/>
      <c r="AB44" s="38"/>
      <c r="AC44" s="38"/>
      <c r="AD44" s="40"/>
      <c r="AE44" s="37"/>
      <c r="AF44" s="39"/>
    </row>
    <row r="45" spans="3:32" ht="14.25" customHeight="1">
      <c r="C45" s="36"/>
      <c r="D45" s="36"/>
      <c r="E45" s="37"/>
      <c r="F45" s="37"/>
      <c r="G45" s="38"/>
      <c r="H45" s="38"/>
      <c r="I45" s="38"/>
      <c r="J45" s="37"/>
      <c r="K45" s="39"/>
      <c r="L45" s="38"/>
      <c r="M45" s="38"/>
      <c r="N45" s="36"/>
      <c r="O45" s="39"/>
      <c r="Q45" s="37"/>
      <c r="R45" s="37"/>
      <c r="S45" s="37"/>
      <c r="T45" s="37"/>
      <c r="U45" s="37"/>
      <c r="V45" s="37"/>
      <c r="W45" s="38"/>
      <c r="X45" s="38"/>
      <c r="Y45" s="38"/>
      <c r="Z45" s="37"/>
      <c r="AA45" s="39"/>
      <c r="AB45" s="38"/>
      <c r="AC45" s="38"/>
      <c r="AD45" s="40"/>
      <c r="AE45" s="37"/>
      <c r="AF45" s="39"/>
    </row>
    <row r="46" spans="1:35" ht="14.25" customHeight="1">
      <c r="A46" s="3">
        <v>21</v>
      </c>
      <c r="B46" s="3"/>
      <c r="C46" s="15" t="s">
        <v>95</v>
      </c>
      <c r="Q46" s="15"/>
      <c r="R46" s="12"/>
      <c r="T46" s="14"/>
      <c r="V46" s="255"/>
      <c r="W46" s="263"/>
      <c r="X46" s="263"/>
      <c r="Y46" s="263"/>
      <c r="Z46" s="263"/>
      <c r="AA46" s="263"/>
      <c r="AB46" s="263"/>
      <c r="AC46" s="263"/>
      <c r="AD46" s="263"/>
      <c r="AE46" s="263"/>
      <c r="AF46" s="263"/>
      <c r="AG46" s="263"/>
      <c r="AH46" s="263"/>
      <c r="AI46" s="263"/>
    </row>
    <row r="47" spans="1:35" ht="14.25" customHeight="1">
      <c r="A47" s="60"/>
      <c r="B47" s="3"/>
      <c r="C47" s="15"/>
      <c r="Q47" s="15"/>
      <c r="R47" s="12"/>
      <c r="T47" s="14"/>
      <c r="V47" s="14"/>
      <c r="W47" s="82"/>
      <c r="X47" s="82"/>
      <c r="Y47" s="82"/>
      <c r="Z47" s="82"/>
      <c r="AA47" s="82"/>
      <c r="AB47" s="82"/>
      <c r="AC47" s="82"/>
      <c r="AD47" s="82"/>
      <c r="AE47" s="82"/>
      <c r="AF47" s="82"/>
      <c r="AG47" s="82"/>
      <c r="AH47" s="82"/>
      <c r="AI47" s="82"/>
    </row>
    <row r="48" spans="3:33" ht="26.25" customHeight="1">
      <c r="C48" s="227" t="s">
        <v>320</v>
      </c>
      <c r="D48" s="227"/>
      <c r="E48" s="227"/>
      <c r="F48" s="227"/>
      <c r="G48" s="227"/>
      <c r="H48" s="227"/>
      <c r="I48" s="227"/>
      <c r="J48" s="227"/>
      <c r="K48" s="227"/>
      <c r="L48" s="227"/>
      <c r="M48" s="227"/>
      <c r="N48" s="227"/>
      <c r="O48" s="227"/>
      <c r="R48" s="227"/>
      <c r="S48" s="227"/>
      <c r="T48" s="227"/>
      <c r="U48" s="227"/>
      <c r="V48" s="227"/>
      <c r="W48" s="227"/>
      <c r="X48" s="227"/>
      <c r="Y48" s="227"/>
      <c r="Z48" s="227"/>
      <c r="AA48" s="227"/>
      <c r="AB48" s="227"/>
      <c r="AC48" s="227"/>
      <c r="AD48" s="227"/>
      <c r="AE48" s="227"/>
      <c r="AF48" s="227"/>
      <c r="AG48" s="227"/>
    </row>
    <row r="49" spans="3:33" ht="14.25" customHeight="1">
      <c r="C49" s="72"/>
      <c r="D49" s="72"/>
      <c r="E49" s="72"/>
      <c r="F49" s="72"/>
      <c r="G49" s="72"/>
      <c r="H49" s="72"/>
      <c r="I49" s="72"/>
      <c r="J49" s="72"/>
      <c r="K49" s="72"/>
      <c r="L49" s="72"/>
      <c r="M49" s="72"/>
      <c r="N49" s="72"/>
      <c r="O49" s="72"/>
      <c r="R49" s="72"/>
      <c r="S49" s="72"/>
      <c r="T49" s="72"/>
      <c r="U49" s="72"/>
      <c r="V49" s="72"/>
      <c r="W49" s="72"/>
      <c r="X49" s="72"/>
      <c r="Y49" s="72"/>
      <c r="Z49" s="72"/>
      <c r="AA49" s="72"/>
      <c r="AB49" s="72"/>
      <c r="AC49" s="72"/>
      <c r="AD49" s="72"/>
      <c r="AE49" s="72"/>
      <c r="AF49" s="72"/>
      <c r="AG49" s="72"/>
    </row>
    <row r="50" spans="1:35" ht="14.25" customHeight="1">
      <c r="A50" s="3">
        <v>22</v>
      </c>
      <c r="C50" s="247" t="s">
        <v>93</v>
      </c>
      <c r="D50" s="247"/>
      <c r="E50" s="247"/>
      <c r="F50" s="247"/>
      <c r="G50" s="247"/>
      <c r="H50" s="247"/>
      <c r="I50" s="247"/>
      <c r="J50" s="247"/>
      <c r="K50" s="247"/>
      <c r="L50" s="247"/>
      <c r="M50" s="247"/>
      <c r="N50" s="247"/>
      <c r="O50" s="247"/>
      <c r="R50" s="12"/>
      <c r="T50" s="14"/>
      <c r="V50" s="255"/>
      <c r="W50" s="263"/>
      <c r="X50" s="263"/>
      <c r="Y50" s="263"/>
      <c r="Z50" s="263"/>
      <c r="AA50" s="263"/>
      <c r="AB50" s="263"/>
      <c r="AC50" s="263"/>
      <c r="AD50" s="263"/>
      <c r="AE50" s="263"/>
      <c r="AF50" s="263"/>
      <c r="AG50" s="263"/>
      <c r="AH50" s="263"/>
      <c r="AI50" s="263"/>
    </row>
    <row r="51" spans="1:35" ht="14.25" customHeight="1">
      <c r="A51" s="3"/>
      <c r="B51" s="3"/>
      <c r="D51" s="224"/>
      <c r="E51" s="224"/>
      <c r="F51" s="224"/>
      <c r="G51" s="224"/>
      <c r="H51" s="224"/>
      <c r="I51" s="224"/>
      <c r="J51" s="224"/>
      <c r="K51" s="224"/>
      <c r="L51" s="224"/>
      <c r="M51" s="224"/>
      <c r="N51" s="224"/>
      <c r="O51" s="224"/>
      <c r="R51" s="12"/>
      <c r="T51" s="14"/>
      <c r="V51" s="14"/>
      <c r="W51" s="12"/>
      <c r="X51" s="12"/>
      <c r="Y51" s="12"/>
      <c r="Z51" s="12"/>
      <c r="AA51" s="12"/>
      <c r="AB51" s="12"/>
      <c r="AC51" s="12"/>
      <c r="AD51" s="12"/>
      <c r="AE51" s="12"/>
      <c r="AF51" s="12"/>
      <c r="AG51" s="12"/>
      <c r="AH51" s="12"/>
      <c r="AI51" s="12"/>
    </row>
    <row r="52" spans="1:35" ht="14.25" customHeight="1">
      <c r="A52" s="3"/>
      <c r="B52" s="3"/>
      <c r="C52" s="263" t="s">
        <v>94</v>
      </c>
      <c r="D52" s="263"/>
      <c r="E52" s="263"/>
      <c r="F52" s="263"/>
      <c r="G52" s="263"/>
      <c r="H52" s="263"/>
      <c r="I52" s="263"/>
      <c r="J52" s="263"/>
      <c r="K52" s="263"/>
      <c r="L52" s="263"/>
      <c r="M52" s="263"/>
      <c r="N52" s="263"/>
      <c r="O52" s="263"/>
      <c r="R52" s="12"/>
      <c r="T52" s="14"/>
      <c r="V52" s="14"/>
      <c r="W52" s="12"/>
      <c r="X52" s="12"/>
      <c r="Y52" s="12"/>
      <c r="Z52" s="12"/>
      <c r="AA52" s="12"/>
      <c r="AB52" s="12"/>
      <c r="AC52" s="12"/>
      <c r="AD52" s="12"/>
      <c r="AE52" s="12"/>
      <c r="AF52" s="12"/>
      <c r="AG52" s="12"/>
      <c r="AH52" s="12"/>
      <c r="AI52" s="12"/>
    </row>
    <row r="53" spans="7:35" ht="14.25" customHeight="1">
      <c r="G53" s="41"/>
      <c r="I53" s="30"/>
      <c r="K53" s="24"/>
      <c r="L53" s="3"/>
      <c r="M53" s="24"/>
      <c r="N53" s="3"/>
      <c r="O53" s="24"/>
      <c r="R53" s="12"/>
      <c r="T53" s="14"/>
      <c r="V53" s="14"/>
      <c r="W53" s="82"/>
      <c r="X53" s="82"/>
      <c r="Y53" s="82"/>
      <c r="Z53" s="82"/>
      <c r="AA53" s="82"/>
      <c r="AB53" s="82"/>
      <c r="AC53" s="82"/>
      <c r="AD53" s="82"/>
      <c r="AE53" s="82"/>
      <c r="AF53" s="82"/>
      <c r="AG53" s="82"/>
      <c r="AH53" s="82"/>
      <c r="AI53" s="82"/>
    </row>
    <row r="54" spans="1:35" s="3" customFormat="1" ht="14.25" customHeight="1">
      <c r="A54" s="3">
        <v>23</v>
      </c>
      <c r="C54" s="3" t="s">
        <v>42</v>
      </c>
      <c r="E54" s="43"/>
      <c r="F54" s="43"/>
      <c r="G54" s="43"/>
      <c r="H54" s="43"/>
      <c r="I54" s="43"/>
      <c r="J54" s="43"/>
      <c r="K54" s="43"/>
      <c r="L54" s="43"/>
      <c r="M54" s="43"/>
      <c r="R54" s="255"/>
      <c r="S54" s="255"/>
      <c r="T54" s="255"/>
      <c r="U54" s="255"/>
      <c r="V54" s="255"/>
      <c r="W54" s="255"/>
      <c r="X54" s="255"/>
      <c r="Y54" s="255"/>
      <c r="Z54" s="255"/>
      <c r="AA54" s="255"/>
      <c r="AB54" s="255"/>
      <c r="AC54" s="255"/>
      <c r="AD54" s="255"/>
      <c r="AE54" s="255"/>
      <c r="AF54" s="255"/>
      <c r="AG54" s="255"/>
      <c r="AH54" s="255"/>
      <c r="AI54" s="255"/>
    </row>
    <row r="55" spans="5:35" s="3" customFormat="1" ht="10.5" customHeight="1">
      <c r="E55" s="43"/>
      <c r="F55" s="43"/>
      <c r="G55" s="43"/>
      <c r="H55" s="43"/>
      <c r="I55" s="43"/>
      <c r="J55" s="43"/>
      <c r="K55" s="43"/>
      <c r="L55" s="43"/>
      <c r="M55" s="43"/>
      <c r="R55" s="14"/>
      <c r="S55" s="14"/>
      <c r="T55" s="14"/>
      <c r="U55" s="14"/>
      <c r="V55" s="14"/>
      <c r="W55" s="14"/>
      <c r="X55" s="14"/>
      <c r="Y55" s="14"/>
      <c r="Z55" s="14"/>
      <c r="AA55" s="14"/>
      <c r="AB55" s="14"/>
      <c r="AC55" s="14"/>
      <c r="AD55" s="14"/>
      <c r="AE55" s="14"/>
      <c r="AF55" s="14"/>
      <c r="AG55" s="14"/>
      <c r="AH55" s="14"/>
      <c r="AI55" s="14"/>
    </row>
    <row r="56" spans="3:35" s="3" customFormat="1" ht="63" customHeight="1">
      <c r="C56" s="214" t="s">
        <v>328</v>
      </c>
      <c r="D56" s="214"/>
      <c r="E56" s="214"/>
      <c r="F56" s="214"/>
      <c r="G56" s="214"/>
      <c r="H56" s="214"/>
      <c r="I56" s="214"/>
      <c r="J56" s="214"/>
      <c r="K56" s="214"/>
      <c r="L56" s="214"/>
      <c r="M56" s="214"/>
      <c r="N56" s="214"/>
      <c r="O56" s="214"/>
      <c r="Q56" s="11"/>
      <c r="AB56" s="4"/>
      <c r="AC56" s="4"/>
      <c r="AD56" s="4"/>
      <c r="AE56" s="4"/>
      <c r="AF56" s="4"/>
      <c r="AG56" s="14"/>
      <c r="AH56" s="14"/>
      <c r="AI56" s="14"/>
    </row>
    <row r="57" spans="3:35" s="3" customFormat="1" ht="14.25" customHeight="1">
      <c r="C57" s="10"/>
      <c r="D57" s="32"/>
      <c r="E57" s="32"/>
      <c r="F57" s="32"/>
      <c r="G57" s="32"/>
      <c r="H57" s="32"/>
      <c r="I57" s="32"/>
      <c r="J57" s="32"/>
      <c r="K57" s="32"/>
      <c r="L57" s="32"/>
      <c r="M57" s="32"/>
      <c r="N57" s="32"/>
      <c r="O57" s="32"/>
      <c r="Q57" s="11"/>
      <c r="AB57" s="4"/>
      <c r="AC57" s="4"/>
      <c r="AD57" s="4"/>
      <c r="AE57" s="4"/>
      <c r="AF57" s="4"/>
      <c r="AG57" s="14"/>
      <c r="AH57" s="14"/>
      <c r="AI57" s="14"/>
    </row>
    <row r="58" spans="1:35" ht="14.25" customHeight="1">
      <c r="A58" s="3">
        <v>24</v>
      </c>
      <c r="B58" s="3"/>
      <c r="C58" s="3" t="s">
        <v>24</v>
      </c>
      <c r="D58" s="3"/>
      <c r="R58" s="12"/>
      <c r="T58" s="14"/>
      <c r="V58" s="255"/>
      <c r="W58" s="263"/>
      <c r="X58" s="263"/>
      <c r="Y58" s="263"/>
      <c r="Z58" s="263"/>
      <c r="AA58" s="263"/>
      <c r="AB58" s="263"/>
      <c r="AC58" s="263"/>
      <c r="AD58" s="263"/>
      <c r="AE58" s="263"/>
      <c r="AF58" s="263"/>
      <c r="AG58" s="263"/>
      <c r="AH58" s="263"/>
      <c r="AI58" s="263"/>
    </row>
    <row r="59" spans="1:35" ht="14.25" customHeight="1">
      <c r="A59" s="3"/>
      <c r="B59" s="3"/>
      <c r="C59" s="3"/>
      <c r="D59" s="3"/>
      <c r="R59" s="12"/>
      <c r="T59" s="14"/>
      <c r="V59" s="14"/>
      <c r="W59" s="82"/>
      <c r="X59" s="82"/>
      <c r="Y59" s="82"/>
      <c r="Z59" s="82"/>
      <c r="AA59" s="82"/>
      <c r="AB59" s="82"/>
      <c r="AC59" s="82"/>
      <c r="AD59" s="82"/>
      <c r="AE59" s="82"/>
      <c r="AF59" s="82"/>
      <c r="AG59" s="82"/>
      <c r="AH59" s="82"/>
      <c r="AI59" s="82"/>
    </row>
    <row r="60" spans="1:35" ht="30.75" customHeight="1">
      <c r="A60" s="3"/>
      <c r="B60" s="3"/>
      <c r="C60" s="238" t="s">
        <v>210</v>
      </c>
      <c r="D60" s="238"/>
      <c r="E60" s="238"/>
      <c r="F60" s="238"/>
      <c r="G60" s="238"/>
      <c r="H60" s="238"/>
      <c r="I60" s="238"/>
      <c r="J60" s="238"/>
      <c r="K60" s="238"/>
      <c r="L60" s="238"/>
      <c r="M60" s="238"/>
      <c r="N60" s="238"/>
      <c r="O60" s="238"/>
      <c r="R60" s="12"/>
      <c r="T60" s="14"/>
      <c r="V60" s="14"/>
      <c r="W60" s="82"/>
      <c r="X60" s="82"/>
      <c r="Y60" s="82"/>
      <c r="Z60" s="82"/>
      <c r="AA60" s="82"/>
      <c r="AB60" s="82"/>
      <c r="AC60" s="82"/>
      <c r="AD60" s="82"/>
      <c r="AE60" s="82"/>
      <c r="AF60" s="82"/>
      <c r="AG60" s="82"/>
      <c r="AH60" s="82"/>
      <c r="AI60" s="82"/>
    </row>
    <row r="61" spans="1:35" ht="14.25" customHeight="1">
      <c r="A61" s="3"/>
      <c r="B61" s="3"/>
      <c r="C61" s="3"/>
      <c r="D61" s="3"/>
      <c r="M61" s="6" t="s">
        <v>112</v>
      </c>
      <c r="O61" s="6" t="s">
        <v>112</v>
      </c>
      <c r="R61" s="12"/>
      <c r="T61" s="14"/>
      <c r="V61" s="14"/>
      <c r="W61" s="82"/>
      <c r="X61" s="82"/>
      <c r="Y61" s="82"/>
      <c r="Z61" s="82"/>
      <c r="AA61" s="82"/>
      <c r="AB61" s="82"/>
      <c r="AC61" s="82"/>
      <c r="AD61" s="82"/>
      <c r="AE61" s="82"/>
      <c r="AF61" s="82"/>
      <c r="AG61" s="82"/>
      <c r="AH61" s="82"/>
      <c r="AI61" s="82"/>
    </row>
    <row r="62" spans="1:35" ht="14.25" customHeight="1">
      <c r="A62" s="3"/>
      <c r="B62" s="3"/>
      <c r="C62" s="3"/>
      <c r="D62" s="3"/>
      <c r="M62" s="6" t="s">
        <v>211</v>
      </c>
      <c r="O62" s="6" t="s">
        <v>178</v>
      </c>
      <c r="R62" s="12"/>
      <c r="T62" s="14"/>
      <c r="V62" s="14"/>
      <c r="W62" s="82"/>
      <c r="X62" s="82"/>
      <c r="Y62" s="82"/>
      <c r="Z62" s="82"/>
      <c r="AA62" s="82"/>
      <c r="AB62" s="82"/>
      <c r="AC62" s="82"/>
      <c r="AD62" s="82"/>
      <c r="AE62" s="82"/>
      <c r="AF62" s="82"/>
      <c r="AG62" s="82"/>
      <c r="AH62" s="82"/>
      <c r="AI62" s="82"/>
    </row>
    <row r="63" spans="1:35" ht="14.25" customHeight="1">
      <c r="A63" s="3"/>
      <c r="B63" s="3"/>
      <c r="C63" s="3"/>
      <c r="D63" s="3"/>
      <c r="M63" s="6" t="s">
        <v>3</v>
      </c>
      <c r="O63" s="6" t="s">
        <v>3</v>
      </c>
      <c r="R63" s="12"/>
      <c r="T63" s="14"/>
      <c r="V63" s="14"/>
      <c r="W63" s="82"/>
      <c r="X63" s="82"/>
      <c r="Y63" s="82"/>
      <c r="Z63" s="82"/>
      <c r="AA63" s="82"/>
      <c r="AB63" s="82"/>
      <c r="AC63" s="82"/>
      <c r="AD63" s="82"/>
      <c r="AE63" s="82"/>
      <c r="AF63" s="82"/>
      <c r="AG63" s="82"/>
      <c r="AH63" s="82"/>
      <c r="AI63" s="82"/>
    </row>
    <row r="64" spans="1:35" ht="14.25" customHeight="1">
      <c r="A64" s="3"/>
      <c r="B64" s="3"/>
      <c r="C64" s="3" t="s">
        <v>121</v>
      </c>
      <c r="D64" s="3"/>
      <c r="M64" s="4"/>
      <c r="O64" s="17"/>
      <c r="R64" s="12"/>
      <c r="T64" s="14"/>
      <c r="V64" s="14"/>
      <c r="W64" s="82"/>
      <c r="X64" s="82"/>
      <c r="Y64" s="82"/>
      <c r="Z64" s="82"/>
      <c r="AA64" s="82"/>
      <c r="AB64" s="82"/>
      <c r="AC64" s="82"/>
      <c r="AD64" s="82"/>
      <c r="AE64" s="82"/>
      <c r="AF64" s="82"/>
      <c r="AG64" s="82"/>
      <c r="AH64" s="82"/>
      <c r="AI64" s="82"/>
    </row>
    <row r="65" spans="1:35" ht="14.25" customHeight="1">
      <c r="A65" s="3"/>
      <c r="B65" s="3"/>
      <c r="C65" s="3" t="s">
        <v>142</v>
      </c>
      <c r="D65" s="3"/>
      <c r="M65" s="4"/>
      <c r="O65" s="17"/>
      <c r="R65" s="12"/>
      <c r="T65" s="14"/>
      <c r="V65" s="14"/>
      <c r="W65" s="82"/>
      <c r="X65" s="82"/>
      <c r="Y65" s="82"/>
      <c r="Z65" s="82"/>
      <c r="AA65" s="82"/>
      <c r="AB65" s="82"/>
      <c r="AC65" s="82"/>
      <c r="AD65" s="82"/>
      <c r="AE65" s="82"/>
      <c r="AF65" s="82"/>
      <c r="AG65" s="82"/>
      <c r="AH65" s="82"/>
      <c r="AI65" s="82"/>
    </row>
    <row r="66" spans="1:35" ht="14.25" customHeight="1">
      <c r="A66" s="3"/>
      <c r="B66" s="3"/>
      <c r="C66" s="2" t="s">
        <v>118</v>
      </c>
      <c r="D66" s="3"/>
      <c r="M66" s="4"/>
      <c r="O66" s="17"/>
      <c r="R66" s="12"/>
      <c r="T66" s="14"/>
      <c r="V66" s="14"/>
      <c r="W66" s="82"/>
      <c r="X66" s="82"/>
      <c r="Y66" s="82"/>
      <c r="Z66" s="82"/>
      <c r="AA66" s="82"/>
      <c r="AB66" s="82"/>
      <c r="AC66" s="82"/>
      <c r="AD66" s="82"/>
      <c r="AE66" s="82"/>
      <c r="AF66" s="82"/>
      <c r="AG66" s="82"/>
      <c r="AH66" s="82"/>
      <c r="AI66" s="82"/>
    </row>
    <row r="67" spans="1:35" ht="14.25" customHeight="1">
      <c r="A67" s="3"/>
      <c r="B67" s="3"/>
      <c r="D67" s="2" t="s">
        <v>119</v>
      </c>
      <c r="M67" s="23">
        <f>'BS'!C33-M70</f>
        <v>15254</v>
      </c>
      <c r="N67" s="35"/>
      <c r="O67" s="23">
        <v>15254</v>
      </c>
      <c r="R67" s="12"/>
      <c r="T67" s="14"/>
      <c r="V67" s="14"/>
      <c r="W67" s="82"/>
      <c r="X67" s="82"/>
      <c r="Y67" s="82"/>
      <c r="Z67" s="82"/>
      <c r="AA67" s="82"/>
      <c r="AB67" s="82"/>
      <c r="AC67" s="82"/>
      <c r="AD67" s="82"/>
      <c r="AE67" s="82"/>
      <c r="AF67" s="82"/>
      <c r="AG67" s="82"/>
      <c r="AH67" s="82"/>
      <c r="AI67" s="82"/>
    </row>
    <row r="68" spans="1:35" ht="14.25" customHeight="1">
      <c r="A68" s="3"/>
      <c r="B68" s="3"/>
      <c r="M68" s="23"/>
      <c r="N68" s="35"/>
      <c r="O68" s="23"/>
      <c r="R68" s="12"/>
      <c r="T68" s="14"/>
      <c r="V68" s="14"/>
      <c r="W68" s="82"/>
      <c r="X68" s="82"/>
      <c r="Y68" s="82"/>
      <c r="Z68" s="82"/>
      <c r="AA68" s="82"/>
      <c r="AB68" s="82"/>
      <c r="AC68" s="82"/>
      <c r="AD68" s="82"/>
      <c r="AE68" s="82"/>
      <c r="AF68" s="82"/>
      <c r="AG68" s="82"/>
      <c r="AH68" s="82"/>
      <c r="AI68" s="82"/>
    </row>
    <row r="69" spans="1:35" ht="14.25" customHeight="1">
      <c r="A69" s="3"/>
      <c r="B69" s="3"/>
      <c r="C69" s="2" t="s">
        <v>165</v>
      </c>
      <c r="M69" s="23"/>
      <c r="N69" s="35"/>
      <c r="O69" s="23"/>
      <c r="R69" s="12"/>
      <c r="T69" s="14"/>
      <c r="V69" s="14"/>
      <c r="W69" s="82"/>
      <c r="X69" s="82"/>
      <c r="Y69" s="82"/>
      <c r="Z69" s="82"/>
      <c r="AA69" s="82"/>
      <c r="AB69" s="82"/>
      <c r="AC69" s="82"/>
      <c r="AD69" s="82"/>
      <c r="AE69" s="82"/>
      <c r="AF69" s="82"/>
      <c r="AG69" s="82"/>
      <c r="AH69" s="82"/>
      <c r="AI69" s="82"/>
    </row>
    <row r="70" spans="1:35" ht="14.25" customHeight="1">
      <c r="A70" s="3"/>
      <c r="B70" s="3"/>
      <c r="D70" s="2" t="s">
        <v>166</v>
      </c>
      <c r="M70" s="23">
        <f>80000</f>
        <v>80000</v>
      </c>
      <c r="N70" s="35"/>
      <c r="O70" s="23">
        <v>80000</v>
      </c>
      <c r="R70" s="12"/>
      <c r="T70" s="14"/>
      <c r="V70" s="14"/>
      <c r="W70" s="82"/>
      <c r="X70" s="82"/>
      <c r="Y70" s="82"/>
      <c r="Z70" s="82"/>
      <c r="AA70" s="82"/>
      <c r="AB70" s="82"/>
      <c r="AC70" s="82"/>
      <c r="AD70" s="82"/>
      <c r="AE70" s="82"/>
      <c r="AF70" s="82"/>
      <c r="AG70" s="82"/>
      <c r="AH70" s="82"/>
      <c r="AI70" s="82"/>
    </row>
    <row r="71" spans="1:35" ht="14.25" customHeight="1">
      <c r="A71" s="3"/>
      <c r="B71" s="3"/>
      <c r="M71" s="23"/>
      <c r="N71" s="35"/>
      <c r="O71" s="23"/>
      <c r="R71" s="12"/>
      <c r="T71" s="14"/>
      <c r="V71" s="14"/>
      <c r="W71" s="82"/>
      <c r="X71" s="82"/>
      <c r="Y71" s="82"/>
      <c r="Z71" s="82"/>
      <c r="AA71" s="82"/>
      <c r="AB71" s="82"/>
      <c r="AC71" s="82"/>
      <c r="AD71" s="82"/>
      <c r="AE71" s="82"/>
      <c r="AF71" s="82"/>
      <c r="AG71" s="82"/>
      <c r="AH71" s="82"/>
      <c r="AI71" s="82"/>
    </row>
    <row r="72" spans="1:35" ht="14.25" customHeight="1">
      <c r="A72" s="3"/>
      <c r="B72" s="3"/>
      <c r="C72" s="3" t="s">
        <v>35</v>
      </c>
      <c r="M72" s="23"/>
      <c r="N72" s="35"/>
      <c r="O72" s="23"/>
      <c r="R72" s="12"/>
      <c r="T72" s="14"/>
      <c r="V72" s="14"/>
      <c r="W72" s="82"/>
      <c r="X72" s="82"/>
      <c r="Y72" s="82"/>
      <c r="Z72" s="82"/>
      <c r="AA72" s="82"/>
      <c r="AB72" s="82"/>
      <c r="AC72" s="82"/>
      <c r="AD72" s="82"/>
      <c r="AE72" s="82"/>
      <c r="AF72" s="82"/>
      <c r="AG72" s="82"/>
      <c r="AH72" s="82"/>
      <c r="AI72" s="82"/>
    </row>
    <row r="73" spans="1:35" ht="14.25" customHeight="1">
      <c r="A73" s="3"/>
      <c r="B73" s="3"/>
      <c r="C73" s="2" t="s">
        <v>118</v>
      </c>
      <c r="D73" s="3"/>
      <c r="M73" s="23"/>
      <c r="N73" s="35"/>
      <c r="O73" s="23"/>
      <c r="R73" s="12"/>
      <c r="T73" s="14"/>
      <c r="V73" s="14"/>
      <c r="W73" s="82"/>
      <c r="X73" s="82"/>
      <c r="Y73" s="82"/>
      <c r="Z73" s="82"/>
      <c r="AA73" s="82"/>
      <c r="AB73" s="82"/>
      <c r="AC73" s="82"/>
      <c r="AD73" s="82"/>
      <c r="AE73" s="82"/>
      <c r="AF73" s="82"/>
      <c r="AG73" s="82"/>
      <c r="AH73" s="82"/>
      <c r="AI73" s="82"/>
    </row>
    <row r="74" spans="1:35" ht="14.25" customHeight="1">
      <c r="A74" s="3"/>
      <c r="B74" s="3"/>
      <c r="D74" s="2" t="s">
        <v>119</v>
      </c>
      <c r="M74" s="23">
        <f>'BS'!C39</f>
        <v>1395</v>
      </c>
      <c r="N74" s="35"/>
      <c r="O74" s="23">
        <f>'BS'!E39</f>
        <v>1979</v>
      </c>
      <c r="R74" s="12"/>
      <c r="T74" s="14"/>
      <c r="V74" s="14"/>
      <c r="W74" s="82"/>
      <c r="X74" s="82"/>
      <c r="Y74" s="82"/>
      <c r="Z74" s="82"/>
      <c r="AA74" s="82"/>
      <c r="AB74" s="82"/>
      <c r="AC74" s="82"/>
      <c r="AD74" s="82"/>
      <c r="AE74" s="82"/>
      <c r="AF74" s="82"/>
      <c r="AG74" s="82"/>
      <c r="AH74" s="82"/>
      <c r="AI74" s="82"/>
    </row>
    <row r="75" spans="4:15" ht="14.25" customHeight="1">
      <c r="D75" s="44"/>
      <c r="K75" s="21"/>
      <c r="M75" s="34"/>
      <c r="N75" s="35"/>
      <c r="O75" s="34"/>
    </row>
    <row r="76" spans="4:15" ht="14.25" customHeight="1" thickBot="1">
      <c r="D76" s="44"/>
      <c r="K76" s="21"/>
      <c r="M76" s="129">
        <f>SUM(M66:M75)</f>
        <v>96649</v>
      </c>
      <c r="N76" s="151"/>
      <c r="O76" s="129">
        <f>SUM(O66:O75)</f>
        <v>97233</v>
      </c>
    </row>
    <row r="77" spans="4:15" ht="14.25" customHeight="1">
      <c r="D77" s="44"/>
      <c r="K77" s="21"/>
      <c r="M77" s="38"/>
      <c r="N77" s="36"/>
      <c r="O77" s="38"/>
    </row>
    <row r="78" spans="1:17" ht="14.25" customHeight="1">
      <c r="A78" s="3">
        <v>25</v>
      </c>
      <c r="B78" s="3"/>
      <c r="C78" s="3" t="s">
        <v>5</v>
      </c>
      <c r="D78" s="3"/>
      <c r="Q78" s="3"/>
    </row>
    <row r="79" ht="14.25" customHeight="1">
      <c r="M79" s="31"/>
    </row>
    <row r="80" spans="3:30" ht="30" customHeight="1">
      <c r="C80" s="238" t="s">
        <v>0</v>
      </c>
      <c r="D80" s="238"/>
      <c r="E80" s="238"/>
      <c r="F80" s="238"/>
      <c r="G80" s="238"/>
      <c r="H80" s="238"/>
      <c r="I80" s="238"/>
      <c r="J80" s="238"/>
      <c r="K80" s="238"/>
      <c r="L80" s="238"/>
      <c r="M80" s="238"/>
      <c r="N80" s="238"/>
      <c r="O80" s="238"/>
      <c r="Q80" s="238"/>
      <c r="R80" s="217"/>
      <c r="S80" s="217"/>
      <c r="T80" s="217"/>
      <c r="U80" s="217"/>
      <c r="V80" s="217"/>
      <c r="W80" s="217"/>
      <c r="X80" s="217"/>
      <c r="Y80" s="217"/>
      <c r="Z80" s="217"/>
      <c r="AA80" s="217"/>
      <c r="AB80" s="217"/>
      <c r="AC80" s="217"/>
      <c r="AD80" s="217"/>
    </row>
    <row r="81" spans="3:30" ht="14.25" customHeight="1">
      <c r="C81" s="4"/>
      <c r="D81" s="4"/>
      <c r="E81" s="4"/>
      <c r="F81" s="4"/>
      <c r="G81" s="4"/>
      <c r="H81" s="4"/>
      <c r="I81" s="4"/>
      <c r="J81" s="4"/>
      <c r="K81" s="4"/>
      <c r="L81" s="4"/>
      <c r="M81" s="4"/>
      <c r="N81" s="59"/>
      <c r="O81" s="59"/>
      <c r="Q81" s="4"/>
      <c r="R81" s="9"/>
      <c r="S81" s="9"/>
      <c r="T81" s="9"/>
      <c r="U81" s="9"/>
      <c r="V81" s="9"/>
      <c r="W81" s="9"/>
      <c r="X81" s="9"/>
      <c r="Y81" s="9"/>
      <c r="Z81" s="9"/>
      <c r="AA81" s="9"/>
      <c r="AB81" s="9"/>
      <c r="AC81" s="9"/>
      <c r="AD81" s="9"/>
    </row>
    <row r="82" spans="1:29" ht="14.25" customHeight="1">
      <c r="A82" s="3">
        <v>26</v>
      </c>
      <c r="B82" s="3"/>
      <c r="C82" s="3" t="s">
        <v>65</v>
      </c>
      <c r="D82" s="3"/>
      <c r="Q82" s="3"/>
      <c r="R82" s="3"/>
      <c r="S82" s="3"/>
      <c r="AC82" s="31"/>
    </row>
    <row r="84" spans="3:32" ht="38.25" customHeight="1">
      <c r="C84" s="238" t="s">
        <v>212</v>
      </c>
      <c r="D84" s="238"/>
      <c r="E84" s="238"/>
      <c r="F84" s="238"/>
      <c r="G84" s="238"/>
      <c r="H84" s="238"/>
      <c r="I84" s="238"/>
      <c r="J84" s="238"/>
      <c r="K84" s="238"/>
      <c r="L84" s="238"/>
      <c r="M84" s="238"/>
      <c r="N84" s="238"/>
      <c r="O84" s="238"/>
      <c r="Q84" s="246"/>
      <c r="R84" s="246"/>
      <c r="S84" s="246"/>
      <c r="T84" s="246"/>
      <c r="U84" s="246"/>
      <c r="V84" s="246"/>
      <c r="W84" s="246"/>
      <c r="X84" s="246"/>
      <c r="Y84" s="246"/>
      <c r="Z84" s="246"/>
      <c r="AA84" s="246"/>
      <c r="AB84" s="246"/>
      <c r="AC84" s="246"/>
      <c r="AD84" s="246"/>
      <c r="AE84" s="246"/>
      <c r="AF84" s="246"/>
    </row>
    <row r="85" spans="3:32" ht="14.25" customHeight="1">
      <c r="C85" s="74"/>
      <c r="D85" s="74"/>
      <c r="E85" s="74"/>
      <c r="F85" s="74"/>
      <c r="G85" s="74"/>
      <c r="H85" s="74"/>
      <c r="I85" s="74"/>
      <c r="J85" s="74"/>
      <c r="K85" s="74"/>
      <c r="L85" s="74"/>
      <c r="M85" s="74"/>
      <c r="N85" s="74"/>
      <c r="O85" s="74"/>
      <c r="Q85" s="74"/>
      <c r="R85" s="74"/>
      <c r="S85" s="74"/>
      <c r="T85" s="74"/>
      <c r="U85" s="74"/>
      <c r="V85" s="74"/>
      <c r="W85" s="74"/>
      <c r="X85" s="74"/>
      <c r="Y85" s="74"/>
      <c r="Z85" s="74"/>
      <c r="AA85" s="74"/>
      <c r="AB85" s="74"/>
      <c r="AC85" s="74"/>
      <c r="AD85" s="74"/>
      <c r="AE85" s="74"/>
      <c r="AF85" s="74"/>
    </row>
    <row r="86" spans="1:4" ht="14.25" customHeight="1">
      <c r="A86" s="3">
        <v>27</v>
      </c>
      <c r="B86" s="3"/>
      <c r="C86" s="3" t="s">
        <v>7</v>
      </c>
      <c r="D86" s="3"/>
    </row>
    <row r="87" spans="1:4" ht="14.25" customHeight="1">
      <c r="A87" s="3"/>
      <c r="B87" s="3"/>
      <c r="C87" s="3"/>
      <c r="D87" s="3"/>
    </row>
    <row r="88" spans="1:32" ht="15" customHeight="1">
      <c r="A88" s="3"/>
      <c r="C88" s="238" t="s">
        <v>338</v>
      </c>
      <c r="D88" s="238"/>
      <c r="E88" s="238"/>
      <c r="F88" s="238"/>
      <c r="G88" s="238"/>
      <c r="H88" s="238"/>
      <c r="I88" s="238"/>
      <c r="J88" s="238"/>
      <c r="K88" s="238"/>
      <c r="L88" s="238"/>
      <c r="M88" s="238"/>
      <c r="N88" s="238"/>
      <c r="O88" s="238"/>
      <c r="P88" s="82"/>
      <c r="AA88" s="6"/>
      <c r="AC88" s="27"/>
      <c r="AD88" s="27"/>
      <c r="AE88" s="27"/>
      <c r="AF88" s="59"/>
    </row>
    <row r="89" spans="1:32" ht="14.25" customHeight="1">
      <c r="A89" s="3"/>
      <c r="C89" s="4"/>
      <c r="D89" s="59"/>
      <c r="E89" s="59"/>
      <c r="F89" s="59"/>
      <c r="G89" s="59"/>
      <c r="H89" s="59"/>
      <c r="I89" s="59"/>
      <c r="J89" s="59"/>
      <c r="K89" s="59"/>
      <c r="L89" s="59"/>
      <c r="M89" s="59"/>
      <c r="N89" s="59"/>
      <c r="O89" s="59"/>
      <c r="P89" s="82"/>
      <c r="R89" s="12"/>
      <c r="S89" s="12"/>
      <c r="T89" s="12"/>
      <c r="U89" s="13"/>
      <c r="V89" s="13"/>
      <c r="Y89" s="6"/>
      <c r="Z89" s="6"/>
      <c r="AA89" s="6"/>
      <c r="AC89" s="27"/>
      <c r="AD89" s="27"/>
      <c r="AE89" s="27"/>
      <c r="AF89" s="59"/>
    </row>
    <row r="90" spans="1:3" ht="14.25" customHeight="1">
      <c r="A90" s="3">
        <v>28</v>
      </c>
      <c r="C90" s="3" t="s">
        <v>27</v>
      </c>
    </row>
    <row r="91" spans="1:15" ht="14.25" customHeight="1">
      <c r="A91" s="3"/>
      <c r="C91" s="3"/>
      <c r="M91" s="233" t="s">
        <v>329</v>
      </c>
      <c r="N91" s="233"/>
      <c r="O91" s="233"/>
    </row>
    <row r="92" spans="3:15" ht="14.25" customHeight="1">
      <c r="C92" s="14"/>
      <c r="D92" s="3"/>
      <c r="E92" s="14"/>
      <c r="F92" s="14"/>
      <c r="G92" s="14"/>
      <c r="H92" s="14"/>
      <c r="I92" s="265"/>
      <c r="J92" s="265"/>
      <c r="K92" s="266"/>
      <c r="M92" s="257" t="s">
        <v>228</v>
      </c>
      <c r="N92" s="257"/>
      <c r="O92" s="257"/>
    </row>
    <row r="93" spans="3:15" ht="14.25" customHeight="1">
      <c r="C93" s="14"/>
      <c r="D93" s="3"/>
      <c r="E93" s="14"/>
      <c r="F93" s="14"/>
      <c r="G93" s="14"/>
      <c r="H93" s="14"/>
      <c r="I93" s="17"/>
      <c r="J93" s="21"/>
      <c r="K93" s="17"/>
      <c r="L93" s="7"/>
      <c r="M93" s="6" t="s">
        <v>35</v>
      </c>
      <c r="O93" s="6" t="s">
        <v>74</v>
      </c>
    </row>
    <row r="94" spans="3:15" ht="14.25" customHeight="1">
      <c r="C94" s="14"/>
      <c r="D94" s="14"/>
      <c r="E94" s="14"/>
      <c r="F94" s="14"/>
      <c r="G94" s="14"/>
      <c r="H94" s="14"/>
      <c r="I94" s="17"/>
      <c r="J94" s="21"/>
      <c r="K94" s="17"/>
      <c r="L94" s="7"/>
      <c r="M94" s="6" t="s">
        <v>75</v>
      </c>
      <c r="O94" s="6" t="s">
        <v>75</v>
      </c>
    </row>
    <row r="95" spans="3:15" ht="14.25" customHeight="1">
      <c r="C95" s="14"/>
      <c r="D95" s="14"/>
      <c r="E95" s="14"/>
      <c r="F95" s="14"/>
      <c r="G95" s="14"/>
      <c r="H95" s="14"/>
      <c r="I95" s="17"/>
      <c r="J95" s="21"/>
      <c r="K95" s="185"/>
      <c r="L95" s="7"/>
      <c r="M95" s="6"/>
      <c r="O95" s="178"/>
    </row>
    <row r="96" spans="3:13" ht="14.25" customHeight="1">
      <c r="C96" s="43" t="s">
        <v>188</v>
      </c>
      <c r="D96" s="123" t="s">
        <v>30</v>
      </c>
      <c r="E96" s="14"/>
      <c r="F96" s="14"/>
      <c r="G96" s="14"/>
      <c r="H96" s="14"/>
      <c r="I96" s="147"/>
      <c r="J96" s="21"/>
      <c r="K96" s="21"/>
      <c r="L96" s="14"/>
      <c r="M96" s="14"/>
    </row>
    <row r="97" spans="3:13" ht="14.25" customHeight="1">
      <c r="C97" s="14"/>
      <c r="D97" s="3"/>
      <c r="E97" s="14"/>
      <c r="F97" s="14"/>
      <c r="G97" s="14"/>
      <c r="H97" s="14"/>
      <c r="I97" s="147"/>
      <c r="J97" s="21"/>
      <c r="K97" s="21"/>
      <c r="L97" s="14"/>
      <c r="M97" s="14"/>
    </row>
    <row r="98" spans="3:15" s="36" customFormat="1" ht="27.75" customHeight="1" thickBot="1">
      <c r="C98" s="45"/>
      <c r="D98" s="9" t="s">
        <v>28</v>
      </c>
      <c r="E98" s="45"/>
      <c r="F98" s="45"/>
      <c r="H98" s="146"/>
      <c r="I98" s="186"/>
      <c r="J98" s="89"/>
      <c r="K98" s="6" t="s">
        <v>3</v>
      </c>
      <c r="L98" s="165"/>
      <c r="M98" s="125">
        <f>PL!J38</f>
        <v>17790</v>
      </c>
      <c r="N98" s="89"/>
      <c r="O98" s="125">
        <f>PL!L38</f>
        <v>8374</v>
      </c>
    </row>
    <row r="99" spans="3:15" ht="14.25" customHeight="1">
      <c r="C99" s="14"/>
      <c r="E99" s="14"/>
      <c r="F99" s="14"/>
      <c r="H99" s="147"/>
      <c r="I99" s="187"/>
      <c r="J99" s="29"/>
      <c r="K99" s="43"/>
      <c r="L99" s="167"/>
      <c r="M99" s="166"/>
      <c r="N99" s="29"/>
      <c r="O99" s="166"/>
    </row>
    <row r="100" spans="3:15" ht="30.75" customHeight="1" thickBot="1">
      <c r="C100" s="14"/>
      <c r="D100" s="217" t="s">
        <v>73</v>
      </c>
      <c r="E100" s="217"/>
      <c r="F100" s="14"/>
      <c r="H100" s="146"/>
      <c r="I100" s="24"/>
      <c r="J100" s="30"/>
      <c r="K100" s="126" t="s">
        <v>29</v>
      </c>
      <c r="L100" s="168"/>
      <c r="M100" s="191">
        <v>487785</v>
      </c>
      <c r="N100" s="30"/>
      <c r="O100" s="191">
        <v>487644</v>
      </c>
    </row>
    <row r="101" spans="3:15" ht="8.25" customHeight="1">
      <c r="C101" s="14"/>
      <c r="D101" s="9"/>
      <c r="E101" s="9"/>
      <c r="F101" s="14"/>
      <c r="H101" s="146"/>
      <c r="I101" s="24"/>
      <c r="J101" s="30"/>
      <c r="K101" s="126"/>
      <c r="L101" s="124"/>
      <c r="M101" s="24"/>
      <c r="N101" s="30"/>
      <c r="O101" s="24"/>
    </row>
    <row r="102" spans="3:15" s="36" customFormat="1" ht="19.5" customHeight="1" thickBot="1">
      <c r="C102" s="45"/>
      <c r="D102" s="36" t="s">
        <v>30</v>
      </c>
      <c r="E102" s="45"/>
      <c r="F102" s="45"/>
      <c r="H102" s="149"/>
      <c r="I102" s="188"/>
      <c r="J102" s="163"/>
      <c r="K102" s="127" t="s">
        <v>31</v>
      </c>
      <c r="L102" s="164"/>
      <c r="M102" s="162">
        <f>+M98/M100*100</f>
        <v>3.6470986192687347</v>
      </c>
      <c r="N102" s="163"/>
      <c r="O102" s="162">
        <f>+O98/O100*100</f>
        <v>1.7172363445464314</v>
      </c>
    </row>
    <row r="103" spans="3:15" ht="11.25" customHeight="1">
      <c r="C103" s="14"/>
      <c r="D103" s="9"/>
      <c r="E103" s="9"/>
      <c r="F103" s="14"/>
      <c r="H103" s="146"/>
      <c r="I103" s="24"/>
      <c r="J103" s="147"/>
      <c r="K103" s="148"/>
      <c r="L103" s="124"/>
      <c r="M103" s="24"/>
      <c r="N103" s="30"/>
      <c r="O103" s="24"/>
    </row>
    <row r="104" spans="3:13" ht="14.25" customHeight="1">
      <c r="C104" s="43" t="s">
        <v>189</v>
      </c>
      <c r="D104" s="123" t="s">
        <v>83</v>
      </c>
      <c r="E104" s="14"/>
      <c r="F104" s="14"/>
      <c r="H104" s="14"/>
      <c r="I104" s="147"/>
      <c r="J104" s="21"/>
      <c r="K104" s="14"/>
      <c r="L104" s="14"/>
      <c r="M104" s="14"/>
    </row>
    <row r="105" spans="3:13" ht="14.25" customHeight="1">
      <c r="C105" s="14"/>
      <c r="D105" s="3"/>
      <c r="E105" s="14"/>
      <c r="F105" s="14"/>
      <c r="H105" s="14"/>
      <c r="I105" s="147"/>
      <c r="J105" s="21"/>
      <c r="K105" s="14"/>
      <c r="L105" s="14"/>
      <c r="M105" s="14"/>
    </row>
    <row r="106" spans="3:15" s="36" customFormat="1" ht="27.75" customHeight="1" thickBot="1">
      <c r="C106" s="45"/>
      <c r="D106" s="9" t="s">
        <v>28</v>
      </c>
      <c r="E106" s="45"/>
      <c r="F106" s="45"/>
      <c r="H106" s="146"/>
      <c r="I106" s="186"/>
      <c r="J106" s="89"/>
      <c r="K106" s="6" t="s">
        <v>3</v>
      </c>
      <c r="L106" s="165"/>
      <c r="M106" s="125">
        <f>M98</f>
        <v>17790</v>
      </c>
      <c r="N106" s="89"/>
      <c r="O106" s="125">
        <f>O98</f>
        <v>8374</v>
      </c>
    </row>
    <row r="107" spans="3:15" ht="14.25" customHeight="1">
      <c r="C107" s="14"/>
      <c r="E107" s="14"/>
      <c r="F107" s="14"/>
      <c r="H107" s="147"/>
      <c r="I107" s="187"/>
      <c r="J107" s="29"/>
      <c r="K107" s="43"/>
      <c r="L107" s="167"/>
      <c r="M107" s="166"/>
      <c r="N107" s="29"/>
      <c r="O107" s="166"/>
    </row>
    <row r="108" spans="3:15" ht="30.75" customHeight="1">
      <c r="C108" s="14"/>
      <c r="D108" s="217" t="s">
        <v>73</v>
      </c>
      <c r="E108" s="217"/>
      <c r="F108" s="14"/>
      <c r="H108" s="146"/>
      <c r="I108" s="24"/>
      <c r="J108" s="30"/>
      <c r="K108" s="126" t="s">
        <v>29</v>
      </c>
      <c r="L108" s="168"/>
      <c r="M108" s="24">
        <f>M100</f>
        <v>487785</v>
      </c>
      <c r="N108" s="30"/>
      <c r="O108" s="24">
        <f>O100</f>
        <v>487644</v>
      </c>
    </row>
    <row r="109" spans="3:15" ht="17.25" customHeight="1">
      <c r="C109" s="14"/>
      <c r="D109" s="217" t="s">
        <v>348</v>
      </c>
      <c r="E109" s="217"/>
      <c r="F109" s="225"/>
      <c r="G109" s="225"/>
      <c r="H109" s="146"/>
      <c r="I109" s="24"/>
      <c r="J109" s="30"/>
      <c r="K109" s="126" t="s">
        <v>29</v>
      </c>
      <c r="L109" s="168"/>
      <c r="M109" s="24">
        <v>38854</v>
      </c>
      <c r="N109" s="30"/>
      <c r="O109" s="24">
        <v>0</v>
      </c>
    </row>
    <row r="110" spans="3:15" ht="29.25" customHeight="1" thickBot="1">
      <c r="C110" s="14"/>
      <c r="D110" s="217" t="s">
        <v>349</v>
      </c>
      <c r="E110" s="217"/>
      <c r="F110" s="14"/>
      <c r="H110" s="146"/>
      <c r="I110" s="24"/>
      <c r="J110" s="30"/>
      <c r="K110" s="126" t="s">
        <v>29</v>
      </c>
      <c r="L110" s="168"/>
      <c r="M110" s="208">
        <f>SUM(M108:M109)</f>
        <v>526639</v>
      </c>
      <c r="N110" s="30"/>
      <c r="O110" s="208">
        <f>SUM(O108:O109)</f>
        <v>487644</v>
      </c>
    </row>
    <row r="111" spans="3:15" ht="15" customHeight="1" thickTop="1">
      <c r="C111" s="14"/>
      <c r="D111" s="9"/>
      <c r="E111" s="9"/>
      <c r="F111" s="14"/>
      <c r="H111" s="146"/>
      <c r="I111" s="24"/>
      <c r="J111" s="30"/>
      <c r="K111" s="126"/>
      <c r="L111" s="124"/>
      <c r="M111" s="24"/>
      <c r="N111" s="30"/>
      <c r="O111" s="24"/>
    </row>
    <row r="112" spans="3:15" s="36" customFormat="1" ht="19.5" customHeight="1" thickBot="1">
      <c r="C112" s="45"/>
      <c r="D112" s="36" t="s">
        <v>83</v>
      </c>
      <c r="E112" s="45"/>
      <c r="F112" s="45"/>
      <c r="H112" s="149"/>
      <c r="I112" s="188"/>
      <c r="J112" s="163"/>
      <c r="K112" s="127" t="s">
        <v>31</v>
      </c>
      <c r="L112" s="164"/>
      <c r="M112" s="209">
        <f>+M106/M110*100</f>
        <v>3.378025554506977</v>
      </c>
      <c r="N112" s="163"/>
      <c r="O112" s="210">
        <f>+O106/O110*100</f>
        <v>1.7172363445464314</v>
      </c>
    </row>
    <row r="113" spans="3:15" s="36" customFormat="1" ht="19.5" customHeight="1">
      <c r="C113" s="45"/>
      <c r="E113" s="45"/>
      <c r="F113" s="45"/>
      <c r="H113" s="149"/>
      <c r="I113" s="188"/>
      <c r="J113" s="163"/>
      <c r="K113" s="127"/>
      <c r="L113" s="164"/>
      <c r="M113" s="188"/>
      <c r="N113" s="163"/>
      <c r="O113" s="188"/>
    </row>
    <row r="114" spans="3:15" s="36" customFormat="1" ht="19.5" customHeight="1">
      <c r="C114" s="45"/>
      <c r="E114" s="45"/>
      <c r="F114" s="45"/>
      <c r="H114" s="149"/>
      <c r="I114" s="188"/>
      <c r="J114" s="163"/>
      <c r="K114" s="127"/>
      <c r="L114" s="164"/>
      <c r="M114" s="188"/>
      <c r="N114" s="163"/>
      <c r="O114" s="188"/>
    </row>
    <row r="115" spans="4:15" ht="14.25" customHeight="1">
      <c r="D115" s="4"/>
      <c r="E115" s="4"/>
      <c r="F115" s="4"/>
      <c r="G115" s="4"/>
      <c r="H115" s="4"/>
      <c r="I115" s="4"/>
      <c r="J115" s="4"/>
      <c r="K115" s="4"/>
      <c r="L115" s="4"/>
      <c r="M115" s="4"/>
      <c r="N115" s="4"/>
      <c r="O115" s="4"/>
    </row>
    <row r="116" spans="1:15" ht="14.25" customHeight="1">
      <c r="A116" s="3">
        <v>29</v>
      </c>
      <c r="C116" s="3" t="s">
        <v>66</v>
      </c>
      <c r="D116" s="4"/>
      <c r="E116" s="4"/>
      <c r="F116" s="4"/>
      <c r="G116" s="4"/>
      <c r="H116" s="4"/>
      <c r="I116" s="4"/>
      <c r="J116" s="4"/>
      <c r="K116" s="4"/>
      <c r="L116" s="4"/>
      <c r="M116" s="4"/>
      <c r="N116" s="4"/>
      <c r="O116" s="4"/>
    </row>
    <row r="117" spans="4:15" ht="14.25" customHeight="1">
      <c r="D117" s="4"/>
      <c r="E117" s="4"/>
      <c r="F117" s="4"/>
      <c r="G117" s="4"/>
      <c r="H117" s="4"/>
      <c r="I117" s="4"/>
      <c r="J117" s="4"/>
      <c r="K117" s="4"/>
      <c r="L117" s="4"/>
      <c r="M117" s="4"/>
      <c r="N117" s="4"/>
      <c r="O117" s="4"/>
    </row>
    <row r="118" spans="3:15" ht="30" customHeight="1">
      <c r="C118" s="238" t="s">
        <v>230</v>
      </c>
      <c r="D118" s="238"/>
      <c r="E118" s="238"/>
      <c r="F118" s="238"/>
      <c r="G118" s="238"/>
      <c r="H118" s="238"/>
      <c r="I118" s="238"/>
      <c r="J118" s="238"/>
      <c r="K118" s="238"/>
      <c r="L118" s="238"/>
      <c r="M118" s="238"/>
      <c r="N118" s="238"/>
      <c r="O118" s="238"/>
    </row>
    <row r="119" spans="7:17" ht="14.25" customHeight="1">
      <c r="G119" s="46"/>
      <c r="H119" s="21"/>
      <c r="I119" s="22"/>
      <c r="J119" s="21"/>
      <c r="K119" s="29"/>
      <c r="L119" s="21"/>
      <c r="M119" s="22"/>
      <c r="N119" s="29"/>
      <c r="O119" s="29"/>
      <c r="P119" s="21"/>
      <c r="Q119" s="29"/>
    </row>
    <row r="121" ht="14.25" customHeight="1">
      <c r="M121" s="47" t="s">
        <v>8</v>
      </c>
    </row>
    <row r="122" ht="14.25" customHeight="1">
      <c r="M122" s="47" t="s">
        <v>55</v>
      </c>
    </row>
    <row r="123" spans="1:13" ht="14.25" customHeight="1">
      <c r="A123" s="3"/>
      <c r="B123" s="3"/>
      <c r="M123" s="3" t="s">
        <v>56</v>
      </c>
    </row>
    <row r="124" spans="3:13" ht="14.25" customHeight="1">
      <c r="C124" s="3"/>
      <c r="M124" s="3" t="s">
        <v>21</v>
      </c>
    </row>
    <row r="125" spans="1:13" ht="14.25" customHeight="1">
      <c r="A125" s="3" t="s">
        <v>22</v>
      </c>
      <c r="C125" s="3"/>
      <c r="M125" s="3"/>
    </row>
    <row r="126" ht="14.25" customHeight="1">
      <c r="A126" s="20" t="s">
        <v>223</v>
      </c>
    </row>
  </sheetData>
  <sheetProtection/>
  <mergeCells count="50">
    <mergeCell ref="A1:O2"/>
    <mergeCell ref="Q11:AF11"/>
    <mergeCell ref="C7:O7"/>
    <mergeCell ref="C11:O11"/>
    <mergeCell ref="R7:AD7"/>
    <mergeCell ref="C9:O9"/>
    <mergeCell ref="Q12:W12"/>
    <mergeCell ref="Q41:U41"/>
    <mergeCell ref="AC34:AF34"/>
    <mergeCell ref="Y34:AA34"/>
    <mergeCell ref="R22:X22"/>
    <mergeCell ref="Q39:U39"/>
    <mergeCell ref="Q40:U40"/>
    <mergeCell ref="M16:O16"/>
    <mergeCell ref="C22:O22"/>
    <mergeCell ref="C24:O24"/>
    <mergeCell ref="C28:O28"/>
    <mergeCell ref="C26:O26"/>
    <mergeCell ref="R54:AI54"/>
    <mergeCell ref="R48:AG48"/>
    <mergeCell ref="V46:AI46"/>
    <mergeCell ref="C84:O84"/>
    <mergeCell ref="C60:O60"/>
    <mergeCell ref="Q84:AF84"/>
    <mergeCell ref="Q80:AD80"/>
    <mergeCell ref="V58:AI58"/>
    <mergeCell ref="C52:O52"/>
    <mergeCell ref="C48:O48"/>
    <mergeCell ref="C40:D40"/>
    <mergeCell ref="C39:D39"/>
    <mergeCell ref="I34:K34"/>
    <mergeCell ref="M34:O34"/>
    <mergeCell ref="C118:O118"/>
    <mergeCell ref="C88:O88"/>
    <mergeCell ref="D100:E100"/>
    <mergeCell ref="I92:K92"/>
    <mergeCell ref="M92:O92"/>
    <mergeCell ref="M91:O91"/>
    <mergeCell ref="D110:E110"/>
    <mergeCell ref="D109:G109"/>
    <mergeCell ref="C13:O13"/>
    <mergeCell ref="D108:E108"/>
    <mergeCell ref="V50:AI50"/>
    <mergeCell ref="D51:O51"/>
    <mergeCell ref="C80:O80"/>
    <mergeCell ref="C56:O56"/>
    <mergeCell ref="C44:O44"/>
    <mergeCell ref="C41:E41"/>
    <mergeCell ref="C50:O50"/>
    <mergeCell ref="C30:O30"/>
  </mergeCells>
  <printOptions horizontalCentered="1"/>
  <pageMargins left="0.18" right="0.14" top="0.31" bottom="0.23" header="0.19" footer="0.16"/>
  <pageSetup fitToHeight="4" horizontalDpi="600" verticalDpi="600" orientation="portrait" paperSize="9" scale="89" r:id="rId2"/>
  <headerFooter alignWithMargins="0">
    <oddHeader>&amp;C( &amp;P+9 )
</oddHeader>
  </headerFooter>
  <rowBreaks count="2" manualBreakCount="2">
    <brk id="44" max="14" man="1"/>
    <brk id="88"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syarina</cp:lastModifiedBy>
  <cp:lastPrinted>2010-04-26T08:58:11Z</cp:lastPrinted>
  <dcterms:created xsi:type="dcterms:W3CDTF">1999-02-13T02:20:00Z</dcterms:created>
  <dcterms:modified xsi:type="dcterms:W3CDTF">2010-04-26T09:33:11Z</dcterms:modified>
  <cp:category/>
  <cp:version/>
  <cp:contentType/>
  <cp:contentStatus/>
</cp:coreProperties>
</file>