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45" windowWidth="10620" windowHeight="5445" tabRatio="666" activeTab="0"/>
  </bookViews>
  <sheets>
    <sheet name="P &amp; L" sheetId="1" r:id="rId1"/>
    <sheet name="BalanceSheet" sheetId="2" r:id="rId2"/>
    <sheet name="CashFlow" sheetId="3" r:id="rId3"/>
    <sheet name="Equity" sheetId="4" r:id="rId4"/>
  </sheets>
  <definedNames>
    <definedName name="_xlnm.Print_Area" localSheetId="2">'CashFlow'!$A$1:$E$66</definedName>
    <definedName name="_xlnm.Print_Area" localSheetId="0">'P &amp; L'!$A$1:$I$47</definedName>
    <definedName name="Z_3C72A524_1ADC_4070_9242_908F51746CF4_.wvu.Cols" localSheetId="2" hidden="1">'CashFlow'!$D:$D</definedName>
    <definedName name="Z_3C72A524_1ADC_4070_9242_908F51746CF4_.wvu.Cols" localSheetId="3" hidden="1">'Equity'!$L:$IV</definedName>
    <definedName name="Z_3C72A524_1ADC_4070_9242_908F51746CF4_.wvu.PrintArea" localSheetId="2" hidden="1">'CashFlow'!$A$1:$G$66</definedName>
    <definedName name="Z_4C561733_B42E_45D0_B18D_56696F86B05B_.wvu.Cols" localSheetId="1" hidden="1">'BalanceSheet'!$O:$O</definedName>
    <definedName name="Z_4C561733_B42E_45D0_B18D_56696F86B05B_.wvu.Cols" localSheetId="2" hidden="1">'CashFlow'!$D:$D,'CashFlow'!$O:$O</definedName>
    <definedName name="Z_4C561733_B42E_45D0_B18D_56696F86B05B_.wvu.Cols" localSheetId="3" hidden="1">'Equity'!$N:$N</definedName>
    <definedName name="Z_4C561733_B42E_45D0_B18D_56696F86B05B_.wvu.Cols" localSheetId="0" hidden="1">'P &amp; L'!$O:$O</definedName>
    <definedName name="Z_4C561733_B42E_45D0_B18D_56696F86B05B_.wvu.Rows" localSheetId="1" hidden="1">'BalanceSheet'!$38:$38</definedName>
    <definedName name="Z_4C561733_B42E_45D0_B18D_56696F86B05B_.wvu.Rows" localSheetId="2" hidden="1">'CashFlow'!$39:$39</definedName>
    <definedName name="Z_4C561733_B42E_45D0_B18D_56696F86B05B_.wvu.Rows" localSheetId="3" hidden="1">'Equity'!$48:$48</definedName>
    <definedName name="Z_4C561733_B42E_45D0_B18D_56696F86B05B_.wvu.Rows" localSheetId="0" hidden="1">'P &amp; L'!$37:$37</definedName>
  </definedNames>
  <calcPr fullCalcOnLoad="1"/>
</workbook>
</file>

<file path=xl/sharedStrings.xml><?xml version="1.0" encoding="utf-8"?>
<sst xmlns="http://schemas.openxmlformats.org/spreadsheetml/2006/main" count="202" uniqueCount="155">
  <si>
    <t>INDIVIDUAL QUARTER</t>
  </si>
  <si>
    <t>CUMULATIVE QUARTER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</si>
  <si>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</si>
  <si>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</si>
  <si>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</si>
  <si>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</si>
  <si>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</si>
  <si>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</si>
  <si>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</si>
  <si>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</si>
  <si>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</si>
  <si>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</si>
  <si>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 xml:space="preserve">As At 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</si>
  <si>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</si>
  <si>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</si>
  <si>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</si>
  <si>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</si>
  <si>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</si>
  <si>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</si>
  <si>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PROVISION FOR TAXATION</t>
  </si>
  <si>
    <t>SHORT TERM BORROWINGS</t>
  </si>
  <si>
    <t>SHARE CAPITAL</t>
  </si>
  <si>
    <t>SHARE PREMIUM</t>
  </si>
  <si>
    <t>RETAINED PROFITS</t>
  </si>
  <si>
    <t>SHAREHOLDERS' EQUITY</t>
  </si>
  <si>
    <t>DEFERRED TAXATION</t>
  </si>
  <si>
    <t>Profit before taxation</t>
  </si>
  <si>
    <t>Adjustments for:-</t>
  </si>
  <si>
    <t>Operating profit before working capital changes</t>
  </si>
  <si>
    <t>Interest paid</t>
  </si>
  <si>
    <t>Share</t>
  </si>
  <si>
    <t>Retained</t>
  </si>
  <si>
    <t>Capital</t>
  </si>
  <si>
    <t>Profits</t>
  </si>
  <si>
    <t>Total</t>
  </si>
  <si>
    <t>The following financial results have not been audited.</t>
  </si>
  <si>
    <t>Cash and bank balances</t>
  </si>
  <si>
    <t>GOODWILL ON CONSOLIDATION</t>
  </si>
  <si>
    <t>Premium</t>
  </si>
  <si>
    <t>Dividend paid</t>
  </si>
  <si>
    <t>Allowance for doubtful debts</t>
  </si>
  <si>
    <t>Amortisation of goodwill</t>
  </si>
  <si>
    <t>Interest income</t>
  </si>
  <si>
    <t>Interest received</t>
  </si>
  <si>
    <t>9th Schedule</t>
  </si>
  <si>
    <t>BS (24441502+11437340-12622198-2665990)</t>
  </si>
  <si>
    <t>BS (3127484-2986016) - PL (3565594)</t>
  </si>
  <si>
    <t>BS (109025449-83459916) - PL (5112553)</t>
  </si>
  <si>
    <t>BS (9313571-3000000)</t>
  </si>
  <si>
    <t>BS (8147851-2372881)</t>
  </si>
  <si>
    <t xml:space="preserve">CF Statement </t>
  </si>
  <si>
    <t>From Audit Report</t>
  </si>
  <si>
    <t>Cash At Bank</t>
  </si>
  <si>
    <t>Overdraft</t>
  </si>
  <si>
    <t>Cash Flow Movement</t>
  </si>
  <si>
    <t>Cash Flow Movement (</t>
  </si>
  <si>
    <t>Consolidated Income Statements</t>
  </si>
  <si>
    <t>Consolidated Balance Sheet</t>
  </si>
  <si>
    <t>CURRENT LIABILITIES</t>
  </si>
  <si>
    <t>FINANCED BY:-</t>
  </si>
  <si>
    <t xml:space="preserve"> </t>
  </si>
  <si>
    <t>PROFIT BEFORE FINANCE COST,</t>
  </si>
  <si>
    <t>DEPRECIATION</t>
  </si>
  <si>
    <t>PROFIT BEFORE TAXATION ("PBT")</t>
  </si>
  <si>
    <t>TAXATION</t>
  </si>
  <si>
    <t>PROFIT AFTER TAXATION ("PAT")</t>
  </si>
  <si>
    <t>CASH AND BANK BALANCES</t>
  </si>
  <si>
    <r>
      <t xml:space="preserve">HeveaBoard Berhad </t>
    </r>
    <r>
      <rPr>
        <b/>
        <sz val="12"/>
        <rFont val="Arial"/>
        <family val="2"/>
      </rPr>
      <t>(275512-A)</t>
    </r>
  </si>
  <si>
    <t>ADMINISTRATIVE EXPENSES</t>
  </si>
  <si>
    <r>
      <t>HeveaBoard Berhad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(275512-A)</t>
    </r>
  </si>
  <si>
    <t>Consolidated Cash Flow Statement</t>
  </si>
  <si>
    <t>Period to-date</t>
  </si>
  <si>
    <t>CASH FLOWS FROM OPERATING ACTIVITIES</t>
  </si>
  <si>
    <t>Depreciation of property, plant and equipment</t>
  </si>
  <si>
    <t>Interest expense</t>
  </si>
  <si>
    <t>CASH FLOWS FOR INVESTING ACTIVITIES</t>
  </si>
  <si>
    <t>NET CASH FOR INVESTING ACTIVITIES</t>
  </si>
  <si>
    <t>STATEMENT OF CHANGES IN EQUITY</t>
  </si>
  <si>
    <t>NON-CURRENT ASSETS</t>
  </si>
  <si>
    <t>3-MONTH ENDED</t>
  </si>
  <si>
    <t>PROPERTY, PLANT AND EQUIPMENT</t>
  </si>
  <si>
    <t>NON-CURRENT LIABILITIES</t>
  </si>
  <si>
    <t>CASH FROM OPERATIONS</t>
  </si>
  <si>
    <t>Income tax paid</t>
  </si>
  <si>
    <t>Repayment of hire purchase obligations</t>
  </si>
  <si>
    <t>Bank overdrafts</t>
  </si>
  <si>
    <t>BANK OVERDRAFTS</t>
  </si>
  <si>
    <t xml:space="preserve"> FINANCE COST AND DEPRECIATION</t>
  </si>
  <si>
    <t xml:space="preserve"> DEPRECIATION AND INCOME TAX</t>
  </si>
  <si>
    <t>YEAR</t>
  </si>
  <si>
    <t xml:space="preserve">CURRENT </t>
  </si>
  <si>
    <t>CORRESPONDING</t>
  </si>
  <si>
    <t xml:space="preserve">PRECEDING YEAR </t>
  </si>
  <si>
    <t>FINANCE COSTS</t>
  </si>
  <si>
    <t>Purchase of property, plant and equipment</t>
  </si>
  <si>
    <t>TAX REFUNDABLE</t>
  </si>
  <si>
    <t>AMOUNT OWING TO RELATED PARTIES</t>
  </si>
  <si>
    <t>OTHER INVESTMENTS</t>
  </si>
  <si>
    <t>CASH AND CASH EQUIVALENTS AT 1 JANUARY 2005/2004</t>
  </si>
  <si>
    <t>Net drawdown of bankers' acceptances</t>
  </si>
  <si>
    <t>NET CASH FROM OPERATING ACTIVITIES</t>
  </si>
  <si>
    <t>NET INCREASE/(DECREASE) IN CASH AND CASH EQUIVALENTS</t>
  </si>
  <si>
    <t>Decrease/(Increase) in inventories</t>
  </si>
  <si>
    <t xml:space="preserve">Current </t>
  </si>
  <si>
    <t>Year</t>
  </si>
  <si>
    <t>Preceding Year</t>
  </si>
  <si>
    <t>Corresponding</t>
  </si>
  <si>
    <t>Balance as at 1 January 2004</t>
  </si>
  <si>
    <t>Balance as at 1 January 2005</t>
  </si>
  <si>
    <t>Bad debts written off</t>
  </si>
  <si>
    <t>Dividend income</t>
  </si>
  <si>
    <t>Dividend received</t>
  </si>
  <si>
    <t>Dividend</t>
  </si>
  <si>
    <t>Proposed</t>
  </si>
  <si>
    <t>Profit attributable to shareholders</t>
  </si>
  <si>
    <t>Dividend Paid</t>
  </si>
  <si>
    <t>Interim dividend of 4.5 sen per</t>
  </si>
  <si>
    <t xml:space="preserve">  ordinary share less 28% tax</t>
  </si>
  <si>
    <t>31.12.2004</t>
  </si>
  <si>
    <t>Waiver of outstanding amount by a financial institution</t>
  </si>
  <si>
    <t>- BASIC (SEN)</t>
  </si>
  <si>
    <t>Cash and cash equivalents comprises the following:</t>
  </si>
  <si>
    <t>NET CURRENT (LIABILITIES)/ ASSETS</t>
  </si>
  <si>
    <t>Transfer to dividend payable</t>
  </si>
  <si>
    <t>For the 4th Quarter Ended 31 December 2005</t>
  </si>
  <si>
    <t>12-MONTH ENDED</t>
  </si>
  <si>
    <t>31.12.2005</t>
  </si>
  <si>
    <t>AS AT 31 December 2005</t>
  </si>
  <si>
    <t>For the Period Ended 31 December 2005</t>
  </si>
  <si>
    <t>CASH AND CASH EQUIVALENTS AT 31 DECEMBER 2005/2004</t>
  </si>
  <si>
    <t>FOR THE 4TH QUARTER ENDED 31 DECEMBER 2005</t>
  </si>
  <si>
    <t>Balance as at 31 December 2005</t>
  </si>
  <si>
    <t>Balance as at 31 December 2004</t>
  </si>
  <si>
    <t>Loss on disposal of investment</t>
  </si>
  <si>
    <t>Provision for retirement benefits</t>
  </si>
  <si>
    <t>Proceeds from disposal of equipment</t>
  </si>
  <si>
    <t>DIVIDEND PROPOSED</t>
  </si>
  <si>
    <t>Issuance of shares</t>
  </si>
  <si>
    <t>Listing expenses set-off against share premium</t>
  </si>
  <si>
    <t>Proceed from issuance of shares</t>
  </si>
  <si>
    <t>Net (repayment to)/advances from related parties</t>
  </si>
  <si>
    <t>Increase in trade and other receivables</t>
  </si>
  <si>
    <t>Drawdown of term loans</t>
  </si>
  <si>
    <t>Repayment of term loans</t>
  </si>
  <si>
    <t>NET CASH FROM FINANCING ACTIVITIES</t>
  </si>
  <si>
    <t>Special dividend of 8.0 sen per</t>
  </si>
  <si>
    <t>Final dividend of 3.0 sen per</t>
  </si>
  <si>
    <t>CASH FLOWS FROM FINANCING ACTIVITIES</t>
  </si>
  <si>
    <t>Increase in trade and other payables</t>
  </si>
  <si>
    <r>
      <t xml:space="preserve">EARNINGS PER SHARE </t>
    </r>
    <r>
      <rPr>
        <b/>
        <i/>
        <sz val="10"/>
        <rFont val="Arial"/>
        <family val="2"/>
      </rPr>
      <t>(NOTE 23)</t>
    </r>
  </si>
  <si>
    <t>NET ASSETS ("NA") PER SHARE (RM)**</t>
  </si>
  <si>
    <t>** NA per share is calculated based on total assets minus total liabilities divided by the number of ordinary shares of RM1.00</t>
  </si>
  <si>
    <t xml:space="preserve">     each in issue as at 31 December 2005 and 31 December 2004, respectively.</t>
  </si>
  <si>
    <t>- DILUTED (SEN)</t>
  </si>
  <si>
    <t>N/A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</si>
</sst>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Bookman Old Style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Alignment="1">
      <alignment horizontal="center"/>
    </xf>
    <xf numFmtId="170" fontId="0" fillId="0" borderId="1" xfId="15" applyNumberForma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0" xfId="15" applyNumberFormat="1" applyBorder="1" applyAlignment="1">
      <alignment/>
    </xf>
    <xf numFmtId="170" fontId="0" fillId="0" borderId="0" xfId="15" applyNumberFormat="1" applyFill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170" fontId="0" fillId="0" borderId="0" xfId="0" applyNumberFormat="1" applyAlignment="1">
      <alignment/>
    </xf>
    <xf numFmtId="0" fontId="2" fillId="0" borderId="0" xfId="20" applyFont="1" applyFill="1">
      <alignment/>
      <protection/>
    </xf>
    <xf numFmtId="0" fontId="1" fillId="0" borderId="0" xfId="20" applyFont="1" applyAlignment="1">
      <alignment horizontal="left"/>
      <protection/>
    </xf>
    <xf numFmtId="0" fontId="0" fillId="0" borderId="0" xfId="0" applyFont="1" applyAlignment="1">
      <alignment/>
    </xf>
    <xf numFmtId="170" fontId="0" fillId="0" borderId="2" xfId="15" applyNumberFormat="1" applyBorder="1" applyAlignment="1">
      <alignment/>
    </xf>
    <xf numFmtId="170" fontId="2" fillId="0" borderId="0" xfId="15" applyNumberFormat="1" applyFont="1" applyFill="1" applyAlignment="1">
      <alignment/>
    </xf>
    <xf numFmtId="170" fontId="2" fillId="0" borderId="0" xfId="15" applyNumberFormat="1" applyFont="1" applyFill="1" applyAlignment="1">
      <alignment horizontal="center"/>
    </xf>
    <xf numFmtId="0" fontId="5" fillId="0" borderId="0" xfId="0" applyFont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 horizontal="center"/>
    </xf>
    <xf numFmtId="0" fontId="0" fillId="2" borderId="0" xfId="0" applyFill="1" applyAlignment="1">
      <alignment/>
    </xf>
    <xf numFmtId="170" fontId="4" fillId="0" borderId="0" xfId="15" applyNumberFormat="1" applyFont="1" applyFill="1" applyAlignment="1">
      <alignment horizontal="center"/>
    </xf>
    <xf numFmtId="170" fontId="4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20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9" fillId="0" borderId="0" xfId="20" applyFont="1" applyFill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0" fontId="10" fillId="0" borderId="0" xfId="15" applyNumberFormat="1" applyFont="1" applyFill="1" applyAlignment="1">
      <alignment/>
    </xf>
    <xf numFmtId="170" fontId="10" fillId="0" borderId="0" xfId="15" applyNumberFormat="1" applyFont="1" applyAlignment="1">
      <alignment/>
    </xf>
    <xf numFmtId="43" fontId="0" fillId="0" borderId="0" xfId="15" applyFont="1" applyAlignment="1">
      <alignment/>
    </xf>
    <xf numFmtId="170" fontId="10" fillId="0" borderId="1" xfId="15" applyNumberFormat="1" applyFont="1" applyBorder="1" applyAlignment="1">
      <alignment/>
    </xf>
    <xf numFmtId="170" fontId="10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170" fontId="0" fillId="0" borderId="3" xfId="15" applyNumberFormat="1" applyBorder="1" applyAlignment="1">
      <alignment/>
    </xf>
    <xf numFmtId="0" fontId="12" fillId="0" borderId="0" xfId="0" applyFont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1" xfId="15" applyNumberFormat="1" applyFont="1" applyFill="1" applyBorder="1" applyAlignment="1">
      <alignment/>
    </xf>
    <xf numFmtId="0" fontId="1" fillId="0" borderId="0" xfId="20" applyFont="1" applyFill="1">
      <alignment/>
      <protection/>
    </xf>
    <xf numFmtId="0" fontId="1" fillId="0" borderId="0" xfId="0" applyFont="1" applyAlignment="1">
      <alignment horizontal="center"/>
    </xf>
    <xf numFmtId="170" fontId="0" fillId="0" borderId="0" xfId="15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170" fontId="0" fillId="0" borderId="0" xfId="15" applyNumberFormat="1" applyFont="1" applyAlignment="1">
      <alignment/>
    </xf>
    <xf numFmtId="170" fontId="0" fillId="0" borderId="0" xfId="15" applyNumberFormat="1" applyFont="1" applyAlignment="1">
      <alignment horizontal="center"/>
    </xf>
    <xf numFmtId="170" fontId="0" fillId="0" borderId="1" xfId="15" applyNumberFormat="1" applyFon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0" xfId="15" applyNumberFormat="1" applyFont="1" applyBorder="1" applyAlignment="1">
      <alignment/>
    </xf>
    <xf numFmtId="170" fontId="0" fillId="0" borderId="0" xfId="15" applyNumberFormat="1" applyFont="1" applyBorder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 horizontal="center"/>
    </xf>
    <xf numFmtId="170" fontId="0" fillId="0" borderId="4" xfId="15" applyNumberFormat="1" applyFont="1" applyBorder="1" applyAlignment="1">
      <alignment/>
    </xf>
    <xf numFmtId="43" fontId="0" fillId="0" borderId="0" xfId="15" applyFont="1" applyFill="1" applyAlignment="1">
      <alignment horizontal="center"/>
    </xf>
    <xf numFmtId="43" fontId="1" fillId="0" borderId="0" xfId="15" applyFont="1" applyAlignment="1">
      <alignment/>
    </xf>
    <xf numFmtId="43" fontId="0" fillId="0" borderId="0" xfId="15" applyFont="1" applyAlignment="1">
      <alignment horizontal="center"/>
    </xf>
    <xf numFmtId="0" fontId="9" fillId="0" borderId="0" xfId="20" applyFont="1" applyAlignment="1">
      <alignment horizontal="left"/>
      <protection/>
    </xf>
    <xf numFmtId="43" fontId="0" fillId="0" borderId="0" xfId="15" applyNumberFormat="1" applyFont="1" applyAlignment="1">
      <alignment/>
    </xf>
    <xf numFmtId="0" fontId="10" fillId="2" borderId="0" xfId="0" applyFont="1" applyFill="1" applyAlignment="1">
      <alignment/>
    </xf>
    <xf numFmtId="170" fontId="9" fillId="0" borderId="0" xfId="15" applyNumberFormat="1" applyFont="1" applyAlignment="1">
      <alignment/>
    </xf>
    <xf numFmtId="170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10" fillId="0" borderId="0" xfId="0" applyNumberFormat="1" applyFont="1" applyFill="1" applyAlignment="1">
      <alignment/>
    </xf>
    <xf numFmtId="170" fontId="9" fillId="0" borderId="0" xfId="15" applyNumberFormat="1" applyFont="1" applyFill="1" applyAlignment="1">
      <alignment/>
    </xf>
    <xf numFmtId="170" fontId="9" fillId="0" borderId="5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15" fontId="9" fillId="0" borderId="0" xfId="0" applyNumberFormat="1" applyFont="1" applyAlignment="1">
      <alignment horizontal="left"/>
    </xf>
    <xf numFmtId="170" fontId="9" fillId="0" borderId="3" xfId="15" applyNumberFormat="1" applyFont="1" applyBorder="1" applyAlignment="1">
      <alignment/>
    </xf>
    <xf numFmtId="170" fontId="9" fillId="0" borderId="0" xfId="15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20" applyFont="1" applyFill="1">
      <alignment/>
      <protection/>
    </xf>
    <xf numFmtId="0" fontId="10" fillId="0" borderId="0" xfId="20" applyFont="1" applyFill="1">
      <alignment/>
      <protection/>
    </xf>
    <xf numFmtId="170" fontId="9" fillId="0" borderId="0" xfId="15" applyNumberFormat="1" applyFont="1" applyFill="1" applyAlignment="1">
      <alignment horizontal="center"/>
    </xf>
    <xf numFmtId="170" fontId="9" fillId="0" borderId="6" xfId="15" applyNumberFormat="1" applyFont="1" applyFill="1" applyBorder="1" applyAlignment="1">
      <alignment horizontal="center"/>
    </xf>
    <xf numFmtId="170" fontId="9" fillId="0" borderId="0" xfId="15" applyNumberFormat="1" applyFont="1" applyFill="1" applyBorder="1" applyAlignment="1">
      <alignment horizontal="center"/>
    </xf>
    <xf numFmtId="170" fontId="9" fillId="0" borderId="1" xfId="15" applyNumberFormat="1" applyFont="1" applyFill="1" applyBorder="1" applyAlignment="1">
      <alignment horizontal="center"/>
    </xf>
    <xf numFmtId="170" fontId="10" fillId="0" borderId="0" xfId="15" applyNumberFormat="1" applyFont="1" applyFill="1" applyAlignment="1">
      <alignment horizontal="center"/>
    </xf>
    <xf numFmtId="189" fontId="10" fillId="0" borderId="0" xfId="17" applyNumberFormat="1" applyFont="1" applyFill="1" applyBorder="1" applyAlignment="1" applyProtection="1">
      <alignment/>
      <protection/>
    </xf>
    <xf numFmtId="170" fontId="10" fillId="0" borderId="0" xfId="15" applyNumberFormat="1" applyFont="1" applyFill="1" applyBorder="1" applyAlignment="1" applyProtection="1">
      <alignment/>
      <protection/>
    </xf>
    <xf numFmtId="170" fontId="0" fillId="0" borderId="0" xfId="15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0" fontId="9" fillId="0" borderId="2" xfId="15" applyNumberFormat="1" applyFont="1" applyBorder="1" applyAlignment="1">
      <alignment/>
    </xf>
    <xf numFmtId="170" fontId="9" fillId="0" borderId="2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170" fontId="10" fillId="0" borderId="3" xfId="15" applyNumberFormat="1" applyFont="1" applyFill="1" applyBorder="1" applyAlignment="1">
      <alignment horizontal="center"/>
    </xf>
    <xf numFmtId="170" fontId="10" fillId="0" borderId="0" xfId="15" applyNumberFormat="1" applyFont="1" applyFill="1" applyBorder="1" applyAlignment="1">
      <alignment horizontal="center"/>
    </xf>
    <xf numFmtId="170" fontId="0" fillId="0" borderId="0" xfId="15" applyNumberFormat="1" applyFont="1" applyFill="1" applyAlignment="1">
      <alignment horizont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0" fontId="0" fillId="0" borderId="0" xfId="0" applyFont="1" applyAlignment="1" quotePrefix="1">
      <alignment/>
    </xf>
    <xf numFmtId="0" fontId="11" fillId="0" borderId="0" xfId="0" applyFont="1" applyFill="1" applyAlignment="1">
      <alignment/>
    </xf>
    <xf numFmtId="43" fontId="11" fillId="0" borderId="0" xfId="15" applyFont="1" applyFill="1" applyAlignment="1">
      <alignment/>
    </xf>
    <xf numFmtId="0" fontId="1" fillId="0" borderId="0" xfId="0" applyFont="1" applyFill="1" applyAlignment="1">
      <alignment/>
    </xf>
    <xf numFmtId="43" fontId="0" fillId="0" borderId="0" xfId="15" applyFont="1" applyFill="1" applyAlignment="1">
      <alignment/>
    </xf>
    <xf numFmtId="0" fontId="0" fillId="0" borderId="0" xfId="0" applyFont="1" applyFill="1" applyAlignment="1" quotePrefix="1">
      <alignment/>
    </xf>
    <xf numFmtId="43" fontId="0" fillId="0" borderId="0" xfId="15" applyFont="1" applyFill="1" applyAlignment="1">
      <alignment horizontal="right"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2"/>
  <sheetViews>
    <sheetView showGridLines="0" tabSelected="1" view="pageBreakPreview" zoomScaleSheetLayoutView="100" workbookViewId="0" topLeftCell="A37">
      <selection activeCell="A51" sqref="A51"/>
    </sheetView>
  </sheetViews>
  <sheetFormatPr defaultColWidth="9.140625" defaultRowHeight="12.75"/>
  <cols>
    <col min="1" max="1" width="40.421875" style="15" customWidth="1"/>
    <col min="2" max="2" width="4.8515625" style="15" customWidth="1"/>
    <col min="3" max="3" width="16.28125" style="15" customWidth="1"/>
    <col min="4" max="4" width="1.7109375" style="15" customWidth="1"/>
    <col min="5" max="5" width="17.421875" style="15" customWidth="1"/>
    <col min="6" max="6" width="1.1484375" style="15" customWidth="1"/>
    <col min="7" max="7" width="15.7109375" style="15" customWidth="1"/>
    <col min="8" max="8" width="2.00390625" style="15" customWidth="1"/>
    <col min="9" max="9" width="17.28125" style="15" customWidth="1"/>
    <col min="10" max="10" width="9.140625" style="15" customWidth="1"/>
    <col min="11" max="11" width="15.00390625" style="15" bestFit="1" customWidth="1"/>
    <col min="12" max="16384" width="9.140625" style="15" customWidth="1"/>
  </cols>
  <sheetData>
    <row r="1" ht="18">
      <c r="A1" s="25" t="s">
        <v>69</v>
      </c>
    </row>
    <row r="2" ht="15.75">
      <c r="A2" s="28" t="s">
        <v>56</v>
      </c>
    </row>
    <row r="3" spans="1:4" ht="15.75">
      <c r="A3" s="28" t="s">
        <v>124</v>
      </c>
      <c r="D3" s="29"/>
    </row>
    <row r="4" spans="1:4" ht="12.75">
      <c r="A4" s="14"/>
      <c r="D4" s="29"/>
    </row>
    <row r="5" spans="1:4" ht="15">
      <c r="A5" s="30" t="s">
        <v>35</v>
      </c>
      <c r="D5" s="29"/>
    </row>
    <row r="6" spans="1:4" ht="12.75">
      <c r="A6" s="44"/>
      <c r="D6" s="29"/>
    </row>
    <row r="7" spans="2:9" ht="12.75">
      <c r="B7" s="2"/>
      <c r="C7" s="111" t="s">
        <v>0</v>
      </c>
      <c r="D7" s="111"/>
      <c r="E7" s="111"/>
      <c r="F7" s="29"/>
      <c r="G7" s="110" t="s">
        <v>1</v>
      </c>
      <c r="H7" s="110"/>
      <c r="I7" s="110"/>
    </row>
    <row r="8" spans="3:9" ht="12.75">
      <c r="C8" s="111" t="s">
        <v>79</v>
      </c>
      <c r="D8" s="111"/>
      <c r="E8" s="111"/>
      <c r="F8" s="45"/>
      <c r="G8" s="110" t="s">
        <v>125</v>
      </c>
      <c r="H8" s="110"/>
      <c r="I8" s="110"/>
    </row>
    <row r="9" spans="1:9" ht="12.75">
      <c r="A9" s="46"/>
      <c r="C9" s="45" t="s">
        <v>90</v>
      </c>
      <c r="D9" s="45"/>
      <c r="E9" s="45" t="s">
        <v>92</v>
      </c>
      <c r="F9" s="2"/>
      <c r="G9" s="45" t="s">
        <v>90</v>
      </c>
      <c r="H9" s="47"/>
      <c r="I9" s="1" t="s">
        <v>92</v>
      </c>
    </row>
    <row r="10" spans="1:9" ht="12.75">
      <c r="A10" s="46"/>
      <c r="C10" s="45" t="s">
        <v>89</v>
      </c>
      <c r="D10" s="45"/>
      <c r="E10" s="45" t="s">
        <v>91</v>
      </c>
      <c r="F10" s="2"/>
      <c r="G10" s="45" t="s">
        <v>89</v>
      </c>
      <c r="H10" s="47"/>
      <c r="I10" s="45" t="s">
        <v>91</v>
      </c>
    </row>
    <row r="11" spans="3:9" ht="12.75">
      <c r="C11" s="45" t="s">
        <v>2</v>
      </c>
      <c r="D11" s="45"/>
      <c r="E11" s="45" t="s">
        <v>2</v>
      </c>
      <c r="F11" s="2"/>
      <c r="G11" s="1" t="s">
        <v>3</v>
      </c>
      <c r="H11" s="48"/>
      <c r="I11" s="1" t="s">
        <v>3</v>
      </c>
    </row>
    <row r="12" spans="3:9" ht="12.75">
      <c r="C12" s="45" t="s">
        <v>4</v>
      </c>
      <c r="D12" s="47"/>
      <c r="E12" s="45" t="s">
        <v>4</v>
      </c>
      <c r="F12" s="2"/>
      <c r="G12" s="1" t="s">
        <v>5</v>
      </c>
      <c r="H12" s="48"/>
      <c r="I12" s="1" t="s">
        <v>5</v>
      </c>
    </row>
    <row r="13" spans="3:9" ht="12.75">
      <c r="C13" s="89" t="s">
        <v>126</v>
      </c>
      <c r="D13" s="49"/>
      <c r="E13" s="89" t="s">
        <v>118</v>
      </c>
      <c r="F13" s="2"/>
      <c r="G13" s="89" t="s">
        <v>126</v>
      </c>
      <c r="H13" s="49"/>
      <c r="I13" s="89" t="s">
        <v>118</v>
      </c>
    </row>
    <row r="14" spans="3:9" ht="12.75">
      <c r="C14" s="45" t="s">
        <v>6</v>
      </c>
      <c r="D14" s="47"/>
      <c r="E14" s="45" t="s">
        <v>6</v>
      </c>
      <c r="F14" s="45"/>
      <c r="G14" s="1" t="s">
        <v>6</v>
      </c>
      <c r="H14" s="48"/>
      <c r="I14" s="1" t="s">
        <v>6</v>
      </c>
    </row>
    <row r="15" spans="1:58" ht="12.75">
      <c r="A15" s="15" t="s">
        <v>7</v>
      </c>
      <c r="C15" s="46">
        <f>G15-107523979</f>
        <v>40149551</v>
      </c>
      <c r="D15" s="46"/>
      <c r="E15" s="88">
        <v>40303504</v>
      </c>
      <c r="F15" s="46"/>
      <c r="G15" s="46">
        <v>147673530</v>
      </c>
      <c r="H15" s="50"/>
      <c r="I15" s="88">
        <v>157036803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3:58" ht="12.75">
      <c r="C16" s="50"/>
      <c r="D16" s="50"/>
      <c r="E16" s="51"/>
      <c r="F16" s="50"/>
      <c r="G16" s="50"/>
      <c r="H16" s="50"/>
      <c r="I16" s="5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12.75">
      <c r="A17" s="15" t="s">
        <v>8</v>
      </c>
      <c r="C17" s="52">
        <f>G17+82468707</f>
        <v>-33133981</v>
      </c>
      <c r="D17" s="50"/>
      <c r="E17" s="53">
        <v>-30513309</v>
      </c>
      <c r="F17" s="50"/>
      <c r="G17" s="52">
        <f>-122847181+3617020+3627473</f>
        <v>-115602688</v>
      </c>
      <c r="H17" s="50"/>
      <c r="I17" s="53">
        <f>-123816822+2321241+3723526+523705</f>
        <v>-117248350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3:58" ht="12.75">
      <c r="C18" s="50">
        <f>SUM(C15:C17)</f>
        <v>7015570</v>
      </c>
      <c r="D18" s="50"/>
      <c r="E18" s="50">
        <f>SUM(E15:E17)</f>
        <v>9790195</v>
      </c>
      <c r="F18" s="50"/>
      <c r="G18" s="50">
        <f>SUM(G15:G17)</f>
        <v>32070842</v>
      </c>
      <c r="H18" s="50"/>
      <c r="I18" s="50">
        <f>SUM(I15:I17)</f>
        <v>39788453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3:58" ht="12.75">
      <c r="C19" s="50"/>
      <c r="D19" s="50"/>
      <c r="E19" s="51"/>
      <c r="F19" s="50"/>
      <c r="G19" s="50"/>
      <c r="H19" s="50"/>
      <c r="I19" s="5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ht="12.75">
      <c r="A20" s="15" t="s">
        <v>68</v>
      </c>
      <c r="C20" s="46">
        <f>G20+8018750</f>
        <v>-2086629</v>
      </c>
      <c r="D20" s="50"/>
      <c r="E20" s="88">
        <v>-3265116</v>
      </c>
      <c r="F20" s="50"/>
      <c r="G20" s="46">
        <f>-9288496-1932682+475328+602660+33685+4126</f>
        <v>-10105379</v>
      </c>
      <c r="H20" s="50"/>
      <c r="I20" s="88">
        <f>-9001683-1144640+440859+4013+33685</f>
        <v>-9667766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3:58" ht="12.75">
      <c r="C21" s="46"/>
      <c r="D21" s="50"/>
      <c r="E21" s="88"/>
      <c r="F21" s="50"/>
      <c r="G21" s="46"/>
      <c r="H21" s="50"/>
      <c r="I21" s="88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ht="12.75">
      <c r="A22" s="15" t="s">
        <v>9</v>
      </c>
      <c r="C22" s="57">
        <f>G22+1222631</f>
        <v>-467558</v>
      </c>
      <c r="D22" s="50"/>
      <c r="E22" s="58">
        <v>215689</v>
      </c>
      <c r="F22" s="50"/>
      <c r="G22" s="57">
        <v>-1690189</v>
      </c>
      <c r="H22" s="50"/>
      <c r="I22" s="58">
        <v>-1097196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3:58" ht="12.75">
      <c r="C23" s="54"/>
      <c r="D23" s="50"/>
      <c r="E23" s="55"/>
      <c r="F23" s="50"/>
      <c r="G23" s="54"/>
      <c r="H23" s="50"/>
      <c r="I23" s="5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ht="12.75">
      <c r="A24" s="15" t="s">
        <v>10</v>
      </c>
      <c r="C24" s="56"/>
      <c r="D24" s="46"/>
      <c r="E24" s="56"/>
      <c r="F24" s="46"/>
      <c r="G24" s="56"/>
      <c r="H24" s="46"/>
      <c r="I24" s="56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ht="12.75">
      <c r="A25" s="15" t="s">
        <v>87</v>
      </c>
      <c r="C25" s="56">
        <f>C18+C20+C22</f>
        <v>4461383</v>
      </c>
      <c r="D25" s="50"/>
      <c r="E25" s="56">
        <f>E18+E20+E22</f>
        <v>6740768</v>
      </c>
      <c r="F25" s="50"/>
      <c r="G25" s="56">
        <f>G18+G20+G22</f>
        <v>20275274</v>
      </c>
      <c r="H25" s="50"/>
      <c r="I25" s="56">
        <f>I18+I20+I22</f>
        <v>29023491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3:58" ht="12.75">
      <c r="C26" s="50"/>
      <c r="D26" s="50"/>
      <c r="E26" s="51"/>
      <c r="F26" s="50"/>
      <c r="G26" s="50"/>
      <c r="H26" s="50"/>
      <c r="I26" s="5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12.75">
      <c r="A27" s="15" t="s">
        <v>11</v>
      </c>
      <c r="C27" s="52">
        <f>G27-201668</f>
        <v>180869</v>
      </c>
      <c r="D27" s="50"/>
      <c r="E27" s="53">
        <v>-47753</v>
      </c>
      <c r="F27" s="50"/>
      <c r="G27" s="52">
        <v>382537</v>
      </c>
      <c r="H27" s="50"/>
      <c r="I27" s="53">
        <v>1334505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3:58" ht="12.75">
      <c r="C28" s="54"/>
      <c r="D28" s="50"/>
      <c r="E28" s="55"/>
      <c r="F28" s="50"/>
      <c r="G28" s="54"/>
      <c r="H28" s="50"/>
      <c r="I28" s="5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2.75">
      <c r="A29" s="15" t="s">
        <v>61</v>
      </c>
      <c r="C29" s="46"/>
      <c r="D29" s="46"/>
      <c r="E29" s="46"/>
      <c r="F29" s="46"/>
      <c r="G29" s="46"/>
      <c r="H29" s="46"/>
      <c r="I29" s="4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ht="12.75">
      <c r="A30" s="15" t="s">
        <v>88</v>
      </c>
      <c r="C30" s="46">
        <f>C25+C27</f>
        <v>4642252</v>
      </c>
      <c r="D30" s="50"/>
      <c r="E30" s="46">
        <f>E25+E27</f>
        <v>6693015</v>
      </c>
      <c r="F30" s="50"/>
      <c r="G30" s="46">
        <f>G25+G27</f>
        <v>20657811</v>
      </c>
      <c r="H30" s="50"/>
      <c r="I30" s="46">
        <f>I25+I27</f>
        <v>30357996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3:58" ht="12.75">
      <c r="C31" s="50"/>
      <c r="D31" s="50"/>
      <c r="E31" s="51"/>
      <c r="F31" s="50"/>
      <c r="G31" s="50"/>
      <c r="H31" s="50"/>
      <c r="I31" s="5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ht="12.75">
      <c r="A32" s="15" t="s">
        <v>93</v>
      </c>
      <c r="C32" s="54">
        <f>G32+1825561</f>
        <v>-627026</v>
      </c>
      <c r="D32" s="54"/>
      <c r="E32" s="55">
        <v>-486446</v>
      </c>
      <c r="F32" s="54"/>
      <c r="G32" s="54">
        <v>-2452587</v>
      </c>
      <c r="H32" s="54"/>
      <c r="I32" s="55">
        <v>-1999994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3:58" ht="12.75">
      <c r="C33" s="54"/>
      <c r="D33" s="50"/>
      <c r="E33" s="55"/>
      <c r="F33" s="50"/>
      <c r="G33" s="54"/>
      <c r="H33" s="50"/>
      <c r="I33" s="5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ht="12.75">
      <c r="A34" s="15" t="s">
        <v>62</v>
      </c>
      <c r="C34" s="57">
        <f>G34+7236233</f>
        <v>-1124059</v>
      </c>
      <c r="D34" s="46"/>
      <c r="E34" s="58">
        <v>-1934477</v>
      </c>
      <c r="F34" s="46"/>
      <c r="G34" s="57">
        <f>-3617020-602660-3627473-475328-33685-4126</f>
        <v>-8360292</v>
      </c>
      <c r="H34" s="46"/>
      <c r="I34" s="58">
        <v>-7047029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3:58" ht="12.75">
      <c r="C35" s="50"/>
      <c r="D35" s="50"/>
      <c r="E35" s="51"/>
      <c r="F35" s="50"/>
      <c r="G35" s="50"/>
      <c r="H35" s="50"/>
      <c r="I35" s="5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ht="12.75">
      <c r="A36" s="15" t="s">
        <v>63</v>
      </c>
      <c r="C36" s="50">
        <f>C30+C32+C34</f>
        <v>2891167</v>
      </c>
      <c r="D36" s="50"/>
      <c r="E36" s="50">
        <f>E30+E32+E34</f>
        <v>4272092</v>
      </c>
      <c r="F36" s="50"/>
      <c r="G36" s="50">
        <f>G30+G32+G34</f>
        <v>9844932</v>
      </c>
      <c r="H36" s="50"/>
      <c r="I36" s="50">
        <f>I30+I32+I34</f>
        <v>21310973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3:58" ht="12.75">
      <c r="C37" s="50"/>
      <c r="D37" s="50"/>
      <c r="E37" s="51"/>
      <c r="F37" s="50"/>
      <c r="G37" s="50"/>
      <c r="H37" s="50"/>
      <c r="I37" s="5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ht="12.75">
      <c r="A38" s="15" t="s">
        <v>64</v>
      </c>
      <c r="C38" s="50">
        <f>G38+699792</f>
        <v>-90764</v>
      </c>
      <c r="D38" s="50"/>
      <c r="E38" s="51">
        <v>503643</v>
      </c>
      <c r="F38" s="50"/>
      <c r="G38" s="50">
        <v>-790556</v>
      </c>
      <c r="H38" s="50"/>
      <c r="I38" s="51">
        <v>-4022951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3:58" ht="12.75">
      <c r="C39" s="50"/>
      <c r="D39" s="50"/>
      <c r="E39" s="51"/>
      <c r="F39" s="50"/>
      <c r="G39" s="50"/>
      <c r="H39" s="50"/>
      <c r="I39" s="51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ht="13.5" thickBot="1">
      <c r="A40" s="15" t="s">
        <v>65</v>
      </c>
      <c r="C40" s="59">
        <f>C36+C38</f>
        <v>2800403</v>
      </c>
      <c r="D40" s="54"/>
      <c r="E40" s="59">
        <f>E36+E38</f>
        <v>4775735</v>
      </c>
      <c r="F40" s="54"/>
      <c r="G40" s="59">
        <f>G36+G38</f>
        <v>9054376</v>
      </c>
      <c r="H40" s="54"/>
      <c r="I40" s="59">
        <f>I36+I38</f>
        <v>17288022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3:58" ht="13.5" thickTop="1">
      <c r="C41" s="54"/>
      <c r="D41" s="54"/>
      <c r="E41" s="54"/>
      <c r="F41" s="54"/>
      <c r="G41" s="54"/>
      <c r="H41" s="54"/>
      <c r="I41" s="5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3:58" ht="12.75">
      <c r="C42" s="54"/>
      <c r="D42" s="50"/>
      <c r="E42" s="55"/>
      <c r="F42" s="50"/>
      <c r="G42" s="54"/>
      <c r="H42" s="50"/>
      <c r="I42" s="5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3:58" ht="12.75">
      <c r="C43" s="54"/>
      <c r="D43" s="50"/>
      <c r="E43" s="55"/>
      <c r="F43" s="50"/>
      <c r="G43" s="54"/>
      <c r="H43" s="50"/>
      <c r="I43" s="5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3:58" ht="12.75">
      <c r="C44" s="35"/>
      <c r="D44" s="35"/>
      <c r="E44" s="35"/>
      <c r="F44" s="35"/>
      <c r="G44" s="35"/>
      <c r="H44" s="35"/>
      <c r="I44" s="60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.75">
      <c r="A45" s="106" t="s">
        <v>149</v>
      </c>
      <c r="B45" s="2"/>
      <c r="C45" s="61"/>
      <c r="D45" s="61"/>
      <c r="E45" s="61"/>
      <c r="F45" s="61"/>
      <c r="G45" s="61"/>
      <c r="H45" s="35"/>
      <c r="I45" s="6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.75">
      <c r="A46" s="103" t="s">
        <v>120</v>
      </c>
      <c r="B46" s="2"/>
      <c r="C46" s="107">
        <v>3.5</v>
      </c>
      <c r="D46" s="107"/>
      <c r="E46" s="107">
        <v>7.35</v>
      </c>
      <c r="F46" s="107"/>
      <c r="G46" s="107">
        <v>11.32</v>
      </c>
      <c r="H46" s="107"/>
      <c r="I46" s="107">
        <v>26.6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s="91" customFormat="1" ht="12.75">
      <c r="A47" s="108" t="s">
        <v>153</v>
      </c>
      <c r="B47" s="106"/>
      <c r="C47" s="109" t="s">
        <v>154</v>
      </c>
      <c r="D47" s="107"/>
      <c r="E47" s="109" t="s">
        <v>154</v>
      </c>
      <c r="F47" s="107"/>
      <c r="G47" s="109" t="s">
        <v>154</v>
      </c>
      <c r="H47" s="107"/>
      <c r="I47" s="109" t="s">
        <v>154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2:58" ht="12.75">
      <c r="B48" s="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ht="12.75">
      <c r="A49" s="104"/>
      <c r="B49" s="104"/>
      <c r="C49" s="105"/>
      <c r="D49" s="105"/>
      <c r="E49" s="105"/>
      <c r="F49" s="105"/>
      <c r="G49" s="105"/>
      <c r="H49" s="105"/>
      <c r="I49" s="105"/>
      <c r="J49" s="39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ht="12.75">
      <c r="A50" s="104"/>
      <c r="B50" s="104"/>
      <c r="C50" s="105"/>
      <c r="D50" s="105"/>
      <c r="E50" s="105"/>
      <c r="F50" s="105"/>
      <c r="G50" s="105"/>
      <c r="H50" s="105"/>
      <c r="I50" s="105"/>
      <c r="J50" s="3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2.75">
      <c r="A51" s="104"/>
      <c r="B51" s="104"/>
      <c r="C51" s="105"/>
      <c r="D51" s="105"/>
      <c r="E51" s="105"/>
      <c r="F51" s="105"/>
      <c r="G51" s="105"/>
      <c r="H51" s="105"/>
      <c r="I51" s="105"/>
      <c r="J51" s="39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ht="12.75">
      <c r="A52" s="38"/>
      <c r="B52" s="38"/>
      <c r="C52" s="39"/>
      <c r="D52" s="39"/>
      <c r="E52" s="39"/>
      <c r="F52" s="39"/>
      <c r="G52" s="39"/>
      <c r="H52" s="39"/>
      <c r="I52" s="39"/>
      <c r="J52" s="39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ht="12.75">
      <c r="A53" s="38"/>
      <c r="B53" s="38"/>
      <c r="C53" s="39"/>
      <c r="D53" s="39"/>
      <c r="E53" s="39"/>
      <c r="F53" s="39"/>
      <c r="G53" s="39"/>
      <c r="H53" s="39"/>
      <c r="I53" s="39"/>
      <c r="J53" s="39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ht="12.75">
      <c r="A54" s="38"/>
      <c r="B54" s="38"/>
      <c r="C54" s="39"/>
      <c r="D54" s="39"/>
      <c r="E54" s="39"/>
      <c r="F54" s="39"/>
      <c r="G54" s="39"/>
      <c r="H54" s="39"/>
      <c r="I54" s="39"/>
      <c r="J54" s="39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ht="12.75">
      <c r="A55" s="38"/>
      <c r="B55" s="38"/>
      <c r="C55" s="39"/>
      <c r="D55" s="39"/>
      <c r="E55" s="39"/>
      <c r="F55" s="39"/>
      <c r="G55" s="39"/>
      <c r="H55" s="39"/>
      <c r="I55" s="39"/>
      <c r="J55" s="39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3:58" ht="12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3:58" ht="12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3:58" ht="12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3:58" ht="12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3:58" ht="12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3:58" ht="12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3:58" ht="12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3:58" ht="12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3:58" ht="12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3:58" ht="12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3:58" ht="12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3:58" ht="12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3:58" ht="12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3:58" ht="12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3:58" ht="12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3:58" ht="12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3:58" ht="12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3:58" ht="12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3:58" ht="12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3:58" ht="12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3:58" ht="12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3:58" ht="12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3:58" ht="12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3:58" ht="12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3:58" ht="12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3:58" ht="12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3:58" ht="12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3:58" ht="12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3:58" ht="12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3:58" ht="12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3:58" ht="12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3:58" ht="12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3:58" ht="12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3:58" ht="12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3:58" ht="12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3:58" ht="12.7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3:58" ht="12.7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3:58" ht="12.7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3:58" ht="12.7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3:58" ht="12.7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3:58" ht="12.7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3:58" ht="12.7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3:58" ht="12.7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3:58" ht="12.7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3:58" ht="12.7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3:58" ht="12.7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3:58" ht="12.7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3:58" ht="12.7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3:58" ht="12.7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3:58" ht="12.7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3:58" ht="12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3:58" ht="12.7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3:58" ht="12.7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3:58" ht="12.7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3:58" ht="12.7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3:58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3:58" ht="12.7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3:58" ht="12.7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3:58" ht="12.7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3:58" ht="12.7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3:58" ht="12.7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3:58" ht="12.7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3:58" ht="12.7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3:58" ht="12.7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3:58" ht="12.7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3:58" ht="12.7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3:58" ht="12.7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3:58" ht="12.7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3:58" ht="12.7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3:58" ht="12.7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3:58" ht="12.7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3:58" ht="12.7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3:58" ht="12.7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3:58" ht="12.7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3:58" ht="12.7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3:58" ht="12.7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3:58" ht="12.7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3:58" ht="12.7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3:58" ht="12.7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3:58" ht="12.7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3:58" ht="12.7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3:58" ht="12.7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3:58" ht="12.7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3:58" ht="12.7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3:58" ht="12.7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3:58" ht="12.7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3:58" ht="12.7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3:58" ht="12.7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3:58" ht="12.7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3:58" ht="12.7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3:58" ht="12.7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  <row r="147" spans="3:58" ht="12.7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</row>
    <row r="148" spans="3:58" ht="12.7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</row>
    <row r="149" spans="3:58" ht="12.7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</row>
    <row r="150" spans="3:58" ht="12.7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</row>
    <row r="151" spans="3:58" ht="12.7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</row>
    <row r="152" spans="3:58" ht="12.7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</row>
    <row r="153" spans="3:58" ht="12.7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</row>
    <row r="154" spans="3:58" ht="12.7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</row>
    <row r="155" spans="3:58" ht="12.7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</row>
    <row r="156" spans="3:58" ht="12.7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</row>
    <row r="157" spans="3:58" ht="12.75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</row>
    <row r="158" spans="3:58" ht="12.75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</row>
    <row r="159" spans="3:58" ht="12.75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</row>
    <row r="160" spans="3:58" ht="12.75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</row>
    <row r="161" spans="3:58" ht="12.75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</row>
    <row r="162" spans="3:58" ht="12.75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</row>
    <row r="163" spans="3:58" ht="12.75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</row>
    <row r="164" spans="3:58" ht="12.7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</row>
    <row r="165" spans="3:58" ht="12.75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</row>
    <row r="166" spans="3:58" ht="12.75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</row>
    <row r="167" spans="3:58" ht="12.75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</row>
    <row r="168" spans="3:58" ht="12.75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</row>
    <row r="169" spans="3:58" ht="12.75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</row>
    <row r="170" spans="3:58" ht="12.75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</row>
    <row r="171" spans="3:58" ht="12.75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</row>
    <row r="172" spans="3:58" ht="12.75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</row>
    <row r="173" spans="3:58" ht="12.75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</row>
    <row r="174" spans="3:58" ht="12.75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</row>
    <row r="175" spans="3:58" ht="12.75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</row>
    <row r="176" spans="3:58" ht="12.75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</row>
    <row r="177" spans="3:58" ht="12.75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</row>
    <row r="178" spans="3:58" ht="12.75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</row>
    <row r="179" spans="3:58" ht="12.75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</row>
    <row r="180" spans="3:58" ht="12.75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</row>
    <row r="181" spans="3:58" ht="12.75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</row>
    <row r="182" spans="3:58" ht="12.75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</row>
    <row r="183" spans="3:58" ht="12.75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</row>
    <row r="184" spans="3:58" ht="12.75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</row>
    <row r="185" spans="3:58" ht="12.75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</row>
    <row r="186" spans="3:58" ht="12.75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</row>
    <row r="187" spans="3:58" ht="12.75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</row>
    <row r="188" spans="3:58" ht="12.75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</row>
    <row r="189" spans="3:58" ht="12.7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</row>
    <row r="190" spans="3:58" ht="12.75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</row>
    <row r="191" spans="3:58" ht="12.7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</row>
    <row r="192" spans="3:58" ht="12.75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</row>
    <row r="193" spans="3:58" ht="12.75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</row>
    <row r="194" spans="3:58" ht="12.75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</row>
    <row r="195" spans="3:58" ht="12.75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</row>
    <row r="196" spans="3:58" ht="12.75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</row>
    <row r="197" spans="3:58" ht="12.75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</row>
    <row r="198" spans="3:58" ht="12.75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</row>
    <row r="199" spans="3:58" ht="12.75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</row>
    <row r="200" spans="3:58" ht="12.75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</row>
    <row r="201" spans="3:58" ht="12.75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</row>
    <row r="202" spans="3:58" ht="12.75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</row>
    <row r="203" spans="3:58" ht="12.7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</row>
    <row r="204" spans="3:58" ht="12.7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</row>
    <row r="205" spans="3:58" ht="12.7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</row>
    <row r="206" spans="3:58" ht="12.75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</row>
    <row r="207" spans="3:58" ht="12.75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</row>
    <row r="208" spans="3:58" ht="12.75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</row>
    <row r="209" spans="3:58" ht="12.75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</row>
    <row r="210" spans="3:58" ht="12.75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</row>
    <row r="211" spans="3:58" ht="12.75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</row>
    <row r="212" spans="3:58" ht="12.75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</row>
    <row r="213" spans="3:58" ht="12.75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</row>
    <row r="214" spans="3:58" ht="12.7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</row>
    <row r="215" spans="3:58" ht="12.7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</row>
    <row r="216" spans="3:58" ht="12.75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</row>
    <row r="217" spans="3:58" ht="12.75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</row>
    <row r="218" spans="3:58" ht="12.75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</row>
    <row r="219" spans="3:58" ht="12.75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</row>
    <row r="220" spans="3:58" ht="12.75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</row>
    <row r="221" spans="3:58" ht="12.75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</row>
    <row r="222" spans="3:58" ht="12.75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</row>
    <row r="223" spans="3:58" ht="12.75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</row>
    <row r="224" spans="3:58" ht="12.75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</row>
    <row r="225" spans="3:58" ht="12.75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</row>
    <row r="226" spans="3:58" ht="12.75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</row>
    <row r="227" spans="3:58" ht="12.75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</row>
    <row r="228" spans="3:58" ht="12.75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</row>
    <row r="229" spans="3:58" ht="12.75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</row>
    <row r="230" spans="3:58" ht="12.75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</row>
    <row r="231" spans="3:58" ht="12.75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</row>
    <row r="232" spans="3:58" ht="12.75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</row>
    <row r="233" spans="3:58" ht="12.75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</row>
    <row r="234" spans="3:58" ht="12.75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</row>
    <row r="235" spans="3:58" ht="12.75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</row>
    <row r="236" spans="3:58" ht="12.75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</row>
    <row r="237" spans="3:58" ht="12.75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</row>
    <row r="238" spans="3:58" ht="12.75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</row>
    <row r="239" spans="3:58" ht="12.75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</row>
    <row r="240" spans="3:58" ht="12.75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</row>
    <row r="241" spans="3:58" ht="12.75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</row>
    <row r="242" spans="3:58" ht="12.75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</row>
    <row r="243" spans="3:58" ht="12.75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</row>
    <row r="244" spans="3:58" ht="12.75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3:58" ht="12.75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</row>
    <row r="246" spans="3:58" ht="12.75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</row>
    <row r="247" spans="3:58" ht="12.75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</row>
    <row r="248" spans="3:58" ht="12.75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</row>
    <row r="249" spans="3:58" ht="12.75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</row>
    <row r="250" spans="3:58" ht="12.75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</row>
    <row r="251" spans="3:58" ht="12.75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</row>
    <row r="252" spans="3:58" ht="12.75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</row>
    <row r="253" spans="3:58" ht="12.75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</row>
    <row r="254" spans="3:58" ht="12.75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</row>
    <row r="255" spans="3:58" ht="12.75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</row>
    <row r="256" spans="3:58" ht="12.75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</row>
    <row r="257" spans="3:58" ht="12.75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</row>
    <row r="258" spans="3:58" ht="12.75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</row>
    <row r="259" spans="3:58" ht="12.75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</row>
    <row r="260" spans="3:58" ht="12.75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</row>
    <row r="261" spans="3:58" ht="12.75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</row>
    <row r="262" spans="3:58" ht="12.75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</row>
    <row r="263" spans="3:58" ht="12.75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</row>
    <row r="264" spans="3:58" ht="12.75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</row>
    <row r="265" spans="3:58" ht="12.75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</row>
    <row r="266" spans="3:58" ht="12.75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</row>
    <row r="267" spans="3:58" ht="12.75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</row>
    <row r="268" spans="3:58" ht="12.75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</row>
    <row r="269" spans="3:58" ht="12.75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</row>
    <row r="270" spans="3:58" ht="12.75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</row>
    <row r="271" spans="3:58" ht="12.75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</row>
    <row r="272" spans="3:58" ht="12.75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</row>
    <row r="273" spans="3:58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</row>
    <row r="274" spans="3:58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</row>
    <row r="275" spans="3:58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</row>
    <row r="276" spans="3:58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</row>
    <row r="277" spans="3:58" ht="12.75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</row>
    <row r="278" spans="3:58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</row>
    <row r="279" spans="3:58" ht="12.75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</row>
    <row r="280" spans="3:58" ht="12.75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</row>
    <row r="281" spans="3:58" ht="12.75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</row>
    <row r="282" spans="3:58" ht="12.75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</row>
    <row r="283" spans="3:58" ht="12.75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</row>
    <row r="284" spans="3:58" ht="12.75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</row>
    <row r="285" spans="3:58" ht="12.75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</row>
    <row r="286" spans="3:58" ht="12.75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</row>
    <row r="287" spans="3:58" ht="12.75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</row>
    <row r="288" spans="3:58" ht="12.75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</row>
    <row r="289" spans="3:58" ht="12.75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</row>
    <row r="290" spans="3:58" ht="12.75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</row>
    <row r="291" spans="3:58" ht="12.75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</row>
    <row r="292" spans="3:58" ht="12.75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</row>
    <row r="293" spans="3:58" ht="12.75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</row>
    <row r="294" spans="3:58" ht="12.75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</row>
    <row r="295" spans="3:58" ht="12.75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</row>
    <row r="296" spans="3:58" ht="12.75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</row>
    <row r="297" spans="3:58" ht="12.75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</row>
    <row r="298" spans="3:58" ht="12.75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</row>
    <row r="299" spans="3:58" ht="12.75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</row>
    <row r="300" spans="3:58" ht="12.75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</row>
    <row r="301" spans="3:58" ht="12.75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</row>
    <row r="302" spans="3:58" ht="12.75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</row>
    <row r="303" spans="3:58" ht="12.75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</row>
    <row r="304" spans="3:58" ht="12.75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</row>
    <row r="305" spans="3:58" ht="12.7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</row>
    <row r="306" spans="3:58" ht="12.75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</row>
    <row r="307" spans="3:58" ht="12.75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</row>
    <row r="308" spans="3:58" ht="12.75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</row>
    <row r="309" spans="3:58" ht="12.75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</row>
    <row r="310" spans="3:58" ht="12.75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</row>
    <row r="311" spans="3:58" ht="12.75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</row>
    <row r="312" spans="3:58" ht="12.75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</row>
    <row r="313" spans="3:58" ht="12.75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</row>
    <row r="314" spans="3:58" ht="12.75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</row>
    <row r="315" spans="3:58" ht="12.75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</row>
    <row r="316" spans="3:58" ht="12.75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</row>
    <row r="317" spans="3:58" ht="12.75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</row>
    <row r="318" spans="3:58" ht="12.75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</row>
    <row r="319" spans="3:58" ht="12.75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</row>
    <row r="320" spans="3:58" ht="12.75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</row>
    <row r="321" spans="3:58" ht="12.75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</row>
    <row r="322" spans="3:58" ht="12.75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</row>
    <row r="323" spans="3:58" ht="12.75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</row>
    <row r="324" spans="3:58" ht="12.75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</row>
    <row r="325" spans="3:58" ht="12.75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</row>
    <row r="326" spans="3:58" ht="12.75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</row>
    <row r="327" spans="3:58" ht="12.75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</row>
    <row r="328" spans="3:58" ht="12.75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</row>
    <row r="329" spans="3:58" ht="12.75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</row>
    <row r="330" spans="3:58" ht="12.75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</row>
    <row r="331" spans="3:58" ht="12.75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</row>
    <row r="332" spans="3:58" ht="12.75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</row>
    <row r="333" spans="3:58" ht="12.75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</row>
    <row r="334" spans="3:58" ht="12.7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</row>
    <row r="335" spans="3:58" ht="12.7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</row>
    <row r="336" spans="3:58" ht="12.7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</row>
    <row r="337" spans="3:58" ht="12.7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</row>
    <row r="338" spans="3:58" ht="12.7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</row>
    <row r="339" spans="3:58" ht="12.7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</row>
    <row r="340" spans="3:58" ht="12.7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</row>
    <row r="341" spans="3:58" ht="12.7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</row>
    <row r="342" spans="3:58" ht="12.7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</row>
  </sheetData>
  <mergeCells count="4">
    <mergeCell ref="G7:I7"/>
    <mergeCell ref="G8:I8"/>
    <mergeCell ref="C7:E7"/>
    <mergeCell ref="C8:E8"/>
  </mergeCells>
  <printOptions/>
  <pageMargins left="0.33" right="0.23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49">
      <selection activeCell="A56" sqref="A56"/>
    </sheetView>
  </sheetViews>
  <sheetFormatPr defaultColWidth="9.140625" defaultRowHeight="12.75"/>
  <cols>
    <col min="1" max="1" width="50.57421875" style="0" customWidth="1"/>
    <col min="2" max="2" width="7.421875" style="0" customWidth="1"/>
    <col min="3" max="3" width="20.8515625" style="3" bestFit="1" customWidth="1"/>
    <col min="4" max="4" width="3.7109375" style="3" customWidth="1"/>
    <col min="5" max="5" width="20.8515625" style="3" bestFit="1" customWidth="1"/>
    <col min="6" max="6" width="14.00390625" style="0" bestFit="1" customWidth="1"/>
    <col min="7" max="7" width="13.57421875" style="0" bestFit="1" customWidth="1"/>
  </cols>
  <sheetData>
    <row r="1" ht="18">
      <c r="A1" s="25" t="s">
        <v>67</v>
      </c>
    </row>
    <row r="2" ht="15.75">
      <c r="A2" s="28" t="s">
        <v>57</v>
      </c>
    </row>
    <row r="3" ht="15.75">
      <c r="A3" s="28" t="s">
        <v>127</v>
      </c>
    </row>
    <row r="5" spans="3:5" ht="12.75">
      <c r="C5" s="1" t="s">
        <v>12</v>
      </c>
      <c r="D5" s="5"/>
      <c r="E5" s="1" t="s">
        <v>12</v>
      </c>
    </row>
    <row r="6" spans="2:5" ht="12.75">
      <c r="B6" s="26" t="s">
        <v>60</v>
      </c>
      <c r="C6" s="48" t="s">
        <v>126</v>
      </c>
      <c r="D6" s="5"/>
      <c r="E6" s="48" t="s">
        <v>118</v>
      </c>
    </row>
    <row r="7" spans="2:5" ht="12.75">
      <c r="B7" s="27"/>
      <c r="C7" s="1" t="s">
        <v>6</v>
      </c>
      <c r="D7" s="5"/>
      <c r="E7" s="1" t="s">
        <v>6</v>
      </c>
    </row>
    <row r="8" spans="1:5" ht="12.75">
      <c r="A8" s="2" t="s">
        <v>78</v>
      </c>
      <c r="B8" s="27"/>
      <c r="C8" s="1"/>
      <c r="D8" s="5"/>
      <c r="E8" s="1"/>
    </row>
    <row r="9" spans="1:5" ht="12.75">
      <c r="A9" t="s">
        <v>80</v>
      </c>
      <c r="C9" s="9">
        <v>233984628</v>
      </c>
      <c r="E9" s="4">
        <v>122355026</v>
      </c>
    </row>
    <row r="10" spans="1:5" ht="12.75">
      <c r="A10" t="s">
        <v>97</v>
      </c>
      <c r="C10" s="3">
        <v>15000</v>
      </c>
      <c r="E10" s="4">
        <v>15000</v>
      </c>
    </row>
    <row r="11" spans="1:5" ht="12.75">
      <c r="A11" t="s">
        <v>37</v>
      </c>
      <c r="C11" s="6">
        <v>2275712</v>
      </c>
      <c r="E11" s="7">
        <v>2843706</v>
      </c>
    </row>
    <row r="12" spans="3:5" ht="12.75">
      <c r="C12" s="3">
        <f>SUM(C9:C11)</f>
        <v>236275340</v>
      </c>
      <c r="E12" s="3">
        <f>SUM(E9:E11)</f>
        <v>125213732</v>
      </c>
    </row>
    <row r="13" ht="12.75">
      <c r="E13" s="4"/>
    </row>
    <row r="14" ht="12.75">
      <c r="A14" s="2" t="s">
        <v>13</v>
      </c>
    </row>
    <row r="15" spans="1:5" ht="12.75">
      <c r="A15" t="s">
        <v>14</v>
      </c>
      <c r="C15" s="3">
        <v>25428048</v>
      </c>
      <c r="E15" s="4">
        <v>27254184</v>
      </c>
    </row>
    <row r="16" spans="1:5" ht="12.75">
      <c r="A16" t="s">
        <v>15</v>
      </c>
      <c r="C16" s="3">
        <v>24936546</v>
      </c>
      <c r="E16" s="4">
        <v>20200864</v>
      </c>
    </row>
    <row r="17" spans="1:5" ht="12.75">
      <c r="A17" t="s">
        <v>16</v>
      </c>
      <c r="C17" s="20">
        <v>3063083</v>
      </c>
      <c r="E17" s="4">
        <v>33029330</v>
      </c>
    </row>
    <row r="18" spans="1:5" ht="12.75">
      <c r="A18" t="s">
        <v>95</v>
      </c>
      <c r="C18" s="20">
        <v>380815</v>
      </c>
      <c r="E18" s="4">
        <v>47137</v>
      </c>
    </row>
    <row r="19" spans="1:6" ht="12.75">
      <c r="A19" t="s">
        <v>66</v>
      </c>
      <c r="C19" s="6">
        <v>888367</v>
      </c>
      <c r="E19" s="7">
        <v>1125406</v>
      </c>
      <c r="F19" s="10"/>
    </row>
    <row r="20" spans="3:5" ht="12.75">
      <c r="C20" s="3">
        <f>SUM(C15:C19)</f>
        <v>54696859</v>
      </c>
      <c r="E20" s="3">
        <f>SUM(E15:E19)</f>
        <v>81656921</v>
      </c>
    </row>
    <row r="22" ht="12.75">
      <c r="A22" s="2" t="s">
        <v>58</v>
      </c>
    </row>
    <row r="23" spans="1:7" ht="12.75">
      <c r="A23" t="s">
        <v>17</v>
      </c>
      <c r="C23" s="3">
        <v>15410607</v>
      </c>
      <c r="E23" s="4">
        <v>14802494</v>
      </c>
      <c r="F23" s="10"/>
      <c r="G23" s="10"/>
    </row>
    <row r="24" spans="1:5" ht="12.75">
      <c r="A24" t="s">
        <v>18</v>
      </c>
      <c r="C24" s="20">
        <v>9872564</v>
      </c>
      <c r="E24" s="100">
        <f>17154936</f>
        <v>17154936</v>
      </c>
    </row>
    <row r="25" spans="1:5" ht="12.75">
      <c r="A25" t="s">
        <v>96</v>
      </c>
      <c r="C25" s="20">
        <v>10195115</v>
      </c>
      <c r="E25" s="4">
        <v>11159361</v>
      </c>
    </row>
    <row r="26" spans="1:7" ht="12.75">
      <c r="A26" s="92" t="s">
        <v>20</v>
      </c>
      <c r="C26" s="9">
        <v>25147889</v>
      </c>
      <c r="E26" s="4">
        <v>17288050</v>
      </c>
      <c r="F26" s="12"/>
      <c r="G26" s="9"/>
    </row>
    <row r="27" spans="1:7" ht="12.75">
      <c r="A27" t="s">
        <v>86</v>
      </c>
      <c r="C27" s="8">
        <v>5261703</v>
      </c>
      <c r="E27" s="21">
        <v>14170201</v>
      </c>
      <c r="G27" s="12"/>
    </row>
    <row r="28" spans="1:7" ht="12.75">
      <c r="A28" t="s">
        <v>19</v>
      </c>
      <c r="C28" s="6">
        <v>42388</v>
      </c>
      <c r="E28" s="7">
        <v>778194</v>
      </c>
      <c r="G28" s="12"/>
    </row>
    <row r="29" spans="3:5" ht="12.75">
      <c r="C29" s="8">
        <f>SUM(C23:C28)</f>
        <v>65930266</v>
      </c>
      <c r="E29" s="8">
        <f>SUM(E23:E28)</f>
        <v>75353236</v>
      </c>
    </row>
    <row r="31" spans="1:5" ht="12.75">
      <c r="A31" s="2" t="s">
        <v>122</v>
      </c>
      <c r="C31" s="3">
        <f>C20-C29</f>
        <v>-11233407</v>
      </c>
      <c r="E31" s="3">
        <f>E20-E29</f>
        <v>6303685</v>
      </c>
    </row>
    <row r="33" spans="3:5" ht="13.5" thickBot="1">
      <c r="C33" s="40">
        <f>C12+C31</f>
        <v>225041933</v>
      </c>
      <c r="E33" s="40">
        <f>E12+E31</f>
        <v>131517417</v>
      </c>
    </row>
    <row r="34" spans="3:5" ht="12.75">
      <c r="C34" s="8"/>
      <c r="E34" s="21"/>
    </row>
    <row r="35" spans="3:5" ht="12.75">
      <c r="C35" s="8"/>
      <c r="E35" s="21"/>
    </row>
    <row r="36" ht="12.75">
      <c r="A36" s="2" t="s">
        <v>59</v>
      </c>
    </row>
    <row r="37" spans="1:5" ht="12.75">
      <c r="A37" t="s">
        <v>21</v>
      </c>
      <c r="C37" s="3">
        <v>80000000</v>
      </c>
      <c r="E37" s="4">
        <v>80000000</v>
      </c>
    </row>
    <row r="38" spans="1:5" ht="12.75">
      <c r="A38" t="s">
        <v>22</v>
      </c>
      <c r="C38" s="3">
        <v>12885893</v>
      </c>
      <c r="E38" s="4">
        <v>12925097</v>
      </c>
    </row>
    <row r="39" spans="1:5" ht="12.75">
      <c r="A39" t="s">
        <v>23</v>
      </c>
      <c r="C39" s="8">
        <v>24678984</v>
      </c>
      <c r="D39" s="8"/>
      <c r="E39" s="21">
        <v>17352608</v>
      </c>
    </row>
    <row r="40" spans="1:5" ht="12.75">
      <c r="A40" t="s">
        <v>136</v>
      </c>
      <c r="C40" s="8">
        <v>1728000</v>
      </c>
      <c r="D40" s="8"/>
      <c r="E40" s="21">
        <v>0</v>
      </c>
    </row>
    <row r="41" spans="1:5" ht="12.75">
      <c r="A41" t="s">
        <v>24</v>
      </c>
      <c r="C41" s="16">
        <f>SUM(C37:C40)</f>
        <v>119292877</v>
      </c>
      <c r="E41" s="16">
        <f>SUM(E37:E40)</f>
        <v>110277705</v>
      </c>
    </row>
    <row r="42" spans="3:5" ht="12.75">
      <c r="C42" s="8"/>
      <c r="E42" s="8"/>
    </row>
    <row r="43" spans="3:6" ht="12.75">
      <c r="C43" s="8"/>
      <c r="D43" s="8"/>
      <c r="E43" s="21"/>
      <c r="F43" s="27"/>
    </row>
    <row r="44" spans="1:5" ht="12.75">
      <c r="A44" s="15" t="s">
        <v>81</v>
      </c>
      <c r="C44" s="8">
        <f>630507+2851324+90799225</f>
        <v>94281056</v>
      </c>
      <c r="E44" s="21">
        <v>8807712</v>
      </c>
    </row>
    <row r="45" spans="1:7" ht="12.75">
      <c r="A45" t="s">
        <v>25</v>
      </c>
      <c r="C45" s="8">
        <v>11468000</v>
      </c>
      <c r="E45" s="21">
        <v>12432000</v>
      </c>
      <c r="G45" s="9"/>
    </row>
    <row r="46" spans="3:7" ht="13.5" thickBot="1">
      <c r="C46" s="40">
        <f>C41+C44+C45</f>
        <v>225041933</v>
      </c>
      <c r="E46" s="40">
        <f>E41+E44+E45</f>
        <v>131517417</v>
      </c>
      <c r="G46" s="12"/>
    </row>
    <row r="47" ht="12.75">
      <c r="E47" s="4"/>
    </row>
    <row r="48" spans="5:7" ht="12.75">
      <c r="E48" s="4"/>
      <c r="G48" s="21"/>
    </row>
    <row r="49" ht="12.75">
      <c r="G49" s="21"/>
    </row>
    <row r="50" spans="1:7" ht="14.25" customHeight="1">
      <c r="A50" s="91" t="s">
        <v>150</v>
      </c>
      <c r="C50" s="64">
        <f>(+C12+C20-C29-C44-C45)/C37</f>
        <v>1.4911609625</v>
      </c>
      <c r="E50" s="64">
        <f>(+E12+E20-E29-E44-E45)/E37</f>
        <v>1.3784713125</v>
      </c>
      <c r="G50" s="21"/>
    </row>
    <row r="51" spans="3:7" ht="14.25" customHeight="1">
      <c r="C51" s="11"/>
      <c r="G51" s="12"/>
    </row>
    <row r="52" ht="12.75">
      <c r="A52" s="15"/>
    </row>
    <row r="53" ht="15">
      <c r="A53" s="19"/>
    </row>
    <row r="54" ht="12.75">
      <c r="A54" s="15" t="s">
        <v>151</v>
      </c>
    </row>
    <row r="55" ht="12.75">
      <c r="A55" t="s">
        <v>152</v>
      </c>
    </row>
  </sheetData>
  <printOptions/>
  <pageMargins left="0.51" right="0.31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showGridLines="0" workbookViewId="0" topLeftCell="A4">
      <selection activeCell="B52" sqref="B52"/>
    </sheetView>
  </sheetViews>
  <sheetFormatPr defaultColWidth="9.140625" defaultRowHeight="12.75"/>
  <cols>
    <col min="1" max="1" width="66.57421875" style="0" customWidth="1"/>
    <col min="2" max="2" width="24.7109375" style="3" bestFit="1" customWidth="1"/>
    <col min="3" max="3" width="3.7109375" style="0" customWidth="1"/>
    <col min="4" max="4" width="26.421875" style="0" hidden="1" customWidth="1"/>
    <col min="5" max="5" width="17.28125" style="0" customWidth="1"/>
    <col min="7" max="7" width="11.00390625" style="0" customWidth="1"/>
  </cols>
  <sheetData>
    <row r="1" spans="1:4" ht="18">
      <c r="A1" s="25" t="s">
        <v>67</v>
      </c>
      <c r="D1" s="22"/>
    </row>
    <row r="2" spans="1:4" ht="15.75">
      <c r="A2" s="28" t="s">
        <v>70</v>
      </c>
      <c r="D2" s="22"/>
    </row>
    <row r="3" spans="1:4" ht="15.75">
      <c r="A3" s="28" t="s">
        <v>128</v>
      </c>
      <c r="B3" s="1"/>
      <c r="D3" s="22"/>
    </row>
    <row r="4" spans="1:5" ht="15.75">
      <c r="A4" s="28"/>
      <c r="B4" s="81" t="s">
        <v>103</v>
      </c>
      <c r="C4" s="92"/>
      <c r="D4" s="92"/>
      <c r="E4" s="81" t="s">
        <v>105</v>
      </c>
    </row>
    <row r="5" spans="1:5" ht="15.75">
      <c r="A5" s="28"/>
      <c r="B5" s="81" t="s">
        <v>104</v>
      </c>
      <c r="C5" s="92"/>
      <c r="D5" s="92"/>
      <c r="E5" s="95" t="s">
        <v>106</v>
      </c>
    </row>
    <row r="6" spans="1:5" ht="15">
      <c r="A6" s="63"/>
      <c r="B6" s="81" t="s">
        <v>71</v>
      </c>
      <c r="C6" s="78"/>
      <c r="D6" s="78"/>
      <c r="E6" s="81" t="s">
        <v>71</v>
      </c>
    </row>
    <row r="7" spans="1:5" ht="15">
      <c r="A7" s="63"/>
      <c r="B7" s="81" t="s">
        <v>126</v>
      </c>
      <c r="C7" s="78"/>
      <c r="D7" s="78"/>
      <c r="E7" s="81" t="s">
        <v>118</v>
      </c>
    </row>
    <row r="8" spans="1:5" ht="15">
      <c r="A8" s="63"/>
      <c r="B8" s="81" t="s">
        <v>6</v>
      </c>
      <c r="C8" s="78"/>
      <c r="D8" s="78"/>
      <c r="E8" s="81" t="s">
        <v>6</v>
      </c>
    </row>
    <row r="9" spans="1:5" s="15" customFormat="1" ht="15">
      <c r="A9" s="32" t="s">
        <v>72</v>
      </c>
      <c r="B9" s="34"/>
      <c r="C9" s="31"/>
      <c r="D9" s="65"/>
      <c r="E9" s="31"/>
    </row>
    <row r="10" spans="1:7" s="15" customFormat="1" ht="15">
      <c r="A10" s="32" t="s">
        <v>26</v>
      </c>
      <c r="B10" s="66">
        <f>'P &amp; L'!G36</f>
        <v>9844932</v>
      </c>
      <c r="C10" s="31"/>
      <c r="D10" s="65"/>
      <c r="E10" s="67">
        <f>'P &amp; L'!I36</f>
        <v>21310973</v>
      </c>
      <c r="G10" s="95"/>
    </row>
    <row r="11" spans="1:5" s="15" customFormat="1" ht="15">
      <c r="A11" s="32"/>
      <c r="B11" s="66"/>
      <c r="C11" s="31"/>
      <c r="D11" s="65"/>
      <c r="E11" s="68"/>
    </row>
    <row r="12" spans="1:5" s="15" customFormat="1" ht="15">
      <c r="A12" s="32" t="s">
        <v>27</v>
      </c>
      <c r="B12" s="34"/>
      <c r="C12" s="31"/>
      <c r="D12" s="65"/>
      <c r="E12" s="68"/>
    </row>
    <row r="13" spans="1:5" s="15" customFormat="1" ht="14.25">
      <c r="A13" s="31" t="s">
        <v>40</v>
      </c>
      <c r="B13" s="34">
        <v>33333</v>
      </c>
      <c r="C13" s="31"/>
      <c r="D13" s="65" t="s">
        <v>44</v>
      </c>
      <c r="E13" s="69">
        <v>147206</v>
      </c>
    </row>
    <row r="14" spans="1:5" s="15" customFormat="1" ht="14.25">
      <c r="A14" s="31" t="s">
        <v>41</v>
      </c>
      <c r="B14" s="34">
        <v>567994</v>
      </c>
      <c r="C14" s="31"/>
      <c r="D14" s="65" t="s">
        <v>54</v>
      </c>
      <c r="E14" s="69">
        <v>567994</v>
      </c>
    </row>
    <row r="15" spans="1:5" s="15" customFormat="1" ht="14.25">
      <c r="A15" s="31" t="s">
        <v>109</v>
      </c>
      <c r="B15" s="34">
        <v>34177</v>
      </c>
      <c r="C15" s="31"/>
      <c r="D15" s="65"/>
      <c r="E15" s="69">
        <v>22543</v>
      </c>
    </row>
    <row r="16" spans="1:5" s="15" customFormat="1" ht="14.25">
      <c r="A16" s="31" t="s">
        <v>73</v>
      </c>
      <c r="B16" s="33">
        <v>8360292</v>
      </c>
      <c r="C16" s="31"/>
      <c r="D16" s="65" t="s">
        <v>44</v>
      </c>
      <c r="E16" s="69">
        <v>7047029</v>
      </c>
    </row>
    <row r="17" spans="1:5" s="15" customFormat="1" ht="14.25">
      <c r="A17" s="31" t="s">
        <v>110</v>
      </c>
      <c r="B17" s="33">
        <v>0</v>
      </c>
      <c r="C17" s="31"/>
      <c r="D17" s="65"/>
      <c r="E17" s="69">
        <v>-6500</v>
      </c>
    </row>
    <row r="18" spans="1:5" s="15" customFormat="1" ht="14.25">
      <c r="A18" s="31" t="s">
        <v>133</v>
      </c>
      <c r="B18" s="33">
        <v>0</v>
      </c>
      <c r="C18" s="31"/>
      <c r="D18" s="65"/>
      <c r="E18" s="69">
        <v>4500</v>
      </c>
    </row>
    <row r="19" spans="1:5" s="15" customFormat="1" ht="14.25">
      <c r="A19" s="31" t="s">
        <v>134</v>
      </c>
      <c r="B19" s="33">
        <v>161133</v>
      </c>
      <c r="C19" s="31"/>
      <c r="D19" s="65"/>
      <c r="E19" s="69">
        <v>469374</v>
      </c>
    </row>
    <row r="20" spans="1:5" s="15" customFormat="1" ht="14.25">
      <c r="A20" s="78" t="s">
        <v>119</v>
      </c>
      <c r="B20" s="33">
        <v>0</v>
      </c>
      <c r="C20" s="31"/>
      <c r="D20" s="65"/>
      <c r="E20" s="69">
        <v>-1000000</v>
      </c>
    </row>
    <row r="21" spans="1:5" s="15" customFormat="1" ht="14.25">
      <c r="A21" s="31" t="s">
        <v>74</v>
      </c>
      <c r="B21" s="33">
        <v>1702223</v>
      </c>
      <c r="C21" s="31"/>
      <c r="D21" s="65" t="s">
        <v>54</v>
      </c>
      <c r="E21" s="69">
        <v>1431545</v>
      </c>
    </row>
    <row r="22" spans="1:5" s="15" customFormat="1" ht="14.25">
      <c r="A22" s="31" t="s">
        <v>42</v>
      </c>
      <c r="B22" s="33">
        <v>-44494</v>
      </c>
      <c r="C22" s="31"/>
      <c r="D22" s="65" t="s">
        <v>44</v>
      </c>
      <c r="E22" s="69">
        <v>-4701</v>
      </c>
    </row>
    <row r="23" spans="1:5" s="15" customFormat="1" ht="14.25">
      <c r="A23" s="31" t="s">
        <v>60</v>
      </c>
      <c r="B23" s="43"/>
      <c r="C23" s="31"/>
      <c r="D23" s="65"/>
      <c r="E23" s="77"/>
    </row>
    <row r="24" spans="1:5" s="15" customFormat="1" ht="15">
      <c r="A24" s="32" t="s">
        <v>28</v>
      </c>
      <c r="B24" s="70">
        <f>SUM(B10:B22)</f>
        <v>20659590</v>
      </c>
      <c r="C24" s="31"/>
      <c r="D24" s="65"/>
      <c r="E24" s="70">
        <f>SUM(E10:E22)</f>
        <v>29989963</v>
      </c>
    </row>
    <row r="25" spans="1:5" s="15" customFormat="1" ht="14.25">
      <c r="A25" s="31"/>
      <c r="B25" s="34"/>
      <c r="C25" s="31"/>
      <c r="D25" s="65"/>
      <c r="E25" s="69"/>
    </row>
    <row r="26" spans="1:5" s="15" customFormat="1" ht="14.25">
      <c r="A26" s="31" t="s">
        <v>102</v>
      </c>
      <c r="B26" s="34">
        <v>1826136</v>
      </c>
      <c r="C26" s="31"/>
      <c r="D26" s="65" t="s">
        <v>54</v>
      </c>
      <c r="E26" s="69">
        <v>-13403326</v>
      </c>
    </row>
    <row r="27" spans="1:5" s="15" customFormat="1" ht="14.25">
      <c r="A27" s="31" t="s">
        <v>141</v>
      </c>
      <c r="B27" s="34">
        <v>-4956149</v>
      </c>
      <c r="C27" s="31"/>
      <c r="D27" s="65" t="s">
        <v>55</v>
      </c>
      <c r="E27" s="69">
        <v>-5301570</v>
      </c>
    </row>
    <row r="28" spans="1:5" s="15" customFormat="1" ht="14.25">
      <c r="A28" s="31" t="s">
        <v>148</v>
      </c>
      <c r="B28" s="36">
        <v>1376853</v>
      </c>
      <c r="C28" s="31"/>
      <c r="D28" s="65" t="s">
        <v>45</v>
      </c>
      <c r="E28" s="77">
        <v>8327487</v>
      </c>
    </row>
    <row r="29" spans="1:5" s="15" customFormat="1" ht="15">
      <c r="A29" s="32" t="s">
        <v>82</v>
      </c>
      <c r="B29" s="66">
        <f>SUM(B24:B28)</f>
        <v>18906430</v>
      </c>
      <c r="C29" s="31"/>
      <c r="D29" s="65"/>
      <c r="E29" s="70">
        <f>SUM(E24:E28)</f>
        <v>19612554</v>
      </c>
    </row>
    <row r="30" spans="1:5" s="15" customFormat="1" ht="14.25">
      <c r="A30" s="31"/>
      <c r="B30" s="34"/>
      <c r="C30" s="31"/>
      <c r="D30" s="65"/>
      <c r="E30" s="69"/>
    </row>
    <row r="31" spans="1:5" s="15" customFormat="1" ht="14.25">
      <c r="A31" s="31" t="s">
        <v>83</v>
      </c>
      <c r="B31" s="33">
        <v>-2824040</v>
      </c>
      <c r="C31" s="31"/>
      <c r="D31" s="65" t="s">
        <v>46</v>
      </c>
      <c r="E31" s="69">
        <v>-5147890</v>
      </c>
    </row>
    <row r="32" spans="1:5" s="15" customFormat="1" ht="14.25">
      <c r="A32" s="31" t="s">
        <v>29</v>
      </c>
      <c r="B32" s="34">
        <f>-B21</f>
        <v>-1702223</v>
      </c>
      <c r="C32" s="31"/>
      <c r="D32" s="65" t="s">
        <v>44</v>
      </c>
      <c r="E32" s="69">
        <v>-1431545</v>
      </c>
    </row>
    <row r="33" spans="1:5" s="15" customFormat="1" ht="14.25">
      <c r="A33" s="31"/>
      <c r="B33" s="34"/>
      <c r="C33" s="31"/>
      <c r="D33" s="65"/>
      <c r="E33" s="33"/>
    </row>
    <row r="34" spans="1:5" s="15" customFormat="1" ht="15">
      <c r="A34" s="90" t="s">
        <v>100</v>
      </c>
      <c r="B34" s="93">
        <f>SUM(B29:B32)</f>
        <v>14380167</v>
      </c>
      <c r="C34" s="31"/>
      <c r="D34" s="65"/>
      <c r="E34" s="94">
        <f>SUM(E29:E32)</f>
        <v>13033119</v>
      </c>
    </row>
    <row r="35" spans="1:5" s="15" customFormat="1" ht="14.25">
      <c r="A35" s="31"/>
      <c r="B35" s="34"/>
      <c r="C35" s="31"/>
      <c r="D35" s="65"/>
      <c r="E35" s="69"/>
    </row>
    <row r="36" spans="1:5" s="15" customFormat="1" ht="15">
      <c r="A36" s="32" t="s">
        <v>75</v>
      </c>
      <c r="B36" s="34"/>
      <c r="C36" s="31"/>
      <c r="D36" s="65"/>
      <c r="E36" s="69"/>
    </row>
    <row r="37" spans="1:5" s="15" customFormat="1" ht="14.25">
      <c r="A37" s="31" t="s">
        <v>43</v>
      </c>
      <c r="B37" s="34">
        <f>-B22</f>
        <v>44494</v>
      </c>
      <c r="C37" s="72"/>
      <c r="D37" s="65" t="s">
        <v>44</v>
      </c>
      <c r="E37" s="69">
        <v>4701</v>
      </c>
    </row>
    <row r="38" spans="1:5" s="15" customFormat="1" ht="14.25">
      <c r="A38" s="31" t="s">
        <v>111</v>
      </c>
      <c r="B38" s="34">
        <v>0</v>
      </c>
      <c r="C38" s="72"/>
      <c r="D38" s="65"/>
      <c r="E38" s="69">
        <v>6500</v>
      </c>
    </row>
    <row r="39" spans="1:5" s="15" customFormat="1" ht="14.25">
      <c r="A39" s="31" t="s">
        <v>94</v>
      </c>
      <c r="B39" s="33">
        <v>-117794607</v>
      </c>
      <c r="C39" s="31"/>
      <c r="D39" s="65" t="s">
        <v>47</v>
      </c>
      <c r="E39" s="69">
        <v>-36074846</v>
      </c>
    </row>
    <row r="40" spans="1:5" s="15" customFormat="1" ht="14.25">
      <c r="A40" s="31" t="s">
        <v>135</v>
      </c>
      <c r="B40" s="33">
        <v>0</v>
      </c>
      <c r="C40" s="31"/>
      <c r="D40" s="65"/>
      <c r="E40" s="69">
        <v>75500</v>
      </c>
    </row>
    <row r="41" spans="1:5" s="15" customFormat="1" ht="14.25">
      <c r="A41" s="31"/>
      <c r="B41" s="34"/>
      <c r="C41" s="31"/>
      <c r="D41" s="65"/>
      <c r="E41" s="34"/>
    </row>
    <row r="42" spans="1:5" s="15" customFormat="1" ht="15">
      <c r="A42" s="32" t="s">
        <v>76</v>
      </c>
      <c r="B42" s="71">
        <f>SUM(B37:B41)</f>
        <v>-117750113</v>
      </c>
      <c r="C42" s="31"/>
      <c r="D42" s="65"/>
      <c r="E42" s="71">
        <f>SUM(E37:E41)</f>
        <v>-35988145</v>
      </c>
    </row>
    <row r="43" spans="1:5" s="15" customFormat="1" ht="14.25">
      <c r="A43" s="31"/>
      <c r="B43" s="34"/>
      <c r="C43" s="31"/>
      <c r="D43" s="65"/>
      <c r="E43" s="68"/>
    </row>
    <row r="44" spans="1:5" s="15" customFormat="1" ht="15">
      <c r="A44" s="32" t="s">
        <v>147</v>
      </c>
      <c r="B44" s="34"/>
      <c r="C44" s="31"/>
      <c r="D44" s="65"/>
      <c r="E44" s="68"/>
    </row>
    <row r="45" spans="1:5" s="15" customFormat="1" ht="14.25">
      <c r="A45" s="31" t="s">
        <v>39</v>
      </c>
      <c r="B45" s="34">
        <v>-6346904</v>
      </c>
      <c r="C45" s="31"/>
      <c r="D45" s="65"/>
      <c r="E45" s="68">
        <v>-601560</v>
      </c>
    </row>
    <row r="46" spans="1:5" s="15" customFormat="1" ht="14.25">
      <c r="A46" s="31" t="s">
        <v>139</v>
      </c>
      <c r="B46" s="34">
        <v>30080000</v>
      </c>
      <c r="C46" s="31"/>
      <c r="D46" s="65"/>
      <c r="E46" s="68">
        <v>0</v>
      </c>
    </row>
    <row r="47" spans="1:5" s="15" customFormat="1" ht="14.25">
      <c r="A47" s="31" t="s">
        <v>99</v>
      </c>
      <c r="B47" s="34">
        <v>6959000</v>
      </c>
      <c r="C47" s="31"/>
      <c r="D47" s="65" t="s">
        <v>50</v>
      </c>
      <c r="E47" s="68">
        <v>7661000</v>
      </c>
    </row>
    <row r="48" spans="1:5" s="15" customFormat="1" ht="14.25">
      <c r="A48" s="31" t="s">
        <v>142</v>
      </c>
      <c r="B48" s="34">
        <f>89006439</f>
        <v>89006439</v>
      </c>
      <c r="C48" s="31"/>
      <c r="D48" s="65"/>
      <c r="E48" s="68">
        <v>3000000</v>
      </c>
    </row>
    <row r="49" spans="1:5" s="15" customFormat="1" ht="14.25">
      <c r="A49" s="31" t="s">
        <v>143</v>
      </c>
      <c r="B49" s="34">
        <f>-91352154+90799225</f>
        <v>-552929</v>
      </c>
      <c r="C49" s="31"/>
      <c r="D49" s="65" t="s">
        <v>48</v>
      </c>
      <c r="E49" s="68">
        <v>-7036309</v>
      </c>
    </row>
    <row r="50" spans="1:7" s="15" customFormat="1" ht="14.25">
      <c r="A50" s="31" t="s">
        <v>84</v>
      </c>
      <c r="B50" s="33">
        <v>-4435747</v>
      </c>
      <c r="C50" s="78"/>
      <c r="D50" s="78" t="s">
        <v>49</v>
      </c>
      <c r="E50" s="69">
        <v>-2748950</v>
      </c>
      <c r="G50" s="69"/>
    </row>
    <row r="51" spans="1:5" s="15" customFormat="1" ht="14.25">
      <c r="A51" s="31" t="s">
        <v>140</v>
      </c>
      <c r="B51" s="34">
        <v>-2668454</v>
      </c>
      <c r="C51" s="31"/>
      <c r="D51" s="65" t="s">
        <v>50</v>
      </c>
      <c r="E51" s="68">
        <v>6371401</v>
      </c>
    </row>
    <row r="52" spans="1:5" s="15" customFormat="1" ht="14.25">
      <c r="A52" s="31"/>
      <c r="B52" s="34"/>
      <c r="C52" s="31"/>
      <c r="D52" s="65"/>
      <c r="E52" s="34"/>
    </row>
    <row r="53" spans="1:5" s="15" customFormat="1" ht="15">
      <c r="A53" s="32" t="s">
        <v>144</v>
      </c>
      <c r="B53" s="71">
        <f>SUM(B45:B52)</f>
        <v>112041405</v>
      </c>
      <c r="C53" s="31"/>
      <c r="D53" s="65"/>
      <c r="E53" s="71">
        <f>SUM(E45:E52)</f>
        <v>6645582</v>
      </c>
    </row>
    <row r="54" spans="1:5" s="15" customFormat="1" ht="14.25">
      <c r="A54" s="31"/>
      <c r="B54" s="34"/>
      <c r="C54" s="31"/>
      <c r="D54" s="65"/>
      <c r="E54" s="68"/>
    </row>
    <row r="55" spans="1:5" s="15" customFormat="1" ht="15">
      <c r="A55" s="32" t="s">
        <v>101</v>
      </c>
      <c r="B55" s="66">
        <f>+B34+B42+B53</f>
        <v>8671459</v>
      </c>
      <c r="C55" s="31"/>
      <c r="D55" s="65"/>
      <c r="E55" s="66">
        <f>+E34+E42+E53</f>
        <v>-16309444</v>
      </c>
    </row>
    <row r="56" spans="1:5" s="15" customFormat="1" ht="14.25">
      <c r="A56" s="31" t="s">
        <v>60</v>
      </c>
      <c r="B56" s="34"/>
      <c r="C56" s="31"/>
      <c r="D56" s="65"/>
      <c r="E56" s="68"/>
    </row>
    <row r="57" spans="1:5" s="15" customFormat="1" ht="15">
      <c r="A57" s="32" t="s">
        <v>98</v>
      </c>
      <c r="B57" s="34">
        <f>1125406-14170201</f>
        <v>-13044795</v>
      </c>
      <c r="C57" s="31"/>
      <c r="D57" s="65" t="s">
        <v>51</v>
      </c>
      <c r="E57" s="68">
        <f>1500000+1764649</f>
        <v>3264649</v>
      </c>
    </row>
    <row r="58" spans="1:5" s="15" customFormat="1" ht="15">
      <c r="A58" s="73"/>
      <c r="B58" s="36"/>
      <c r="C58" s="31"/>
      <c r="D58" s="65"/>
      <c r="E58" s="36"/>
    </row>
    <row r="59" spans="1:5" s="15" customFormat="1" ht="15.75" thickBot="1">
      <c r="A59" s="32" t="s">
        <v>129</v>
      </c>
      <c r="B59" s="74">
        <f>SUM(B55:B57)</f>
        <v>-4373336</v>
      </c>
      <c r="C59" s="31"/>
      <c r="D59" s="65"/>
      <c r="E59" s="74">
        <f>SUM(E55:E57)</f>
        <v>-13044795</v>
      </c>
    </row>
    <row r="60" spans="1:5" s="15" customFormat="1" ht="15">
      <c r="A60" s="73"/>
      <c r="B60" s="75"/>
      <c r="C60" s="31"/>
      <c r="D60" s="65" t="s">
        <v>52</v>
      </c>
      <c r="E60" s="68"/>
    </row>
    <row r="61" spans="1:5" s="15" customFormat="1" ht="15">
      <c r="A61" s="32" t="s">
        <v>121</v>
      </c>
      <c r="B61" s="37"/>
      <c r="C61" s="68"/>
      <c r="D61" s="65" t="s">
        <v>53</v>
      </c>
      <c r="E61" s="68"/>
    </row>
    <row r="62" spans="1:5" s="15" customFormat="1" ht="15">
      <c r="A62" s="32"/>
      <c r="B62" s="34"/>
      <c r="C62" s="31"/>
      <c r="D62" s="65"/>
      <c r="E62" s="68"/>
    </row>
    <row r="63" spans="1:5" s="15" customFormat="1" ht="14.25">
      <c r="A63" s="31" t="s">
        <v>36</v>
      </c>
      <c r="B63" s="34">
        <f>BalanceSheet!C19</f>
        <v>888367</v>
      </c>
      <c r="C63" s="31"/>
      <c r="D63" s="31"/>
      <c r="E63" s="68">
        <v>1125406</v>
      </c>
    </row>
    <row r="64" spans="1:5" s="15" customFormat="1" ht="14.25">
      <c r="A64" s="31" t="s">
        <v>85</v>
      </c>
      <c r="B64" s="34">
        <f>-BalanceSheet!C27</f>
        <v>-5261703</v>
      </c>
      <c r="C64" s="31"/>
      <c r="D64" s="31"/>
      <c r="E64" s="68">
        <v>-14170201</v>
      </c>
    </row>
    <row r="65" spans="1:5" s="15" customFormat="1" ht="15.75" thickBot="1">
      <c r="A65" s="31"/>
      <c r="B65" s="74">
        <f>SUM(B63:B64)</f>
        <v>-4373336</v>
      </c>
      <c r="C65" s="31"/>
      <c r="D65" s="31"/>
      <c r="E65" s="74">
        <f>SUM(E63:E64)</f>
        <v>-13044795</v>
      </c>
    </row>
    <row r="66" spans="2:5" s="15" customFormat="1" ht="12.75">
      <c r="B66" s="50"/>
      <c r="E66" s="50"/>
    </row>
    <row r="67" spans="2:5" s="15" customFormat="1" ht="12.75">
      <c r="B67" s="50"/>
      <c r="E67" s="76"/>
    </row>
    <row r="68" spans="2:5" s="15" customFormat="1" ht="12.75">
      <c r="B68" s="50"/>
      <c r="E68" s="50"/>
    </row>
    <row r="69" spans="2:5" s="15" customFormat="1" ht="12.75" hidden="1">
      <c r="B69" s="50">
        <f>B65-B59</f>
        <v>0</v>
      </c>
      <c r="E69" s="50">
        <f>E65-E59</f>
        <v>0</v>
      </c>
    </row>
    <row r="70" spans="2:5" s="15" customFormat="1" ht="12.75">
      <c r="B70" s="50"/>
      <c r="E70" s="76"/>
    </row>
    <row r="71" spans="2:5" s="15" customFormat="1" ht="12.75">
      <c r="B71" s="50"/>
      <c r="E71" s="76"/>
    </row>
    <row r="72" spans="2:5" s="15" customFormat="1" ht="12.75">
      <c r="B72" s="50"/>
      <c r="E72" s="76"/>
    </row>
    <row r="73" spans="2:5" s="15" customFormat="1" ht="12.75">
      <c r="B73" s="50"/>
      <c r="E73" s="76"/>
    </row>
    <row r="74" spans="2:5" s="15" customFormat="1" ht="12.75">
      <c r="B74" s="50"/>
      <c r="E74" s="76"/>
    </row>
    <row r="75" spans="2:5" s="15" customFormat="1" ht="12.75">
      <c r="B75" s="50"/>
      <c r="E75" s="76"/>
    </row>
    <row r="76" spans="2:5" s="15" customFormat="1" ht="12.75">
      <c r="B76" s="50"/>
      <c r="E76" s="76"/>
    </row>
    <row r="77" spans="2:5" s="15" customFormat="1" ht="12.75">
      <c r="B77" s="50"/>
      <c r="E77" s="76"/>
    </row>
    <row r="78" spans="2:5" s="15" customFormat="1" ht="12.75">
      <c r="B78" s="50"/>
      <c r="E78" s="76"/>
    </row>
    <row r="79" spans="2:5" s="15" customFormat="1" ht="12.75">
      <c r="B79" s="50"/>
      <c r="E79" s="76"/>
    </row>
    <row r="80" s="15" customFormat="1" ht="12.75">
      <c r="B80" s="50"/>
    </row>
    <row r="81" s="15" customFormat="1" ht="12.75">
      <c r="B81" s="50"/>
    </row>
    <row r="82" s="15" customFormat="1" ht="12.75">
      <c r="B82" s="50"/>
    </row>
    <row r="83" s="15" customFormat="1" ht="12.75">
      <c r="B83" s="50"/>
    </row>
    <row r="84" s="15" customFormat="1" ht="12.75">
      <c r="B84" s="50"/>
    </row>
    <row r="85" s="15" customFormat="1" ht="12.75">
      <c r="B85" s="50"/>
    </row>
    <row r="86" s="15" customFormat="1" ht="12.75">
      <c r="B86" s="50"/>
    </row>
    <row r="87" s="15" customFormat="1" ht="12.75">
      <c r="B87" s="50"/>
    </row>
    <row r="88" s="15" customFormat="1" ht="12.75">
      <c r="B88" s="50"/>
    </row>
    <row r="89" s="15" customFormat="1" ht="12.75">
      <c r="B89" s="50"/>
    </row>
    <row r="90" s="15" customFormat="1" ht="12.75">
      <c r="B90" s="50"/>
    </row>
    <row r="91" s="15" customFormat="1" ht="12.75">
      <c r="B91" s="50"/>
    </row>
    <row r="92" s="15" customFormat="1" ht="12.75">
      <c r="B92" s="50"/>
    </row>
  </sheetData>
  <printOptions/>
  <pageMargins left="0.51" right="0.39" top="0.4" bottom="0.2" header="0.31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="80" zoomScaleNormal="80" workbookViewId="0" topLeftCell="A25">
      <selection activeCell="A18" sqref="A18"/>
    </sheetView>
  </sheetViews>
  <sheetFormatPr defaultColWidth="9.140625" defaultRowHeight="12.75"/>
  <cols>
    <col min="1" max="1" width="48.00390625" style="13" customWidth="1"/>
    <col min="2" max="2" width="18.421875" style="17" customWidth="1"/>
    <col min="3" max="3" width="4.8515625" style="17" customWidth="1"/>
    <col min="4" max="4" width="18.421875" style="18" customWidth="1"/>
    <col min="5" max="5" width="4.7109375" style="17" customWidth="1"/>
    <col min="6" max="6" width="14.140625" style="17" customWidth="1"/>
    <col min="7" max="7" width="2.00390625" style="17" customWidth="1"/>
    <col min="8" max="8" width="19.57421875" style="17" customWidth="1"/>
    <col min="9" max="9" width="2.00390625" style="17" customWidth="1"/>
    <col min="10" max="10" width="15.57421875" style="17" customWidth="1"/>
    <col min="11" max="11" width="4.57421875" style="13" customWidth="1"/>
    <col min="12" max="12" width="13.7109375" style="13" hidden="1" customWidth="1"/>
    <col min="13" max="13" width="9.8515625" style="13" hidden="1" customWidth="1"/>
    <col min="14" max="14" width="9.140625" style="13" hidden="1" customWidth="1"/>
    <col min="15" max="15" width="13.7109375" style="13" hidden="1" customWidth="1"/>
    <col min="16" max="18" width="9.8515625" style="13" hidden="1" customWidth="1"/>
    <col min="19" max="16384" width="9.140625" style="13" hidden="1" customWidth="1"/>
  </cols>
  <sheetData>
    <row r="1" ht="20.25">
      <c r="A1" s="41" t="s">
        <v>67</v>
      </c>
    </row>
    <row r="2" ht="15.75">
      <c r="A2" s="28" t="s">
        <v>77</v>
      </c>
    </row>
    <row r="3" ht="15.75">
      <c r="A3" s="28" t="s">
        <v>130</v>
      </c>
    </row>
    <row r="4" spans="2:10" s="79" customFormat="1" ht="15">
      <c r="B4" s="24"/>
      <c r="C4" s="24"/>
      <c r="D4" s="23"/>
      <c r="E4" s="24"/>
      <c r="F4" s="24"/>
      <c r="G4" s="24"/>
      <c r="H4" s="24"/>
      <c r="I4" s="24"/>
      <c r="J4" s="24"/>
    </row>
    <row r="5" spans="2:10" s="80" customFormat="1" ht="15">
      <c r="B5" s="81" t="s">
        <v>30</v>
      </c>
      <c r="C5" s="81"/>
      <c r="D5" s="81" t="s">
        <v>30</v>
      </c>
      <c r="E5" s="70"/>
      <c r="F5" s="81" t="s">
        <v>31</v>
      </c>
      <c r="G5" s="81"/>
      <c r="H5" s="81" t="s">
        <v>112</v>
      </c>
      <c r="I5" s="81"/>
      <c r="J5" s="81"/>
    </row>
    <row r="6" spans="2:10" s="80" customFormat="1" ht="15">
      <c r="B6" s="82" t="s">
        <v>32</v>
      </c>
      <c r="C6" s="83"/>
      <c r="D6" s="84" t="s">
        <v>38</v>
      </c>
      <c r="E6" s="70"/>
      <c r="F6" s="82" t="s">
        <v>33</v>
      </c>
      <c r="G6" s="83"/>
      <c r="H6" s="82" t="s">
        <v>113</v>
      </c>
      <c r="I6" s="83"/>
      <c r="J6" s="82" t="s">
        <v>34</v>
      </c>
    </row>
    <row r="7" spans="2:10" s="80" customFormat="1" ht="15">
      <c r="B7" s="81" t="s">
        <v>6</v>
      </c>
      <c r="C7" s="81"/>
      <c r="D7" s="81" t="s">
        <v>6</v>
      </c>
      <c r="E7" s="70"/>
      <c r="F7" s="81" t="s">
        <v>6</v>
      </c>
      <c r="G7" s="81"/>
      <c r="H7" s="81" t="s">
        <v>6</v>
      </c>
      <c r="I7" s="81"/>
      <c r="J7" s="81" t="s">
        <v>6</v>
      </c>
    </row>
    <row r="8" spans="2:13" s="80" customFormat="1" ht="14.25">
      <c r="B8" s="85"/>
      <c r="C8" s="85"/>
      <c r="D8" s="85"/>
      <c r="E8" s="33"/>
      <c r="F8" s="85"/>
      <c r="G8" s="85"/>
      <c r="H8" s="85"/>
      <c r="I8" s="85"/>
      <c r="J8" s="85"/>
      <c r="M8" s="86"/>
    </row>
    <row r="9" spans="2:13" s="80" customFormat="1" ht="14.25">
      <c r="B9" s="85"/>
      <c r="C9" s="85"/>
      <c r="D9" s="85"/>
      <c r="E9" s="33"/>
      <c r="F9" s="85"/>
      <c r="G9" s="85"/>
      <c r="H9" s="85"/>
      <c r="I9" s="85"/>
      <c r="J9" s="85"/>
      <c r="M9" s="86"/>
    </row>
    <row r="10" spans="2:13" s="80" customFormat="1" ht="14.25">
      <c r="B10" s="85"/>
      <c r="C10" s="85"/>
      <c r="D10" s="85"/>
      <c r="E10" s="33"/>
      <c r="F10" s="85"/>
      <c r="G10" s="85"/>
      <c r="H10" s="85"/>
      <c r="I10" s="85"/>
      <c r="J10" s="85"/>
      <c r="M10" s="86"/>
    </row>
    <row r="11" spans="1:13" s="80" customFormat="1" ht="14.25">
      <c r="A11" s="101" t="s">
        <v>108</v>
      </c>
      <c r="B11" s="85">
        <v>80000000</v>
      </c>
      <c r="C11" s="85"/>
      <c r="D11" s="85">
        <v>12925097</v>
      </c>
      <c r="E11" s="33"/>
      <c r="F11" s="85">
        <v>17352608</v>
      </c>
      <c r="G11" s="85"/>
      <c r="H11" s="85">
        <v>0</v>
      </c>
      <c r="I11" s="85"/>
      <c r="J11" s="85">
        <f>B11+D11+F11+H11</f>
        <v>110277705</v>
      </c>
      <c r="M11" s="86"/>
    </row>
    <row r="12" spans="1:13" s="80" customFormat="1" ht="14.25">
      <c r="A12" s="102" t="s">
        <v>114</v>
      </c>
      <c r="B12" s="85">
        <v>0</v>
      </c>
      <c r="C12" s="85"/>
      <c r="D12" s="85">
        <v>0</v>
      </c>
      <c r="E12" s="33"/>
      <c r="F12" s="85">
        <f>'P &amp; L'!G40</f>
        <v>9054376</v>
      </c>
      <c r="G12" s="85"/>
      <c r="H12" s="85">
        <v>0</v>
      </c>
      <c r="I12" s="85"/>
      <c r="J12" s="85">
        <f>SUM(B12:H12)</f>
        <v>9054376</v>
      </c>
      <c r="M12" s="86"/>
    </row>
    <row r="13" spans="1:13" s="80" customFormat="1" ht="14.25">
      <c r="A13" s="101" t="s">
        <v>146</v>
      </c>
      <c r="B13" s="85"/>
      <c r="C13" s="85"/>
      <c r="D13" s="85"/>
      <c r="E13" s="33"/>
      <c r="F13" s="85"/>
      <c r="G13" s="85"/>
      <c r="H13" s="85"/>
      <c r="I13" s="85"/>
      <c r="J13" s="85"/>
      <c r="M13" s="86"/>
    </row>
    <row r="14" spans="1:13" s="80" customFormat="1" ht="14.25">
      <c r="A14" s="96" t="s">
        <v>117</v>
      </c>
      <c r="B14" s="85">
        <v>0</v>
      </c>
      <c r="C14" s="85"/>
      <c r="D14" s="85">
        <v>0</v>
      </c>
      <c r="E14" s="33"/>
      <c r="F14" s="85">
        <v>-1728000</v>
      </c>
      <c r="G14" s="85"/>
      <c r="H14" s="85">
        <v>1728000</v>
      </c>
      <c r="I14" s="85"/>
      <c r="J14" s="85">
        <f>B14+D14+F14+H14</f>
        <v>0</v>
      </c>
      <c r="M14" s="86"/>
    </row>
    <row r="15" spans="1:13" s="80" customFormat="1" ht="14.25">
      <c r="A15" s="96" t="s">
        <v>138</v>
      </c>
      <c r="B15" s="85">
        <v>0</v>
      </c>
      <c r="C15" s="85"/>
      <c r="D15" s="85">
        <v>-39204</v>
      </c>
      <c r="E15" s="33"/>
      <c r="F15" s="85">
        <v>0</v>
      </c>
      <c r="G15" s="85"/>
      <c r="H15" s="85">
        <v>0</v>
      </c>
      <c r="I15" s="85"/>
      <c r="J15" s="85">
        <f>SUM(B15:H15)</f>
        <v>-39204</v>
      </c>
      <c r="M15" s="86"/>
    </row>
    <row r="16" spans="1:13" s="80" customFormat="1" ht="15" thickBot="1">
      <c r="A16" s="101" t="s">
        <v>131</v>
      </c>
      <c r="B16" s="98">
        <f>SUM(B11:B12)</f>
        <v>80000000</v>
      </c>
      <c r="C16" s="85"/>
      <c r="D16" s="98">
        <f>SUM(D11:D15)</f>
        <v>12885893</v>
      </c>
      <c r="E16" s="33"/>
      <c r="F16" s="98">
        <f>SUM(F11:F15)</f>
        <v>24678984</v>
      </c>
      <c r="G16" s="85"/>
      <c r="H16" s="98">
        <f>SUM(H11:H15)</f>
        <v>1728000</v>
      </c>
      <c r="I16" s="85"/>
      <c r="J16" s="98">
        <f>SUM(J11:J15)</f>
        <v>119292877</v>
      </c>
      <c r="M16" s="86"/>
    </row>
    <row r="17" spans="2:13" s="80" customFormat="1" ht="14.25">
      <c r="B17" s="85"/>
      <c r="C17" s="85"/>
      <c r="D17" s="85"/>
      <c r="E17" s="33"/>
      <c r="F17" s="85"/>
      <c r="G17" s="85"/>
      <c r="H17" s="85"/>
      <c r="I17" s="85"/>
      <c r="J17" s="85"/>
      <c r="M17" s="86"/>
    </row>
    <row r="18" spans="2:13" s="80" customFormat="1" ht="14.25">
      <c r="B18" s="85"/>
      <c r="C18" s="85"/>
      <c r="D18" s="85"/>
      <c r="E18" s="33"/>
      <c r="F18" s="85"/>
      <c r="G18" s="85"/>
      <c r="H18" s="85"/>
      <c r="I18" s="85"/>
      <c r="J18" s="85"/>
      <c r="M18" s="86"/>
    </row>
    <row r="19" spans="2:13" s="80" customFormat="1" ht="14.25">
      <c r="B19" s="85"/>
      <c r="C19" s="85"/>
      <c r="D19" s="85"/>
      <c r="E19" s="33"/>
      <c r="F19" s="85"/>
      <c r="G19" s="85"/>
      <c r="H19" s="85"/>
      <c r="I19" s="85"/>
      <c r="J19" s="85"/>
      <c r="M19" s="86"/>
    </row>
    <row r="20" spans="1:13" s="80" customFormat="1" ht="14.25">
      <c r="A20" s="96" t="s">
        <v>107</v>
      </c>
      <c r="B20" s="85">
        <v>64960000</v>
      </c>
      <c r="C20" s="85"/>
      <c r="D20" s="85">
        <v>0</v>
      </c>
      <c r="E20" s="33"/>
      <c r="F20" s="85">
        <f>5910986</f>
        <v>5910986</v>
      </c>
      <c r="G20" s="85"/>
      <c r="H20" s="85">
        <v>2806272</v>
      </c>
      <c r="I20" s="85"/>
      <c r="J20" s="85">
        <f>SUM(B20:H20)</f>
        <v>73677258</v>
      </c>
      <c r="M20" s="86"/>
    </row>
    <row r="21" spans="1:13" s="80" customFormat="1" ht="14.25">
      <c r="A21" s="97" t="s">
        <v>114</v>
      </c>
      <c r="B21" s="85">
        <v>0</v>
      </c>
      <c r="C21" s="85"/>
      <c r="D21" s="85">
        <v>0</v>
      </c>
      <c r="E21" s="33"/>
      <c r="F21" s="85">
        <f>'P &amp; L'!I40</f>
        <v>17288022</v>
      </c>
      <c r="G21" s="85"/>
      <c r="H21" s="85">
        <v>0</v>
      </c>
      <c r="I21" s="85"/>
      <c r="J21" s="85">
        <f>SUM(B21:H21)</f>
        <v>17288022</v>
      </c>
      <c r="M21" s="86"/>
    </row>
    <row r="22" spans="1:13" s="80" customFormat="1" ht="14.25">
      <c r="A22" s="97" t="s">
        <v>137</v>
      </c>
      <c r="B22" s="85">
        <v>15040000</v>
      </c>
      <c r="C22" s="85"/>
      <c r="D22" s="85">
        <v>15040000</v>
      </c>
      <c r="E22" s="33"/>
      <c r="F22" s="85">
        <v>0</v>
      </c>
      <c r="G22" s="85"/>
      <c r="H22" s="85">
        <v>0</v>
      </c>
      <c r="I22" s="85"/>
      <c r="J22" s="85">
        <f>SUM(B22:H22)</f>
        <v>30080000</v>
      </c>
      <c r="M22" s="86"/>
    </row>
    <row r="23" spans="1:13" s="80" customFormat="1" ht="14.25">
      <c r="A23" s="96" t="s">
        <v>115</v>
      </c>
      <c r="B23" s="85">
        <v>0</v>
      </c>
      <c r="C23" s="85"/>
      <c r="D23" s="85">
        <v>0</v>
      </c>
      <c r="E23" s="33"/>
      <c r="F23" s="85">
        <v>0</v>
      </c>
      <c r="G23" s="85"/>
      <c r="H23" s="85">
        <v>-601560</v>
      </c>
      <c r="I23" s="85"/>
      <c r="J23" s="85">
        <f>SUM(B23:H23)</f>
        <v>-601560</v>
      </c>
      <c r="M23" s="86"/>
    </row>
    <row r="24" spans="1:13" s="80" customFormat="1" ht="14.25">
      <c r="A24" s="96" t="s">
        <v>116</v>
      </c>
      <c r="B24" s="85"/>
      <c r="C24" s="85"/>
      <c r="D24" s="85"/>
      <c r="E24" s="33"/>
      <c r="F24" s="85"/>
      <c r="G24" s="85"/>
      <c r="H24" s="85"/>
      <c r="I24" s="85"/>
      <c r="J24" s="85"/>
      <c r="M24" s="86"/>
    </row>
    <row r="25" spans="1:13" s="80" customFormat="1" ht="14.25">
      <c r="A25" s="96" t="s">
        <v>117</v>
      </c>
      <c r="B25" s="85">
        <v>0</v>
      </c>
      <c r="C25" s="85"/>
      <c r="D25" s="85">
        <v>0</v>
      </c>
      <c r="E25" s="33"/>
      <c r="F25" s="85">
        <v>-2104704</v>
      </c>
      <c r="G25" s="85"/>
      <c r="H25" s="85">
        <v>0</v>
      </c>
      <c r="I25" s="85"/>
      <c r="J25" s="85">
        <f>SUM(B25:H25)</f>
        <v>-2104704</v>
      </c>
      <c r="M25" s="86"/>
    </row>
    <row r="26" spans="1:13" s="80" customFormat="1" ht="14.25">
      <c r="A26" s="96" t="s">
        <v>145</v>
      </c>
      <c r="B26" s="85"/>
      <c r="C26" s="85"/>
      <c r="D26" s="85"/>
      <c r="E26" s="33"/>
      <c r="F26" s="85"/>
      <c r="G26" s="85"/>
      <c r="H26" s="85"/>
      <c r="I26" s="85"/>
      <c r="J26" s="85"/>
      <c r="M26" s="86"/>
    </row>
    <row r="27" spans="1:13" s="80" customFormat="1" ht="14.25">
      <c r="A27" s="96" t="s">
        <v>117</v>
      </c>
      <c r="B27" s="85">
        <v>0</v>
      </c>
      <c r="C27" s="85"/>
      <c r="D27" s="85">
        <v>0</v>
      </c>
      <c r="E27" s="33"/>
      <c r="F27" s="85">
        <v>-3741696</v>
      </c>
      <c r="G27" s="85"/>
      <c r="H27" s="85">
        <v>0</v>
      </c>
      <c r="I27" s="85"/>
      <c r="J27" s="85">
        <f>SUM(B27:H27)</f>
        <v>-3741696</v>
      </c>
      <c r="M27" s="86"/>
    </row>
    <row r="28" spans="1:13" s="80" customFormat="1" ht="14.25">
      <c r="A28" s="96" t="s">
        <v>123</v>
      </c>
      <c r="B28" s="85">
        <v>0</v>
      </c>
      <c r="C28" s="85"/>
      <c r="D28" s="85">
        <v>0</v>
      </c>
      <c r="E28" s="33"/>
      <c r="F28" s="85">
        <v>0</v>
      </c>
      <c r="G28" s="85"/>
      <c r="H28" s="85">
        <v>-2204712</v>
      </c>
      <c r="I28" s="85"/>
      <c r="J28" s="85">
        <f>SUM(B28:H28)</f>
        <v>-2204712</v>
      </c>
      <c r="M28" s="86"/>
    </row>
    <row r="29" spans="1:13" s="80" customFormat="1" ht="14.25">
      <c r="A29" s="96" t="s">
        <v>138</v>
      </c>
      <c r="B29" s="85">
        <v>0</v>
      </c>
      <c r="C29" s="85"/>
      <c r="D29" s="85">
        <v>-2114903</v>
      </c>
      <c r="E29" s="33"/>
      <c r="F29" s="85">
        <v>0</v>
      </c>
      <c r="G29" s="85"/>
      <c r="H29" s="85">
        <v>0</v>
      </c>
      <c r="I29" s="85"/>
      <c r="J29" s="85">
        <f>SUM(B29:H29)</f>
        <v>-2114903</v>
      </c>
      <c r="M29" s="86"/>
    </row>
    <row r="30" spans="1:13" s="80" customFormat="1" ht="15" thickBot="1">
      <c r="A30" s="96" t="s">
        <v>132</v>
      </c>
      <c r="B30" s="98">
        <f>SUM(B20:B29)</f>
        <v>80000000</v>
      </c>
      <c r="C30" s="85"/>
      <c r="D30" s="98">
        <f>SUM(D20:D29)</f>
        <v>12925097</v>
      </c>
      <c r="E30" s="42"/>
      <c r="F30" s="98">
        <f>SUM(F20:F29)</f>
        <v>17352608</v>
      </c>
      <c r="G30" s="99"/>
      <c r="H30" s="98">
        <f>SUM(H20:H29)</f>
        <v>0</v>
      </c>
      <c r="I30" s="99"/>
      <c r="J30" s="98">
        <f>SUM(J20:J29)</f>
        <v>110277705</v>
      </c>
      <c r="M30" s="86"/>
    </row>
    <row r="31" spans="2:13" s="80" customFormat="1" ht="14.25">
      <c r="B31" s="85"/>
      <c r="C31" s="85"/>
      <c r="D31" s="85"/>
      <c r="E31" s="33"/>
      <c r="F31" s="85"/>
      <c r="G31" s="85"/>
      <c r="H31" s="85"/>
      <c r="I31" s="85"/>
      <c r="J31" s="85"/>
      <c r="M31" s="86"/>
    </row>
    <row r="32" spans="2:13" s="80" customFormat="1" ht="14.25">
      <c r="B32" s="85"/>
      <c r="C32" s="85"/>
      <c r="D32" s="85"/>
      <c r="E32" s="33"/>
      <c r="F32" s="85"/>
      <c r="G32" s="85"/>
      <c r="H32" s="85"/>
      <c r="I32" s="85"/>
      <c r="J32" s="85"/>
      <c r="M32" s="86"/>
    </row>
    <row r="33" spans="2:13" s="80" customFormat="1" ht="14.25">
      <c r="B33" s="85"/>
      <c r="C33" s="85"/>
      <c r="D33" s="85"/>
      <c r="E33" s="33"/>
      <c r="F33" s="85"/>
      <c r="G33" s="85"/>
      <c r="H33" s="85"/>
      <c r="I33" s="85"/>
      <c r="J33" s="85"/>
      <c r="M33" s="86"/>
    </row>
    <row r="34" spans="2:13" s="80" customFormat="1" ht="14.25">
      <c r="B34" s="85"/>
      <c r="C34" s="85"/>
      <c r="D34" s="85"/>
      <c r="E34" s="33"/>
      <c r="F34" s="85"/>
      <c r="G34" s="85"/>
      <c r="H34" s="85"/>
      <c r="I34" s="85"/>
      <c r="J34" s="85"/>
      <c r="M34" s="86"/>
    </row>
    <row r="35" spans="2:13" s="80" customFormat="1" ht="14.25">
      <c r="B35" s="85"/>
      <c r="C35" s="85"/>
      <c r="D35" s="85"/>
      <c r="E35" s="33"/>
      <c r="F35" s="85"/>
      <c r="G35" s="85"/>
      <c r="H35" s="85"/>
      <c r="I35" s="85"/>
      <c r="J35" s="85"/>
      <c r="M35" s="86"/>
    </row>
    <row r="36" spans="2:13" s="80" customFormat="1" ht="14.25">
      <c r="B36" s="85"/>
      <c r="C36" s="85"/>
      <c r="D36" s="85"/>
      <c r="E36" s="33"/>
      <c r="F36" s="85"/>
      <c r="G36" s="85"/>
      <c r="H36" s="85"/>
      <c r="I36" s="85"/>
      <c r="J36" s="85"/>
      <c r="M36" s="86"/>
    </row>
    <row r="37" spans="2:13" s="80" customFormat="1" ht="14.25">
      <c r="B37" s="33"/>
      <c r="C37" s="33"/>
      <c r="D37" s="85"/>
      <c r="E37" s="33"/>
      <c r="F37" s="33"/>
      <c r="G37" s="33"/>
      <c r="H37" s="33"/>
      <c r="I37" s="33"/>
      <c r="J37" s="33"/>
      <c r="M37" s="86"/>
    </row>
    <row r="38" spans="2:13" s="80" customFormat="1" ht="14.25">
      <c r="B38" s="33"/>
      <c r="C38" s="33"/>
      <c r="D38" s="85"/>
      <c r="E38" s="33"/>
      <c r="F38" s="33"/>
      <c r="G38" s="33"/>
      <c r="H38" s="33"/>
      <c r="I38" s="33"/>
      <c r="J38" s="33"/>
      <c r="M38" s="86"/>
    </row>
    <row r="39" spans="2:13" s="80" customFormat="1" ht="14.25">
      <c r="B39" s="33"/>
      <c r="C39" s="33"/>
      <c r="D39" s="85"/>
      <c r="E39" s="33"/>
      <c r="F39" s="33"/>
      <c r="G39" s="33"/>
      <c r="H39" s="33"/>
      <c r="I39" s="33"/>
      <c r="J39" s="33"/>
      <c r="M39" s="86"/>
    </row>
    <row r="40" spans="2:13" s="80" customFormat="1" ht="14.25">
      <c r="B40" s="42"/>
      <c r="C40" s="42"/>
      <c r="D40" s="42"/>
      <c r="E40" s="42"/>
      <c r="F40" s="42"/>
      <c r="G40" s="42"/>
      <c r="H40" s="42"/>
      <c r="I40" s="42"/>
      <c r="J40" s="42"/>
      <c r="M40" s="86"/>
    </row>
    <row r="41" spans="2:13" s="80" customFormat="1" ht="14.25">
      <c r="B41" s="42"/>
      <c r="C41" s="42"/>
      <c r="D41" s="99"/>
      <c r="E41" s="42"/>
      <c r="F41" s="42"/>
      <c r="G41" s="42"/>
      <c r="H41" s="42"/>
      <c r="I41" s="42"/>
      <c r="J41" s="87"/>
      <c r="M41" s="86"/>
    </row>
    <row r="42" spans="2:13" s="80" customFormat="1" ht="14.25">
      <c r="B42" s="33"/>
      <c r="C42" s="33"/>
      <c r="D42" s="85"/>
      <c r="E42" s="33"/>
      <c r="F42" s="33"/>
      <c r="G42" s="33"/>
      <c r="H42" s="33"/>
      <c r="I42" s="33"/>
      <c r="J42" s="33"/>
      <c r="M42" s="86"/>
    </row>
    <row r="43" spans="2:13" s="80" customFormat="1" ht="14.25">
      <c r="B43" s="33"/>
      <c r="C43" s="33"/>
      <c r="D43" s="85"/>
      <c r="E43" s="33"/>
      <c r="F43" s="33"/>
      <c r="G43" s="33"/>
      <c r="H43" s="33"/>
      <c r="I43" s="33"/>
      <c r="J43" s="33"/>
      <c r="M43" s="86"/>
    </row>
    <row r="44" spans="2:13" s="80" customFormat="1" ht="14.25">
      <c r="B44" s="33"/>
      <c r="C44" s="33"/>
      <c r="D44" s="85"/>
      <c r="E44" s="33"/>
      <c r="F44" s="33"/>
      <c r="G44" s="33"/>
      <c r="H44" s="33"/>
      <c r="I44" s="33"/>
      <c r="J44" s="33"/>
      <c r="M44" s="86"/>
    </row>
    <row r="53" spans="2:10" s="79" customFormat="1" ht="15">
      <c r="B53" s="24"/>
      <c r="C53" s="24"/>
      <c r="D53" s="23"/>
      <c r="E53" s="24"/>
      <c r="F53" s="24"/>
      <c r="G53" s="24"/>
      <c r="H53" s="24"/>
      <c r="I53" s="24"/>
      <c r="J53" s="24"/>
    </row>
    <row r="54" spans="2:10" s="79" customFormat="1" ht="15">
      <c r="B54" s="24"/>
      <c r="C54" s="24"/>
      <c r="D54" s="23"/>
      <c r="E54" s="24"/>
      <c r="F54" s="24"/>
      <c r="G54" s="24"/>
      <c r="H54" s="24"/>
      <c r="I54" s="24"/>
      <c r="J54" s="24"/>
    </row>
    <row r="55" spans="2:10" s="79" customFormat="1" ht="15">
      <c r="B55" s="24"/>
      <c r="C55" s="24"/>
      <c r="D55" s="23"/>
      <c r="E55" s="24"/>
      <c r="F55" s="24"/>
      <c r="G55" s="24"/>
      <c r="H55" s="24"/>
      <c r="I55" s="24"/>
      <c r="J55" s="24"/>
    </row>
    <row r="56" spans="2:10" s="79" customFormat="1" ht="15">
      <c r="B56" s="24"/>
      <c r="C56" s="24"/>
      <c r="D56" s="23"/>
      <c r="E56" s="24"/>
      <c r="F56" s="24"/>
      <c r="G56" s="24"/>
      <c r="H56" s="24"/>
      <c r="I56" s="24"/>
      <c r="J56" s="24"/>
    </row>
    <row r="57" spans="2:10" s="79" customFormat="1" ht="15">
      <c r="B57" s="24"/>
      <c r="C57" s="24"/>
      <c r="D57" s="23"/>
      <c r="E57" s="24"/>
      <c r="F57" s="24"/>
      <c r="G57" s="24"/>
      <c r="H57" s="24"/>
      <c r="I57" s="24"/>
      <c r="J57" s="24"/>
    </row>
    <row r="58" spans="2:10" s="79" customFormat="1" ht="15">
      <c r="B58" s="24"/>
      <c r="C58" s="24"/>
      <c r="D58" s="23"/>
      <c r="E58" s="24"/>
      <c r="F58" s="24"/>
      <c r="G58" s="24"/>
      <c r="H58" s="24"/>
      <c r="I58" s="24"/>
      <c r="J58" s="24"/>
    </row>
    <row r="59" spans="2:10" s="79" customFormat="1" ht="15">
      <c r="B59" s="24"/>
      <c r="C59" s="24"/>
      <c r="D59" s="23"/>
      <c r="E59" s="24"/>
      <c r="F59" s="24"/>
      <c r="G59" s="24"/>
      <c r="H59" s="24"/>
      <c r="I59" s="24"/>
      <c r="J59" s="24"/>
    </row>
    <row r="60" spans="2:10" s="79" customFormat="1" ht="15">
      <c r="B60" s="24"/>
      <c r="C60" s="24"/>
      <c r="D60" s="23"/>
      <c r="E60" s="24"/>
      <c r="F60" s="24"/>
      <c r="G60" s="24"/>
      <c r="H60" s="24"/>
      <c r="I60" s="24"/>
      <c r="J60" s="24"/>
    </row>
    <row r="61" spans="2:10" s="79" customFormat="1" ht="15">
      <c r="B61" s="24"/>
      <c r="C61" s="24"/>
      <c r="D61" s="23"/>
      <c r="E61" s="24"/>
      <c r="F61" s="24"/>
      <c r="G61" s="24"/>
      <c r="H61" s="24"/>
      <c r="I61" s="24"/>
      <c r="J61" s="24"/>
    </row>
    <row r="62" spans="2:10" s="79" customFormat="1" ht="15">
      <c r="B62" s="24"/>
      <c r="C62" s="24"/>
      <c r="D62" s="23"/>
      <c r="E62" s="24"/>
      <c r="F62" s="24"/>
      <c r="G62" s="24"/>
      <c r="H62" s="24"/>
      <c r="I62" s="24"/>
      <c r="J62" s="24"/>
    </row>
    <row r="63" spans="2:10" s="79" customFormat="1" ht="15">
      <c r="B63" s="24"/>
      <c r="C63" s="24"/>
      <c r="D63" s="23"/>
      <c r="E63" s="24"/>
      <c r="F63" s="24"/>
      <c r="G63" s="24"/>
      <c r="H63" s="24"/>
      <c r="I63" s="24"/>
      <c r="J63" s="24"/>
    </row>
    <row r="64" spans="2:10" s="79" customFormat="1" ht="15">
      <c r="B64" s="24"/>
      <c r="C64" s="24"/>
      <c r="D64" s="23"/>
      <c r="E64" s="24"/>
      <c r="F64" s="24"/>
      <c r="G64" s="24"/>
      <c r="H64" s="24"/>
      <c r="I64" s="24"/>
      <c r="J64" s="24"/>
    </row>
    <row r="65" spans="2:10" s="79" customFormat="1" ht="15">
      <c r="B65" s="24"/>
      <c r="C65" s="24"/>
      <c r="D65" s="23"/>
      <c r="E65" s="24"/>
      <c r="F65" s="24"/>
      <c r="G65" s="24"/>
      <c r="H65" s="24"/>
      <c r="I65" s="24"/>
      <c r="J65" s="24"/>
    </row>
    <row r="66" spans="2:10" s="79" customFormat="1" ht="15">
      <c r="B66" s="24"/>
      <c r="C66" s="24"/>
      <c r="D66" s="23"/>
      <c r="E66" s="24"/>
      <c r="F66" s="24"/>
      <c r="G66" s="24"/>
      <c r="H66" s="24"/>
      <c r="I66" s="24"/>
      <c r="J66" s="24"/>
    </row>
    <row r="67" spans="2:10" s="79" customFormat="1" ht="15">
      <c r="B67" s="24"/>
      <c r="C67" s="24"/>
      <c r="D67" s="23"/>
      <c r="E67" s="24"/>
      <c r="F67" s="24"/>
      <c r="G67" s="24"/>
      <c r="H67" s="24"/>
      <c r="I67" s="24"/>
      <c r="J67" s="24"/>
    </row>
    <row r="68" spans="2:10" s="79" customFormat="1" ht="15">
      <c r="B68" s="24"/>
      <c r="C68" s="24"/>
      <c r="D68" s="23"/>
      <c r="E68" s="24"/>
      <c r="F68" s="24"/>
      <c r="G68" s="24"/>
      <c r="H68" s="24"/>
      <c r="I68" s="24"/>
      <c r="J68" s="24"/>
    </row>
    <row r="69" spans="2:10" s="79" customFormat="1" ht="15">
      <c r="B69" s="24"/>
      <c r="C69" s="24"/>
      <c r="D69" s="23"/>
      <c r="E69" s="24"/>
      <c r="F69" s="24"/>
      <c r="G69" s="24"/>
      <c r="H69" s="24"/>
      <c r="I69" s="24"/>
      <c r="J69" s="24"/>
    </row>
    <row r="70" spans="2:10" s="79" customFormat="1" ht="15">
      <c r="B70" s="24"/>
      <c r="C70" s="24"/>
      <c r="D70" s="23"/>
      <c r="E70" s="24"/>
      <c r="F70" s="24"/>
      <c r="G70" s="24"/>
      <c r="H70" s="24"/>
      <c r="I70" s="24"/>
      <c r="J70" s="24"/>
    </row>
    <row r="71" spans="2:10" s="79" customFormat="1" ht="15">
      <c r="B71" s="24"/>
      <c r="C71" s="24"/>
      <c r="D71" s="23"/>
      <c r="E71" s="24"/>
      <c r="F71" s="24"/>
      <c r="G71" s="24"/>
      <c r="H71" s="24"/>
      <c r="I71" s="24"/>
      <c r="J71" s="24"/>
    </row>
    <row r="72" spans="2:10" s="79" customFormat="1" ht="15">
      <c r="B72" s="24"/>
      <c r="C72" s="24"/>
      <c r="D72" s="23"/>
      <c r="E72" s="24"/>
      <c r="F72" s="24"/>
      <c r="G72" s="24"/>
      <c r="H72" s="24"/>
      <c r="I72" s="24"/>
      <c r="J72" s="24"/>
    </row>
    <row r="73" spans="2:10" s="79" customFormat="1" ht="15">
      <c r="B73" s="24"/>
      <c r="C73" s="24"/>
      <c r="D73" s="23"/>
      <c r="E73" s="24"/>
      <c r="F73" s="24"/>
      <c r="G73" s="24"/>
      <c r="H73" s="24"/>
      <c r="I73" s="24"/>
      <c r="J73" s="24"/>
    </row>
    <row r="74" spans="2:10" s="79" customFormat="1" ht="15">
      <c r="B74" s="24"/>
      <c r="C74" s="24"/>
      <c r="D74" s="23"/>
      <c r="E74" s="24"/>
      <c r="F74" s="24"/>
      <c r="G74" s="24"/>
      <c r="H74" s="24"/>
      <c r="I74" s="24"/>
      <c r="J74" s="24"/>
    </row>
    <row r="75" spans="2:10" s="79" customFormat="1" ht="15">
      <c r="B75" s="24"/>
      <c r="C75" s="24"/>
      <c r="D75" s="23"/>
      <c r="E75" s="24"/>
      <c r="F75" s="24"/>
      <c r="G75" s="24"/>
      <c r="H75" s="24"/>
      <c r="I75" s="24"/>
      <c r="J75" s="24"/>
    </row>
    <row r="76" spans="2:10" s="79" customFormat="1" ht="15">
      <c r="B76" s="24"/>
      <c r="C76" s="24"/>
      <c r="D76" s="23"/>
      <c r="E76" s="24"/>
      <c r="F76" s="24"/>
      <c r="G76" s="24"/>
      <c r="H76" s="24"/>
      <c r="I76" s="24"/>
      <c r="J76" s="24"/>
    </row>
    <row r="77" spans="2:10" s="79" customFormat="1" ht="15">
      <c r="B77" s="24"/>
      <c r="C77" s="24"/>
      <c r="D77" s="23"/>
      <c r="E77" s="24"/>
      <c r="F77" s="24"/>
      <c r="G77" s="24"/>
      <c r="H77" s="24"/>
      <c r="I77" s="24"/>
      <c r="J77" s="24"/>
    </row>
    <row r="78" spans="2:10" s="79" customFormat="1" ht="15">
      <c r="B78" s="24"/>
      <c r="C78" s="24"/>
      <c r="D78" s="23"/>
      <c r="E78" s="24"/>
      <c r="F78" s="24"/>
      <c r="G78" s="24"/>
      <c r="H78" s="24"/>
      <c r="I78" s="24"/>
      <c r="J78" s="24"/>
    </row>
    <row r="79" spans="2:10" s="79" customFormat="1" ht="15">
      <c r="B79" s="24"/>
      <c r="C79" s="24"/>
      <c r="D79" s="23"/>
      <c r="E79" s="24"/>
      <c r="F79" s="24"/>
      <c r="G79" s="24"/>
      <c r="H79" s="24"/>
      <c r="I79" s="24"/>
      <c r="J79" s="24"/>
    </row>
    <row r="80" spans="2:10" s="79" customFormat="1" ht="15">
      <c r="B80" s="24"/>
      <c r="C80" s="24"/>
      <c r="D80" s="23"/>
      <c r="E80" s="24"/>
      <c r="F80" s="24"/>
      <c r="G80" s="24"/>
      <c r="H80" s="24"/>
      <c r="I80" s="24"/>
      <c r="J80" s="24"/>
    </row>
    <row r="81" spans="2:10" s="79" customFormat="1" ht="15">
      <c r="B81" s="24"/>
      <c r="C81" s="24"/>
      <c r="D81" s="23"/>
      <c r="E81" s="24"/>
      <c r="F81" s="24"/>
      <c r="G81" s="24"/>
      <c r="H81" s="24"/>
      <c r="I81" s="24"/>
      <c r="J81" s="24"/>
    </row>
    <row r="82" spans="2:10" s="79" customFormat="1" ht="15">
      <c r="B82" s="24"/>
      <c r="C82" s="24"/>
      <c r="D82" s="23"/>
      <c r="E82" s="24"/>
      <c r="F82" s="24"/>
      <c r="G82" s="24"/>
      <c r="H82" s="24"/>
      <c r="I82" s="24"/>
      <c r="J82" s="24"/>
    </row>
    <row r="83" spans="2:10" s="79" customFormat="1" ht="15">
      <c r="B83" s="24"/>
      <c r="C83" s="24"/>
      <c r="D83" s="23"/>
      <c r="E83" s="24"/>
      <c r="F83" s="24"/>
      <c r="G83" s="24"/>
      <c r="H83" s="24"/>
      <c r="I83" s="24"/>
      <c r="J83" s="24"/>
    </row>
    <row r="84" spans="2:10" s="79" customFormat="1" ht="15">
      <c r="B84" s="24"/>
      <c r="C84" s="24"/>
      <c r="D84" s="23"/>
      <c r="E84" s="24"/>
      <c r="F84" s="24"/>
      <c r="G84" s="24"/>
      <c r="H84" s="24"/>
      <c r="I84" s="24"/>
      <c r="J84" s="24"/>
    </row>
  </sheetData>
  <printOptions/>
  <pageMargins left="0.23" right="0.17" top="0.7875" bottom="0.7875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HORWATH</cp:lastModifiedBy>
  <cp:lastPrinted>2006-02-27T10:15:14Z</cp:lastPrinted>
  <dcterms:created xsi:type="dcterms:W3CDTF">2004-12-03T00:49:42Z</dcterms:created>
  <dcterms:modified xsi:type="dcterms:W3CDTF">2006-02-23T09:20:11Z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