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tabRatio="601" activeTab="2"/>
  </bookViews>
  <sheets>
    <sheet name="IS" sheetId="1" r:id="rId1"/>
    <sheet name="BS" sheetId="2" r:id="rId2"/>
    <sheet name="Changes in Equity" sheetId="3" r:id="rId3"/>
    <sheet name="Cashflow" sheetId="4" r:id="rId4"/>
    <sheet name="Sheet1" sheetId="5" r:id="rId5"/>
  </sheets>
  <definedNames>
    <definedName name="_xlnm.Print_Area" localSheetId="1">'BS'!$A$1:$H$60</definedName>
    <definedName name="_xlnm.Print_Area" localSheetId="3">'Cashflow'!$A$1:$F$40</definedName>
    <definedName name="_xlnm.Print_Area" localSheetId="2">'Changes in Equity'!$A$1:$L$35</definedName>
    <definedName name="_xlnm.Print_Area" localSheetId="0">'IS'!$B$1:$J$38</definedName>
    <definedName name="_xlnm.Print_Titles" localSheetId="1">'BS'!$1:$6</definedName>
    <definedName name="_xlnm.Print_Titles" localSheetId="0">'IS'!$1:$12</definedName>
  </definedNames>
  <calcPr fullCalcOnLoad="1"/>
</workbook>
</file>

<file path=xl/sharedStrings.xml><?xml version="1.0" encoding="utf-8"?>
<sst xmlns="http://schemas.openxmlformats.org/spreadsheetml/2006/main" count="169" uniqueCount="120">
  <si>
    <t>(Incorporated in Malaysia)</t>
  </si>
  <si>
    <t>Taxation</t>
  </si>
  <si>
    <t>RM'000</t>
  </si>
  <si>
    <t>PRECEDING YEAR CORRESPONDING PERIOD</t>
  </si>
  <si>
    <t>Investment properties</t>
  </si>
  <si>
    <t>Current assets</t>
  </si>
  <si>
    <t>Cash and bank balances</t>
  </si>
  <si>
    <t>Current liabilities</t>
  </si>
  <si>
    <t>Short term borrowings</t>
  </si>
  <si>
    <t>Share capital</t>
  </si>
  <si>
    <t>Share premium</t>
  </si>
  <si>
    <t>Minority interests</t>
  </si>
  <si>
    <t>Long term borrowings</t>
  </si>
  <si>
    <t>Company</t>
  </si>
  <si>
    <t>Financial Period Ended</t>
  </si>
  <si>
    <t xml:space="preserve">Months </t>
  </si>
  <si>
    <r>
      <t xml:space="preserve">Quarter </t>
    </r>
    <r>
      <rPr>
        <i/>
        <sz val="8"/>
        <rFont val="Times New Roman"/>
        <family val="1"/>
      </rPr>
      <t>(first/second/third/fourth)</t>
    </r>
  </si>
  <si>
    <t>Revenue</t>
  </si>
  <si>
    <t>Minority interest</t>
  </si>
  <si>
    <t>Inventories</t>
  </si>
  <si>
    <t>Profit before taxation</t>
  </si>
  <si>
    <t xml:space="preserve">Basic </t>
  </si>
  <si>
    <t>Interest income</t>
  </si>
  <si>
    <t>Total</t>
  </si>
  <si>
    <t>Deferred tax assets</t>
  </si>
  <si>
    <t>Operating profit</t>
  </si>
  <si>
    <t>AS AT END OF PREVIOUS QUARTER</t>
  </si>
  <si>
    <t>30/09/02</t>
  </si>
  <si>
    <t>Other long term liabilities</t>
  </si>
  <si>
    <r>
      <t xml:space="preserve">KLCC PROPERTY HOLDINGS BERHAD </t>
    </r>
    <r>
      <rPr>
        <b/>
        <sz val="10"/>
        <rFont val="Times New Roman"/>
        <family val="1"/>
      </rPr>
      <t>(641576-U)</t>
    </r>
  </si>
  <si>
    <t>KLCC PROPERTY HOLDINGS BERHAD (641576-U)</t>
  </si>
  <si>
    <t>Finance costs</t>
  </si>
  <si>
    <t>Reserve on consolidation</t>
  </si>
  <si>
    <t>NET CASH GENERATED FROM OPERATING ACTIVITIES</t>
  </si>
  <si>
    <t>Diluted</t>
  </si>
  <si>
    <t>As at 1 April 2005</t>
  </si>
  <si>
    <t>Property, plant and equipment</t>
  </si>
  <si>
    <t>Investment in Associate</t>
  </si>
  <si>
    <t>Deferred taxation liabilities</t>
  </si>
  <si>
    <t>(unaudited)</t>
  </si>
  <si>
    <t>UNAUDITED CONDENSED CONSOLIDATED BALANCE SHEET</t>
  </si>
  <si>
    <t>UNAUDITED CONDENSED CONSOLIDATED INCOME STATEMENT</t>
  </si>
  <si>
    <t>UNAUDITED CONDENSED CONSOLIDATED CASH FLOW STATEMENT</t>
  </si>
  <si>
    <t>UNAUDITED CONDENSED CONSOLIDATED STATEMENT OF CHANGES IN EQUITY</t>
  </si>
  <si>
    <t xml:space="preserve">Share of profit of </t>
  </si>
  <si>
    <t>associated company</t>
  </si>
  <si>
    <t>Unappropriated profits</t>
  </si>
  <si>
    <t>CASH AND CASH EQUIVALENTS AT BEGINNING OF PERIOD</t>
  </si>
  <si>
    <t>CASH AND CASH EQUIVALENTS AT END OF PERIOD</t>
  </si>
  <si>
    <t>Non-Distributable</t>
  </si>
  <si>
    <t>Distributable</t>
  </si>
  <si>
    <t>DEPOSITS</t>
  </si>
  <si>
    <t>ASSETS</t>
  </si>
  <si>
    <t>Non-current assets</t>
  </si>
  <si>
    <t>Bank balances</t>
  </si>
  <si>
    <t>TOTAL ASSETS</t>
  </si>
  <si>
    <t>EQUITY AND LIABILITIES</t>
  </si>
  <si>
    <t>Equity attributable to equity holders of the parent</t>
  </si>
  <si>
    <t>Total Equity</t>
  </si>
  <si>
    <t>Non-current liabilities</t>
  </si>
  <si>
    <t>Total Liabilities</t>
  </si>
  <si>
    <t>TOTAL EQUITY AND LIABILITIES</t>
  </si>
  <si>
    <t>(The unaudited condensed consolidated balance sheet should be read in conjunction with the audited financial statements for the year ended 31 March 2006 and the accompanying explanatory notes attached to this interim financial report)</t>
  </si>
  <si>
    <t>(The unaudited condensed consolidated income statement should be read in conjunction with the audited financial statements for the year ended 31 March 2006 and the accompanying explanatory notes attached to this interim financial report)</t>
  </si>
  <si>
    <t>Profit for the period</t>
  </si>
  <si>
    <t>Income tax expense</t>
  </si>
  <si>
    <t>Attributable to:</t>
  </si>
  <si>
    <t>Equity holders of the parent</t>
  </si>
  <si>
    <t>equity holders of the parent (sen):</t>
  </si>
  <si>
    <t>Earnings per share attributable to</t>
  </si>
  <si>
    <t>CASH AND CASH EQUIVALENTS AT THE END OF THE FINANCIAL PERIOD COMPRISE:</t>
  </si>
  <si>
    <t>(The unaudited condensed consolidated cash flow statement should be read in conjunction with the audited financial statements for the year ended 31 March 2006 and the accompanying explanatory notes attached to this interim financial report)</t>
  </si>
  <si>
    <t>Minority Interest</t>
  </si>
  <si>
    <t>Redeemable</t>
  </si>
  <si>
    <t>Interest</t>
  </si>
  <si>
    <t>Equity</t>
  </si>
  <si>
    <t>Retained</t>
  </si>
  <si>
    <t>Share</t>
  </si>
  <si>
    <t>Attributable to Equity Holders of the Parent</t>
  </si>
  <si>
    <t>Capital</t>
  </si>
  <si>
    <t>Premium</t>
  </si>
  <si>
    <t>Convertible</t>
  </si>
  <si>
    <t>Unsecured</t>
  </si>
  <si>
    <t>Loan Stocks</t>
  </si>
  <si>
    <t>Profits</t>
  </si>
  <si>
    <t>As previously stated</t>
  </si>
  <si>
    <t>Prior year adjustments</t>
  </si>
  <si>
    <t>As at 1 April 2006</t>
  </si>
  <si>
    <t>- effects of adopting FRS 140</t>
  </si>
  <si>
    <t>(The unaudited condensed consolidated statement of changes in equity should be read in conjunction with the audited financial statements for the year ended 31 March 2006 and the accompanying explanatory notes attached to this interim financial report)</t>
  </si>
  <si>
    <t>INDIVIDUAL QUARTER ENDED</t>
  </si>
  <si>
    <t>CUMULATIVE PERIOD ENDED</t>
  </si>
  <si>
    <t>Trade and other receivables</t>
  </si>
  <si>
    <t>Trade and other payables</t>
  </si>
  <si>
    <t xml:space="preserve">Capital </t>
  </si>
  <si>
    <t>Capital Reserve</t>
  </si>
  <si>
    <t>- effects of adopting FRS 3</t>
  </si>
  <si>
    <t>Transfer</t>
  </si>
  <si>
    <t>NET INCREASE IN CASH AND CASH  EQUIVALENTS</t>
  </si>
  <si>
    <t>*</t>
  </si>
  <si>
    <t>As at 1 April 2006 (restated *)</t>
  </si>
  <si>
    <r>
      <t xml:space="preserve">Reserve </t>
    </r>
    <r>
      <rPr>
        <b/>
        <sz val="6"/>
        <rFont val="Times New Roman"/>
        <family val="1"/>
      </rPr>
      <t>@</t>
    </r>
  </si>
  <si>
    <r>
      <t>@</t>
    </r>
    <r>
      <rPr>
        <i/>
        <sz val="9"/>
        <rFont val="Times New Roman"/>
        <family val="1"/>
      </rPr>
      <t xml:space="preserve"> Capital Reserve arises from the surplus of revaluation of investment property that will be distributed upon the sale of investment property.</t>
    </r>
  </si>
  <si>
    <t>(restated *)</t>
  </si>
  <si>
    <t>Redeemable convertible unsecured loan stocks (RCULS)</t>
  </si>
  <si>
    <r>
      <t xml:space="preserve">Net assets </t>
    </r>
    <r>
      <rPr>
        <b/>
        <sz val="9"/>
        <rFont val="Times New Roman"/>
        <family val="1"/>
      </rPr>
      <t>(excl. RCULS)</t>
    </r>
    <r>
      <rPr>
        <b/>
        <sz val="10"/>
        <rFont val="Times New Roman"/>
        <family val="1"/>
      </rPr>
      <t xml:space="preserve"> per share (RM)</t>
    </r>
  </si>
  <si>
    <t>Dividends paid</t>
  </si>
  <si>
    <t>FOR THE NINE MONTH PERIOD ENDED 31 DECEMBER 2006</t>
  </si>
  <si>
    <t>AS AT 31 DECEMBER 2006</t>
  </si>
  <si>
    <t xml:space="preserve">As at 31 December 2005 </t>
  </si>
  <si>
    <t>Third</t>
  </si>
  <si>
    <t>3Q</t>
  </si>
  <si>
    <t>CASH AND BANK BALANCES #</t>
  </si>
  <si>
    <t># Included in the cash and bank balances are monies held on behalf of clients of RM1.89 million and RM1.77 million as at 31 December 2006 and 31 December 2005 respectively.</t>
  </si>
  <si>
    <t>@ Included in the cash used in financing activities is dividend as follows :</t>
  </si>
  <si>
    <t xml:space="preserve">   For period ended 30 September</t>
  </si>
  <si>
    <t xml:space="preserve">    For period ended 31 March</t>
  </si>
  <si>
    <t>NET CASH USED IN FINANCING ACTIVITIES @</t>
  </si>
  <si>
    <t xml:space="preserve">NET CASH GENERATED FROM / (USED IN) INVESTING ACTIVITIES </t>
  </si>
  <si>
    <t>As at 31 December 2006</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</si>
</sst>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 &quot;#,##0_);\(&quot;RM &quot;#,##0\)"/>
    <numFmt numFmtId="165" formatCode="&quot;RM &quot;#,##0_);[Red]\(&quot;RM &quot;#,##0\)"/>
    <numFmt numFmtId="166" formatCode="&quot;RM &quot;#,##0.00_);\(&quot;RM &quot;#,##0.00\)"/>
    <numFmt numFmtId="167" formatCode="&quot;RM &quot;#,##0.00_);[Red]\(&quot;RM &quot;#,##0.00\)"/>
    <numFmt numFmtId="168" formatCode="_(&quot;RM &quot;* #,##0_);_(&quot;RM &quot;* \(#,##0\);_(&quot;RM &quot;* &quot;-&quot;_);_(@_)"/>
    <numFmt numFmtId="169" formatCode="_(&quot;RM &quot;* #,##0.00_);_(&quot;RM &quot;* \(#,##0.00\);_(&quot;RM &quot;* &quot;-&quot;??_);_(@_)"/>
    <numFmt numFmtId="170" formatCode="&quot;RM&quot;#,##0_);\(&quot;RM&quot;#,##0\)"/>
    <numFmt numFmtId="171" formatCode="&quot;RM&quot;#,##0_);[Red]\(&quot;RM&quot;#,##0\)"/>
    <numFmt numFmtId="172" formatCode="&quot;RM&quot;#,##0.00_);\(&quot;RM&quot;#,##0.00\)"/>
    <numFmt numFmtId="173" formatCode="&quot;RM&quot;#,##0.00_);[Red]\(&quot;RM&quot;#,##0.00\)"/>
    <numFmt numFmtId="174" formatCode="_(&quot;RM&quot;* #,##0_);_(&quot;RM&quot;* \(#,##0\);_(&quot;RM&quot;* &quot;-&quot;_);_(@_)"/>
    <numFmt numFmtId="175" formatCode="_(&quot;RM&quot;* #,##0.00_);_(&quot;RM&quot;* \(#,##0.00\);_(&quot;RM&quot;* &quot;-&quot;??_);_(@_)"/>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_(* #,##0.0_);_(* \(#,##0.0\);_(* &quot;-&quot;??_);_(@_)"/>
    <numFmt numFmtId="185" formatCode="_(* #,##0_);_(* \(#,##0\);_(* &quot;-&quot;??_);_(@_)"/>
    <numFmt numFmtId="186" formatCode="dd\ mmmm\ yyyy"/>
    <numFmt numFmtId="187" formatCode="&quot;Yes&quot;;&quot;Yes&quot;;&quot;No&quot;"/>
    <numFmt numFmtId="188" formatCode="&quot;True&quot;;&quot;True&quot;;&quot;False&quot;"/>
    <numFmt numFmtId="189" formatCode="&quot;On&quot;;&quot;On&quot;;&quot;Off&quot;"/>
    <numFmt numFmtId="190" formatCode="0.0%"/>
    <numFmt numFmtId="191" formatCode="0.0"/>
    <numFmt numFmtId="192" formatCode="#,##0.0_);[Red]\(#,##0.0\)"/>
    <numFmt numFmtId="193" formatCode="_(* #,##0.0_);_(* \(#,##0.0\);_(* &quot;-&quot;?_);_(@_)"/>
    <numFmt numFmtId="194" formatCode="0.0000000"/>
    <numFmt numFmtId="195" formatCode="0.000000"/>
    <numFmt numFmtId="196" formatCode="0.00000"/>
    <numFmt numFmtId="197" formatCode="0.0000"/>
    <numFmt numFmtId="198" formatCode="0.000"/>
    <numFmt numFmtId="199" formatCode="0.000000000"/>
    <numFmt numFmtId="200" formatCode="0.0000000000"/>
    <numFmt numFmtId="201" formatCode="0.00000000"/>
    <numFmt numFmtId="202" formatCode="0.000%"/>
    <numFmt numFmtId="203" formatCode="0.0000%"/>
    <numFmt numFmtId="204" formatCode="mm/dd/yy"/>
    <numFmt numFmtId="205" formatCode="[$-409]dddd\,\ mmmm\ dd\,\ yyyy"/>
    <numFmt numFmtId="206" formatCode="[$-409]d\-mmm\-yy;@"/>
    <numFmt numFmtId="207" formatCode="_(* #,##0.000000_);_(* \(#,##0.000000\);_(* &quot;-&quot;??????_);_(@_)"/>
  </numFmts>
  <fonts count="21">
    <font>
      <sz val="10"/>
      <name val="Arial"/>
      <family val="0"/>
    </font>
    <font>
      <sz val="10"/>
      <name val="Times New Roman"/>
      <family val="1"/>
    </font>
    <font>
      <sz val="9"/>
      <name val="Times New Roman"/>
      <family val="1"/>
    </font>
    <font>
      <b/>
      <sz val="10"/>
      <name val="Times New Roman"/>
      <family val="1"/>
    </font>
    <font>
      <b/>
      <sz val="14"/>
      <name val="Times New Roman"/>
      <family val="1"/>
    </font>
    <font>
      <b/>
      <sz val="11"/>
      <name val="Times New Roman"/>
      <family val="1"/>
    </font>
    <font>
      <sz val="8"/>
      <name val="Times New Roman"/>
      <family val="1"/>
    </font>
    <font>
      <b/>
      <sz val="9"/>
      <name val="Times New Roman"/>
      <family val="1"/>
    </font>
    <font>
      <i/>
      <sz val="9"/>
      <name val="Times New Roman"/>
      <family val="1"/>
    </font>
    <font>
      <u val="single"/>
      <sz val="9"/>
      <color indexed="12"/>
      <name val="Arial"/>
      <family val="0"/>
    </font>
    <font>
      <u val="single"/>
      <sz val="9"/>
      <color indexed="36"/>
      <name val="Arial"/>
      <family val="0"/>
    </font>
    <font>
      <i/>
      <sz val="8"/>
      <name val="Times New Roman"/>
      <family val="1"/>
    </font>
    <font>
      <b/>
      <sz val="10"/>
      <color indexed="10"/>
      <name val="Times New Roman"/>
      <family val="1"/>
    </font>
    <font>
      <b/>
      <sz val="9"/>
      <color indexed="10"/>
      <name val="Times New Roman"/>
      <family val="1"/>
    </font>
    <font>
      <sz val="10"/>
      <color indexed="10"/>
      <name val="Arial"/>
      <family val="0"/>
    </font>
    <font>
      <sz val="12"/>
      <name val="Times New Roman"/>
      <family val="1"/>
    </font>
    <font>
      <b/>
      <sz val="10"/>
      <name val="Arial"/>
      <family val="0"/>
    </font>
    <font>
      <i/>
      <sz val="10"/>
      <name val="Times New Roman"/>
      <family val="1"/>
    </font>
    <font>
      <b/>
      <sz val="6"/>
      <name val="Times New Roman"/>
      <family val="1"/>
    </font>
    <font>
      <i/>
      <sz val="6"/>
      <name val="Times New Roman"/>
      <family val="1"/>
    </font>
    <font>
      <i/>
      <sz val="10"/>
      <name val="Arial"/>
      <family val="0"/>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189">
    <xf numFmtId="0" fontId="0" fillId="0" borderId="0" xfId="0"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xf>
    <xf numFmtId="0" fontId="3" fillId="0" borderId="0" xfId="0" applyFont="1" applyBorder="1" applyAlignment="1">
      <alignment/>
    </xf>
    <xf numFmtId="185" fontId="1" fillId="0" borderId="0" xfId="15" applyNumberFormat="1" applyFont="1" applyAlignment="1">
      <alignment/>
    </xf>
    <xf numFmtId="0" fontId="4" fillId="0" borderId="0" xfId="0" applyFont="1" applyBorder="1" applyAlignment="1">
      <alignment horizontal="center"/>
    </xf>
    <xf numFmtId="0" fontId="2" fillId="0" borderId="0" xfId="0" applyFont="1" applyBorder="1" applyAlignment="1">
      <alignment horizontal="center"/>
    </xf>
    <xf numFmtId="0" fontId="5" fillId="0" borderId="0" xfId="0" applyFont="1" applyAlignment="1">
      <alignment/>
    </xf>
    <xf numFmtId="0" fontId="6" fillId="0" borderId="0" xfId="0" applyFont="1" applyAlignment="1">
      <alignment/>
    </xf>
    <xf numFmtId="0" fontId="1" fillId="0" borderId="0" xfId="0" applyFont="1" applyAlignment="1">
      <alignment/>
    </xf>
    <xf numFmtId="0" fontId="3" fillId="0" borderId="0" xfId="0" applyFont="1" applyFill="1" applyAlignment="1">
      <alignment/>
    </xf>
    <xf numFmtId="0" fontId="1" fillId="0" borderId="0" xfId="0" applyFont="1" applyFill="1" applyAlignment="1">
      <alignment/>
    </xf>
    <xf numFmtId="185" fontId="1" fillId="0" borderId="0" xfId="15" applyNumberFormat="1" applyFont="1" applyFill="1" applyAlignment="1">
      <alignment/>
    </xf>
    <xf numFmtId="0" fontId="2" fillId="0" borderId="0" xfId="0" applyFont="1" applyAlignment="1">
      <alignment/>
    </xf>
    <xf numFmtId="0" fontId="7" fillId="0" borderId="0" xfId="0" applyFont="1" applyAlignment="1">
      <alignment horizontal="right"/>
    </xf>
    <xf numFmtId="185" fontId="2" fillId="0" borderId="0" xfId="15" applyNumberFormat="1" applyFont="1" applyAlignment="1">
      <alignment/>
    </xf>
    <xf numFmtId="0" fontId="6" fillId="0" borderId="0" xfId="0" applyFont="1" applyBorder="1" applyAlignment="1">
      <alignment horizontal="center"/>
    </xf>
    <xf numFmtId="0" fontId="7" fillId="0" borderId="0" xfId="0" applyFont="1" applyAlignment="1">
      <alignment vertical="top" wrapText="1"/>
    </xf>
    <xf numFmtId="0" fontId="7" fillId="0" borderId="0" xfId="0" applyFont="1" applyAlignment="1">
      <alignment/>
    </xf>
    <xf numFmtId="43" fontId="7" fillId="0" borderId="0" xfId="15" applyFont="1" applyFill="1" applyAlignment="1">
      <alignment/>
    </xf>
    <xf numFmtId="0" fontId="1" fillId="0" borderId="0" xfId="0" applyFont="1" applyAlignment="1">
      <alignment horizontal="left"/>
    </xf>
    <xf numFmtId="0" fontId="1" fillId="0" borderId="0" xfId="0" applyFont="1" applyFill="1" applyAlignment="1">
      <alignment horizontal="left"/>
    </xf>
    <xf numFmtId="0" fontId="3" fillId="0" borderId="0" xfId="0" applyFont="1" applyAlignment="1">
      <alignment horizontal="left"/>
    </xf>
    <xf numFmtId="0" fontId="1" fillId="0" borderId="0" xfId="21" applyFont="1">
      <alignment/>
      <protection/>
    </xf>
    <xf numFmtId="186" fontId="3" fillId="0" borderId="0" xfId="21" applyNumberFormat="1" applyFont="1" applyAlignment="1" quotePrefix="1">
      <alignment horizontal="left"/>
      <protection/>
    </xf>
    <xf numFmtId="0" fontId="1" fillId="0" borderId="0" xfId="0" applyFont="1" applyFill="1" applyBorder="1" applyAlignment="1">
      <alignment/>
    </xf>
    <xf numFmtId="0" fontId="7" fillId="0" borderId="0" xfId="0" applyFont="1" applyFill="1" applyAlignment="1">
      <alignment horizontal="right" vertical="top" wrapText="1"/>
    </xf>
    <xf numFmtId="185" fontId="7" fillId="0" borderId="0" xfId="15" applyNumberFormat="1" applyFont="1" applyFill="1" applyAlignment="1">
      <alignment/>
    </xf>
    <xf numFmtId="0" fontId="3" fillId="0" borderId="0" xfId="0" applyFont="1" applyFill="1" applyAlignment="1">
      <alignment horizontal="right"/>
    </xf>
    <xf numFmtId="0" fontId="3" fillId="0" borderId="0" xfId="0" applyFont="1" applyFill="1" applyBorder="1" applyAlignment="1">
      <alignment horizontal="right"/>
    </xf>
    <xf numFmtId="185" fontId="2" fillId="0" borderId="0" xfId="0" applyNumberFormat="1" applyFont="1" applyAlignment="1">
      <alignment/>
    </xf>
    <xf numFmtId="0" fontId="3" fillId="0" borderId="0" xfId="0" applyFont="1" applyBorder="1" applyAlignment="1">
      <alignment horizontal="left"/>
    </xf>
    <xf numFmtId="0" fontId="6" fillId="0" borderId="0" xfId="21">
      <alignment/>
      <protection/>
    </xf>
    <xf numFmtId="0" fontId="2" fillId="0" borderId="0" xfId="21" applyFont="1">
      <alignment/>
      <protection/>
    </xf>
    <xf numFmtId="0" fontId="8" fillId="0" borderId="0" xfId="0" applyFont="1" applyAlignment="1" quotePrefix="1">
      <alignment vertical="top" wrapText="1"/>
    </xf>
    <xf numFmtId="0" fontId="7" fillId="0" borderId="0" xfId="0" applyFont="1" applyAlignment="1" quotePrefix="1">
      <alignment vertical="top" wrapText="1"/>
    </xf>
    <xf numFmtId="0" fontId="11" fillId="0" borderId="0" xfId="21" applyFont="1" applyAlignment="1">
      <alignment vertical="top" wrapText="1"/>
      <protection/>
    </xf>
    <xf numFmtId="0" fontId="6" fillId="0" borderId="0" xfId="21" applyAlignment="1">
      <alignment horizontal="right" vertical="top" wrapText="1"/>
      <protection/>
    </xf>
    <xf numFmtId="0" fontId="6" fillId="0" borderId="0" xfId="21" applyAlignment="1">
      <alignment/>
      <protection/>
    </xf>
    <xf numFmtId="0" fontId="6" fillId="0" borderId="0" xfId="21" applyFill="1">
      <alignment/>
      <protection/>
    </xf>
    <xf numFmtId="0" fontId="6" fillId="0" borderId="0" xfId="21" applyFill="1" applyAlignment="1">
      <alignment horizontal="right" vertical="top" wrapText="1"/>
      <protection/>
    </xf>
    <xf numFmtId="0" fontId="2" fillId="0" borderId="0" xfId="21" applyFont="1" applyAlignment="1">
      <alignment wrapText="1"/>
      <protection/>
    </xf>
    <xf numFmtId="0" fontId="6" fillId="0" borderId="0" xfId="21" applyAlignment="1">
      <alignment wrapText="1"/>
      <protection/>
    </xf>
    <xf numFmtId="185" fontId="6" fillId="0" borderId="0" xfId="21" applyNumberFormat="1" applyFill="1">
      <alignment/>
      <protection/>
    </xf>
    <xf numFmtId="185" fontId="6" fillId="0" borderId="0" xfId="21" applyNumberFormat="1">
      <alignment/>
      <protection/>
    </xf>
    <xf numFmtId="0" fontId="7" fillId="0" borderId="0" xfId="0" applyFont="1" applyAlignment="1">
      <alignment/>
    </xf>
    <xf numFmtId="0" fontId="12" fillId="0" borderId="0" xfId="0" applyFont="1" applyFill="1" applyBorder="1" applyAlignment="1">
      <alignment horizontal="right"/>
    </xf>
    <xf numFmtId="0" fontId="3" fillId="0" borderId="0" xfId="0" applyFont="1" applyAlignment="1">
      <alignment horizontal="right"/>
    </xf>
    <xf numFmtId="0" fontId="1" fillId="0" borderId="0" xfId="0" applyFont="1" applyAlignment="1">
      <alignment horizontal="left" indent="1"/>
    </xf>
    <xf numFmtId="185" fontId="3" fillId="0" borderId="0" xfId="15" applyNumberFormat="1" applyFont="1" applyFill="1" applyAlignment="1">
      <alignment/>
    </xf>
    <xf numFmtId="185" fontId="3" fillId="0" borderId="0" xfId="15" applyNumberFormat="1" applyFont="1" applyFill="1" applyBorder="1" applyAlignment="1">
      <alignment/>
    </xf>
    <xf numFmtId="185" fontId="1" fillId="0" borderId="0" xfId="15" applyNumberFormat="1" applyFont="1" applyFill="1" applyBorder="1" applyAlignment="1">
      <alignment/>
    </xf>
    <xf numFmtId="185" fontId="3" fillId="0" borderId="1" xfId="15" applyNumberFormat="1" applyFont="1" applyFill="1" applyBorder="1" applyAlignment="1">
      <alignment/>
    </xf>
    <xf numFmtId="185" fontId="3" fillId="0" borderId="2" xfId="15" applyNumberFormat="1" applyFont="1" applyFill="1" applyBorder="1" applyAlignment="1">
      <alignment/>
    </xf>
    <xf numFmtId="185" fontId="3" fillId="0" borderId="0" xfId="15" applyNumberFormat="1" applyFont="1" applyAlignment="1">
      <alignment/>
    </xf>
    <xf numFmtId="185" fontId="1" fillId="0" borderId="0" xfId="21" applyNumberFormat="1" applyFont="1" applyFill="1" applyAlignment="1">
      <alignment/>
      <protection/>
    </xf>
    <xf numFmtId="0" fontId="1" fillId="0" borderId="0" xfId="21" applyFont="1" applyFill="1">
      <alignment/>
      <protection/>
    </xf>
    <xf numFmtId="185" fontId="1" fillId="0" borderId="0" xfId="21" applyNumberFormat="1" applyFont="1" applyFill="1">
      <alignment/>
      <protection/>
    </xf>
    <xf numFmtId="0" fontId="1" fillId="0" borderId="0" xfId="21" applyFont="1" applyAlignment="1">
      <alignment wrapText="1"/>
      <protection/>
    </xf>
    <xf numFmtId="185" fontId="1" fillId="0" borderId="0" xfId="15" applyNumberFormat="1" applyFont="1" applyAlignment="1">
      <alignment wrapText="1"/>
    </xf>
    <xf numFmtId="185" fontId="1" fillId="0" borderId="0" xfId="21" applyNumberFormat="1" applyFont="1" applyFill="1" applyAlignment="1">
      <alignment wrapText="1"/>
      <protection/>
    </xf>
    <xf numFmtId="0" fontId="3" fillId="0" borderId="0" xfId="0" applyFont="1" applyAlignment="1" quotePrefix="1">
      <alignment/>
    </xf>
    <xf numFmtId="15" fontId="3" fillId="0" borderId="0" xfId="21" applyNumberFormat="1" applyFont="1" quotePrefix="1">
      <alignment/>
      <protection/>
    </xf>
    <xf numFmtId="4" fontId="7" fillId="0" borderId="0" xfId="15" applyNumberFormat="1" applyFont="1" applyFill="1" applyAlignment="1">
      <alignment/>
    </xf>
    <xf numFmtId="0" fontId="15" fillId="0" borderId="0" xfId="0" applyFont="1" applyAlignment="1">
      <alignment wrapText="1"/>
    </xf>
    <xf numFmtId="0" fontId="0" fillId="0" borderId="0" xfId="0" applyAlignment="1">
      <alignment wrapText="1"/>
    </xf>
    <xf numFmtId="0" fontId="14" fillId="0" borderId="0" xfId="0" applyFont="1" applyAlignment="1">
      <alignment vertical="top"/>
    </xf>
    <xf numFmtId="185" fontId="3" fillId="0" borderId="0" xfId="15" applyNumberFormat="1" applyFont="1" applyAlignment="1">
      <alignment wrapText="1"/>
    </xf>
    <xf numFmtId="0" fontId="4" fillId="0" borderId="0" xfId="0" applyFont="1" applyAlignment="1">
      <alignment horizontal="center"/>
    </xf>
    <xf numFmtId="0" fontId="3" fillId="0" borderId="0" xfId="0" applyFont="1" applyAlignment="1">
      <alignment/>
    </xf>
    <xf numFmtId="0" fontId="13" fillId="0" borderId="0" xfId="0" applyFont="1" applyAlignment="1">
      <alignment wrapText="1"/>
    </xf>
    <xf numFmtId="185" fontId="3" fillId="0" borderId="2" xfId="15" applyNumberFormat="1" applyFont="1" applyBorder="1" applyAlignment="1">
      <alignment/>
    </xf>
    <xf numFmtId="185" fontId="3" fillId="0" borderId="0" xfId="15" applyNumberFormat="1" applyFont="1" applyBorder="1" applyAlignment="1">
      <alignment/>
    </xf>
    <xf numFmtId="15" fontId="3" fillId="0" borderId="0" xfId="21" applyNumberFormat="1" applyFont="1">
      <alignment/>
      <protection/>
    </xf>
    <xf numFmtId="0" fontId="13" fillId="0" borderId="0" xfId="0" applyFont="1" applyAlignment="1" quotePrefix="1">
      <alignment vertical="top" wrapText="1"/>
    </xf>
    <xf numFmtId="185" fontId="2" fillId="0" borderId="0" xfId="21" applyNumberFormat="1" applyFont="1">
      <alignment/>
      <protection/>
    </xf>
    <xf numFmtId="185" fontId="3" fillId="0" borderId="3" xfId="15" applyNumberFormat="1" applyFont="1" applyFill="1" applyBorder="1" applyAlignment="1">
      <alignment/>
    </xf>
    <xf numFmtId="0" fontId="3" fillId="0" borderId="0" xfId="0" applyFont="1" applyFill="1" applyAlignment="1">
      <alignment horizontal="center"/>
    </xf>
    <xf numFmtId="0" fontId="3" fillId="0" borderId="0" xfId="0" applyFont="1" applyAlignment="1">
      <alignment horizontal="center"/>
    </xf>
    <xf numFmtId="15" fontId="3" fillId="0" borderId="0" xfId="0" applyNumberFormat="1" applyFont="1" applyFill="1" applyAlignment="1">
      <alignment vertical="top" wrapText="1"/>
    </xf>
    <xf numFmtId="0" fontId="1" fillId="0" borderId="0" xfId="21" applyFont="1" applyBorder="1">
      <alignment/>
      <protection/>
    </xf>
    <xf numFmtId="0" fontId="7" fillId="0" borderId="0" xfId="0" applyFont="1" applyFill="1" applyAlignment="1">
      <alignment vertical="top" wrapText="1"/>
    </xf>
    <xf numFmtId="0" fontId="13" fillId="0" borderId="0" xfId="0" applyFont="1" applyFill="1" applyAlignment="1" quotePrefix="1">
      <alignment vertical="top" wrapText="1"/>
    </xf>
    <xf numFmtId="185" fontId="1" fillId="0" borderId="0" xfId="0" applyNumberFormat="1" applyFont="1" applyFill="1" applyAlignment="1">
      <alignment/>
    </xf>
    <xf numFmtId="0" fontId="6" fillId="0" borderId="0" xfId="21" applyFill="1" applyAlignment="1">
      <alignment wrapText="1"/>
      <protection/>
    </xf>
    <xf numFmtId="0" fontId="3" fillId="0" borderId="0" xfId="0" applyFont="1" applyAlignment="1">
      <alignment wrapText="1"/>
    </xf>
    <xf numFmtId="15" fontId="3" fillId="0" borderId="0" xfId="0" applyNumberFormat="1" applyFont="1" applyFill="1" applyAlignment="1">
      <alignment horizontal="right" vertical="top" wrapText="1"/>
    </xf>
    <xf numFmtId="15" fontId="3" fillId="0" borderId="0" xfId="0" applyNumberFormat="1" applyFont="1" applyFill="1" applyAlignment="1">
      <alignment horizontal="center" vertical="top" wrapText="1"/>
    </xf>
    <xf numFmtId="0" fontId="3" fillId="0" borderId="0" xfId="0" applyNumberFormat="1" applyFont="1" applyAlignment="1">
      <alignment horizontal="left"/>
    </xf>
    <xf numFmtId="0" fontId="1" fillId="0" borderId="0" xfId="0" applyFont="1" applyAlignment="1">
      <alignment vertical="center"/>
    </xf>
    <xf numFmtId="185" fontId="3" fillId="0" borderId="4" xfId="15" applyNumberFormat="1" applyFont="1" applyFill="1" applyBorder="1" applyAlignment="1">
      <alignment vertical="center"/>
    </xf>
    <xf numFmtId="185" fontId="1" fillId="0" borderId="0" xfId="15" applyNumberFormat="1" applyFont="1" applyBorder="1" applyAlignment="1">
      <alignment/>
    </xf>
    <xf numFmtId="0" fontId="1" fillId="0" borderId="0" xfId="0" applyNumberFormat="1" applyFont="1" applyAlignment="1">
      <alignment horizontal="left"/>
    </xf>
    <xf numFmtId="185" fontId="3" fillId="0" borderId="0" xfId="15" applyNumberFormat="1" applyFont="1" applyFill="1" applyBorder="1" applyAlignment="1">
      <alignment vertical="center"/>
    </xf>
    <xf numFmtId="0" fontId="1" fillId="0" borderId="0" xfId="0" applyFont="1" applyBorder="1" applyAlignment="1">
      <alignment vertical="center"/>
    </xf>
    <xf numFmtId="0" fontId="1" fillId="0" borderId="0" xfId="0" applyNumberFormat="1" applyFont="1" applyAlignment="1">
      <alignment horizontal="left" wrapText="1"/>
    </xf>
    <xf numFmtId="0" fontId="1" fillId="0" borderId="0" xfId="0" applyNumberFormat="1" applyFont="1" applyAlignment="1">
      <alignment horizontal="left" wrapText="1" indent="1"/>
    </xf>
    <xf numFmtId="0" fontId="1" fillId="0" borderId="0" xfId="0" applyFont="1" applyBorder="1" applyAlignment="1">
      <alignment wrapText="1"/>
    </xf>
    <xf numFmtId="185" fontId="3" fillId="0" borderId="1" xfId="15" applyNumberFormat="1" applyFont="1" applyFill="1" applyBorder="1" applyAlignment="1">
      <alignment wrapText="1"/>
    </xf>
    <xf numFmtId="0" fontId="1" fillId="0" borderId="0" xfId="0" applyNumberFormat="1" applyFont="1" applyAlignment="1">
      <alignment horizontal="left" vertical="top"/>
    </xf>
    <xf numFmtId="0" fontId="1" fillId="0" borderId="0" xfId="0" applyFont="1" applyAlignment="1">
      <alignment vertical="top"/>
    </xf>
    <xf numFmtId="185" fontId="3" fillId="0" borderId="1" xfId="15" applyNumberFormat="1" applyFont="1" applyFill="1" applyBorder="1" applyAlignment="1">
      <alignment vertical="top"/>
    </xf>
    <xf numFmtId="185" fontId="1" fillId="0" borderId="0" xfId="15" applyNumberFormat="1" applyFont="1" applyAlignment="1">
      <alignment vertical="top"/>
    </xf>
    <xf numFmtId="0" fontId="1" fillId="0" borderId="0" xfId="0" applyFont="1" applyAlignment="1">
      <alignment vertical="top" wrapText="1"/>
    </xf>
    <xf numFmtId="185" fontId="3" fillId="0" borderId="0" xfId="15" applyNumberFormat="1" applyFont="1" applyFill="1" applyAlignment="1">
      <alignment vertical="top"/>
    </xf>
    <xf numFmtId="0" fontId="3" fillId="0" borderId="0" xfId="0" applyNumberFormat="1" applyFont="1" applyAlignment="1">
      <alignment horizontal="left" vertical="center" wrapText="1"/>
    </xf>
    <xf numFmtId="0" fontId="16" fillId="0" borderId="0" xfId="0" applyFont="1" applyAlignment="1">
      <alignment vertical="center"/>
    </xf>
    <xf numFmtId="185" fontId="3" fillId="0" borderId="2" xfId="15" applyNumberFormat="1" applyFont="1" applyFill="1" applyBorder="1" applyAlignment="1">
      <alignment vertical="center"/>
    </xf>
    <xf numFmtId="185" fontId="1" fillId="0" borderId="0" xfId="15" applyNumberFormat="1" applyFont="1" applyAlignment="1">
      <alignment vertical="center"/>
    </xf>
    <xf numFmtId="0" fontId="0" fillId="0" borderId="0" xfId="0" applyFont="1" applyAlignment="1">
      <alignment/>
    </xf>
    <xf numFmtId="0" fontId="1" fillId="0" borderId="0" xfId="0" applyFont="1" applyAlignment="1">
      <alignment horizontal="left" vertical="top" wrapText="1"/>
    </xf>
    <xf numFmtId="0" fontId="1" fillId="0" borderId="0" xfId="0" applyFont="1" applyFill="1" applyAlignment="1">
      <alignment vertical="top" wrapText="1"/>
    </xf>
    <xf numFmtId="43" fontId="3" fillId="0" borderId="0" xfId="15" applyFont="1" applyFill="1" applyAlignment="1">
      <alignment vertical="top"/>
    </xf>
    <xf numFmtId="185" fontId="1" fillId="0" borderId="0" xfId="15" applyNumberFormat="1" applyFont="1" applyFill="1" applyAlignment="1">
      <alignment vertical="top"/>
    </xf>
    <xf numFmtId="43" fontId="3" fillId="0" borderId="0" xfId="15" applyFont="1" applyFill="1" applyAlignment="1">
      <alignment horizontal="right" vertical="top"/>
    </xf>
    <xf numFmtId="0" fontId="1" fillId="0" borderId="0" xfId="0" applyFont="1" applyAlignment="1">
      <alignment horizontal="right"/>
    </xf>
    <xf numFmtId="0" fontId="3" fillId="0" borderId="0" xfId="0" applyNumberFormat="1" applyFont="1" applyAlignment="1">
      <alignment horizontal="left" vertical="top"/>
    </xf>
    <xf numFmtId="185" fontId="3" fillId="0" borderId="2" xfId="15" applyNumberFormat="1" applyFont="1" applyFill="1" applyBorder="1" applyAlignment="1">
      <alignment vertical="top"/>
    </xf>
    <xf numFmtId="0" fontId="1" fillId="0" borderId="0" xfId="0" applyFont="1" applyAlignment="1">
      <alignment horizontal="left" vertical="top" wrapText="1" indent="1"/>
    </xf>
    <xf numFmtId="0" fontId="1" fillId="0" borderId="0" xfId="0" applyFont="1" applyFill="1" applyAlignment="1">
      <alignment horizontal="left" vertical="top" wrapText="1"/>
    </xf>
    <xf numFmtId="0" fontId="1" fillId="0" borderId="0" xfId="21" applyFont="1">
      <alignment/>
      <protection/>
    </xf>
    <xf numFmtId="206" fontId="3" fillId="0" borderId="0" xfId="0" applyNumberFormat="1" applyFont="1" applyFill="1" applyAlignment="1">
      <alignment horizontal="center"/>
    </xf>
    <xf numFmtId="206" fontId="3" fillId="0" borderId="0" xfId="0" applyNumberFormat="1" applyFont="1" applyFill="1" applyBorder="1" applyAlignment="1">
      <alignment horizontal="center"/>
    </xf>
    <xf numFmtId="0" fontId="3" fillId="0" borderId="0" xfId="0" applyFont="1" applyFill="1" applyBorder="1" applyAlignment="1">
      <alignment horizontal="center"/>
    </xf>
    <xf numFmtId="14" fontId="3" fillId="0" borderId="0" xfId="0" applyNumberFormat="1" applyFont="1" applyFill="1" applyAlignment="1">
      <alignment horizontal="right"/>
    </xf>
    <xf numFmtId="0" fontId="3" fillId="0" borderId="0" xfId="21" applyFont="1" applyAlignment="1">
      <alignment horizontal="center"/>
      <protection/>
    </xf>
    <xf numFmtId="0" fontId="3" fillId="0" borderId="0" xfId="21" applyFont="1" applyAlignment="1">
      <alignment horizontal="center" vertical="center"/>
      <protection/>
    </xf>
    <xf numFmtId="0" fontId="3" fillId="0" borderId="0" xfId="21" applyFont="1" applyAlignment="1">
      <alignment horizontal="center" vertical="top" wrapText="1"/>
      <protection/>
    </xf>
    <xf numFmtId="0" fontId="17" fillId="0" borderId="0" xfId="21" applyFont="1" applyAlignment="1">
      <alignment vertical="top" wrapText="1"/>
      <protection/>
    </xf>
    <xf numFmtId="0" fontId="1" fillId="0" borderId="0" xfId="21" applyFont="1" applyAlignment="1" quotePrefix="1">
      <alignment horizontal="left" indent="1"/>
      <protection/>
    </xf>
    <xf numFmtId="0" fontId="3" fillId="0" borderId="0" xfId="21" applyFont="1" applyAlignment="1">
      <alignment wrapText="1"/>
      <protection/>
    </xf>
    <xf numFmtId="185" fontId="3" fillId="0" borderId="1" xfId="15" applyNumberFormat="1" applyFont="1" applyBorder="1" applyAlignment="1">
      <alignment/>
    </xf>
    <xf numFmtId="14" fontId="3" fillId="0" borderId="0" xfId="0" applyNumberFormat="1" applyFont="1" applyFill="1" applyAlignment="1" quotePrefix="1">
      <alignment horizontal="center"/>
    </xf>
    <xf numFmtId="14" fontId="3" fillId="0" borderId="0" xfId="0" applyNumberFormat="1" applyFont="1" applyAlignment="1">
      <alignment horizontal="center"/>
    </xf>
    <xf numFmtId="185" fontId="3" fillId="0" borderId="5" xfId="15" applyNumberFormat="1" applyFont="1" applyFill="1" applyBorder="1" applyAlignment="1">
      <alignment/>
    </xf>
    <xf numFmtId="185" fontId="3" fillId="0" borderId="4" xfId="15" applyNumberFormat="1" applyFont="1" applyFill="1" applyBorder="1" applyAlignment="1">
      <alignment/>
    </xf>
    <xf numFmtId="185" fontId="3" fillId="0" borderId="1" xfId="15" applyNumberFormat="1" applyFont="1" applyBorder="1" applyAlignment="1">
      <alignment wrapText="1"/>
    </xf>
    <xf numFmtId="0" fontId="0" fillId="0" borderId="0" xfId="0" applyFont="1" applyAlignment="1">
      <alignment wrapText="1"/>
    </xf>
    <xf numFmtId="0" fontId="16" fillId="0" borderId="0" xfId="0" applyFont="1" applyAlignment="1">
      <alignment wrapText="1"/>
    </xf>
    <xf numFmtId="0" fontId="8" fillId="0" borderId="0" xfId="21" applyFont="1" applyAlignment="1">
      <alignment vertical="top" wrapText="1"/>
      <protection/>
    </xf>
    <xf numFmtId="0" fontId="0" fillId="0" borderId="0" xfId="0" applyAlignment="1">
      <alignment horizontal="center"/>
    </xf>
    <xf numFmtId="185" fontId="3" fillId="0" borderId="0" xfId="15" applyNumberFormat="1" applyFont="1" applyAlignment="1">
      <alignment horizontal="center"/>
    </xf>
    <xf numFmtId="185" fontId="3" fillId="0" borderId="0" xfId="15" applyNumberFormat="1" applyFont="1" applyBorder="1" applyAlignment="1">
      <alignment horizontal="center"/>
    </xf>
    <xf numFmtId="185" fontId="3" fillId="0" borderId="1" xfId="15" applyNumberFormat="1" applyFont="1" applyBorder="1" applyAlignment="1">
      <alignment horizontal="center"/>
    </xf>
    <xf numFmtId="185" fontId="3" fillId="0" borderId="0" xfId="15" applyNumberFormat="1" applyFont="1" applyFill="1" applyBorder="1" applyAlignment="1">
      <alignment wrapText="1"/>
    </xf>
    <xf numFmtId="185" fontId="3" fillId="0" borderId="0" xfId="15" applyNumberFormat="1" applyFont="1" applyFill="1" applyBorder="1" applyAlignment="1">
      <alignment vertical="top"/>
    </xf>
    <xf numFmtId="185" fontId="3" fillId="0" borderId="0" xfId="15" applyNumberFormat="1" applyFont="1" applyFill="1" applyBorder="1" applyAlignment="1">
      <alignment horizontal="center" vertical="top"/>
    </xf>
    <xf numFmtId="185" fontId="1" fillId="0" borderId="0" xfId="15" applyNumberFormat="1" applyFont="1" applyBorder="1" applyAlignment="1">
      <alignment horizontal="center" wrapText="1"/>
    </xf>
    <xf numFmtId="185" fontId="1" fillId="0" borderId="0" xfId="15" applyNumberFormat="1" applyFont="1" applyBorder="1" applyAlignment="1">
      <alignment horizontal="center"/>
    </xf>
    <xf numFmtId="185" fontId="1" fillId="0" borderId="0" xfId="15" applyNumberFormat="1" applyFont="1" applyAlignment="1">
      <alignment horizontal="center" vertical="top"/>
    </xf>
    <xf numFmtId="185" fontId="3" fillId="0" borderId="0" xfId="15" applyNumberFormat="1" applyFont="1" applyFill="1" applyBorder="1" applyAlignment="1">
      <alignment horizontal="center" vertical="center"/>
    </xf>
    <xf numFmtId="4" fontId="3" fillId="0" borderId="0" xfId="15" applyNumberFormat="1" applyFont="1" applyFill="1" applyAlignment="1">
      <alignment/>
    </xf>
    <xf numFmtId="185" fontId="17" fillId="0" borderId="0" xfId="21" applyNumberFormat="1" applyFont="1" applyAlignment="1">
      <alignment vertical="top" wrapText="1"/>
      <protection/>
    </xf>
    <xf numFmtId="185" fontId="11" fillId="0" borderId="0" xfId="21" applyNumberFormat="1" applyFont="1" applyAlignment="1">
      <alignment vertical="top" wrapText="1"/>
      <protection/>
    </xf>
    <xf numFmtId="185" fontId="1" fillId="0" borderId="0" xfId="0" applyNumberFormat="1" applyFont="1" applyAlignment="1">
      <alignment/>
    </xf>
    <xf numFmtId="10" fontId="1" fillId="0" borderId="0" xfId="0" applyNumberFormat="1" applyFont="1" applyAlignment="1">
      <alignment/>
    </xf>
    <xf numFmtId="185" fontId="1" fillId="0" borderId="0" xfId="0" applyNumberFormat="1" applyFont="1" applyBorder="1" applyAlignment="1">
      <alignment wrapText="1"/>
    </xf>
    <xf numFmtId="185" fontId="1" fillId="0" borderId="0" xfId="0" applyNumberFormat="1" applyFont="1" applyAlignment="1">
      <alignment vertical="top"/>
    </xf>
    <xf numFmtId="207" fontId="1" fillId="0" borderId="0" xfId="0" applyNumberFormat="1" applyFont="1" applyAlignment="1">
      <alignment vertical="top"/>
    </xf>
    <xf numFmtId="207" fontId="1" fillId="0" borderId="0" xfId="0" applyNumberFormat="1" applyFont="1" applyAlignment="1">
      <alignment vertical="center"/>
    </xf>
    <xf numFmtId="185" fontId="1" fillId="0" borderId="0" xfId="0" applyNumberFormat="1" applyFont="1" applyBorder="1" applyAlignment="1">
      <alignment/>
    </xf>
    <xf numFmtId="39" fontId="7" fillId="0" borderId="0" xfId="15" applyNumberFormat="1" applyFont="1" applyFill="1" applyAlignment="1">
      <alignment/>
    </xf>
    <xf numFmtId="10" fontId="1" fillId="0" borderId="0" xfId="0" applyNumberFormat="1" applyFont="1" applyBorder="1" applyAlignment="1">
      <alignment wrapText="1"/>
    </xf>
    <xf numFmtId="37" fontId="11" fillId="0" borderId="2" xfId="21" applyNumberFormat="1" applyFont="1" applyBorder="1">
      <alignment/>
      <protection/>
    </xf>
    <xf numFmtId="0" fontId="11" fillId="0" borderId="0" xfId="21" applyFont="1">
      <alignment/>
      <protection/>
    </xf>
    <xf numFmtId="0" fontId="11" fillId="0" borderId="0" xfId="21" applyFont="1" applyAlignment="1">
      <alignment horizontal="center"/>
      <protection/>
    </xf>
    <xf numFmtId="0" fontId="11" fillId="0" borderId="0" xfId="21" applyFont="1" applyAlignment="1">
      <alignment horizontal="right"/>
      <protection/>
    </xf>
    <xf numFmtId="37" fontId="11" fillId="0" borderId="0" xfId="21" applyNumberFormat="1" applyFont="1">
      <alignment/>
      <protection/>
    </xf>
    <xf numFmtId="0" fontId="4" fillId="0" borderId="0" xfId="0" applyFont="1" applyBorder="1" applyAlignment="1">
      <alignment horizontal="center"/>
    </xf>
    <xf numFmtId="0" fontId="3" fillId="0" borderId="0" xfId="0" applyFont="1" applyAlignment="1">
      <alignment horizontal="center"/>
    </xf>
    <xf numFmtId="0" fontId="6" fillId="0" borderId="0" xfId="0" applyFont="1" applyBorder="1" applyAlignment="1">
      <alignment horizontal="center"/>
    </xf>
    <xf numFmtId="0" fontId="13" fillId="0" borderId="0" xfId="0" applyFont="1" applyAlignment="1">
      <alignment wrapText="1"/>
    </xf>
    <xf numFmtId="0" fontId="0" fillId="0" borderId="0" xfId="0" applyAlignment="1">
      <alignment wrapText="1"/>
    </xf>
    <xf numFmtId="0" fontId="3" fillId="0" borderId="0" xfId="0" applyFont="1" applyAlignment="1">
      <alignment wrapText="1"/>
    </xf>
    <xf numFmtId="0" fontId="0" fillId="0" borderId="0" xfId="0" applyFont="1" applyAlignment="1">
      <alignment wrapText="1"/>
    </xf>
    <xf numFmtId="0" fontId="16" fillId="0" borderId="0" xfId="0" applyFont="1" applyAlignment="1">
      <alignment wrapText="1"/>
    </xf>
    <xf numFmtId="0" fontId="13" fillId="0" borderId="0" xfId="0" applyFont="1" applyAlignment="1" quotePrefix="1">
      <alignment vertical="top" wrapText="1"/>
    </xf>
    <xf numFmtId="0" fontId="1" fillId="0" borderId="0" xfId="21" applyFont="1" applyAlignment="1">
      <alignment wrapText="1"/>
      <protection/>
    </xf>
    <xf numFmtId="0" fontId="0" fillId="0" borderId="0" xfId="0" applyAlignment="1">
      <alignment horizontal="center"/>
    </xf>
    <xf numFmtId="0" fontId="3" fillId="0" borderId="0" xfId="21" applyFont="1" applyAlignment="1">
      <alignment horizontal="left" wrapText="1"/>
      <protection/>
    </xf>
    <xf numFmtId="0" fontId="3" fillId="0" borderId="0" xfId="21" applyFont="1" applyAlignment="1">
      <alignment horizontal="center"/>
      <protection/>
    </xf>
    <xf numFmtId="0" fontId="19" fillId="0" borderId="0" xfId="21" applyFont="1" applyAlignment="1" quotePrefix="1">
      <alignment vertical="top" wrapText="1"/>
      <protection/>
    </xf>
    <xf numFmtId="0" fontId="8" fillId="0" borderId="0" xfId="21" applyFont="1" applyAlignment="1">
      <alignment vertical="top" wrapText="1"/>
      <protection/>
    </xf>
    <xf numFmtId="0" fontId="3" fillId="0" borderId="0" xfId="21" applyFont="1" applyAlignment="1">
      <alignment wrapText="1"/>
      <protection/>
    </xf>
    <xf numFmtId="0" fontId="4" fillId="0" borderId="0" xfId="0" applyFont="1" applyAlignment="1">
      <alignment horizontal="center"/>
    </xf>
    <xf numFmtId="0" fontId="8" fillId="0" borderId="0" xfId="0" applyFont="1" applyAlignment="1" quotePrefix="1">
      <alignment wrapText="1"/>
    </xf>
    <xf numFmtId="0" fontId="20" fillId="0" borderId="0" xfId="0" applyFont="1" applyAlignment="1">
      <alignment wrapText="1"/>
    </xf>
    <xf numFmtId="0" fontId="0" fillId="0" borderId="0" xfId="0" applyFont="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514350</xdr:colOff>
      <xdr:row>9</xdr:row>
      <xdr:rowOff>85725</xdr:rowOff>
    </xdr:from>
    <xdr:to>
      <xdr:col>4</xdr:col>
      <xdr:colOff>714375</xdr:colOff>
      <xdr:row>9</xdr:row>
      <xdr:rowOff>85725</xdr:rowOff>
    </xdr:to>
    <xdr:sp>
      <xdr:nvSpPr>
        <xdr:cNvPr id="1" name="Line 3"/>
        <xdr:cNvSpPr>
          <a:spLocks/>
        </xdr:cNvSpPr>
      </xdr:nvSpPr>
      <xdr:spPr>
        <a:xfrm>
          <a:off x="4076700" y="1790700"/>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8</xdr:row>
      <xdr:rowOff>85725</xdr:rowOff>
    </xdr:from>
    <xdr:to>
      <xdr:col>7</xdr:col>
      <xdr:colOff>704850</xdr:colOff>
      <xdr:row>8</xdr:row>
      <xdr:rowOff>85725</xdr:rowOff>
    </xdr:to>
    <xdr:sp>
      <xdr:nvSpPr>
        <xdr:cNvPr id="2" name="Line 6"/>
        <xdr:cNvSpPr>
          <a:spLocks/>
        </xdr:cNvSpPr>
      </xdr:nvSpPr>
      <xdr:spPr>
        <a:xfrm>
          <a:off x="5181600" y="1628775"/>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200025</xdr:colOff>
      <xdr:row>8</xdr:row>
      <xdr:rowOff>95250</xdr:rowOff>
    </xdr:from>
    <xdr:to>
      <xdr:col>2</xdr:col>
      <xdr:colOff>647700</xdr:colOff>
      <xdr:row>8</xdr:row>
      <xdr:rowOff>95250</xdr:rowOff>
    </xdr:to>
    <xdr:sp>
      <xdr:nvSpPr>
        <xdr:cNvPr id="3" name="Line 7"/>
        <xdr:cNvSpPr>
          <a:spLocks/>
        </xdr:cNvSpPr>
      </xdr:nvSpPr>
      <xdr:spPr>
        <a:xfrm flipH="1">
          <a:off x="2333625" y="1638300"/>
          <a:ext cx="447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9</xdr:row>
      <xdr:rowOff>95250</xdr:rowOff>
    </xdr:from>
    <xdr:to>
      <xdr:col>3</xdr:col>
      <xdr:colOff>228600</xdr:colOff>
      <xdr:row>9</xdr:row>
      <xdr:rowOff>95250</xdr:rowOff>
    </xdr:to>
    <xdr:sp>
      <xdr:nvSpPr>
        <xdr:cNvPr id="4" name="Line 10"/>
        <xdr:cNvSpPr>
          <a:spLocks/>
        </xdr:cNvSpPr>
      </xdr:nvSpPr>
      <xdr:spPr>
        <a:xfrm flipH="1">
          <a:off x="2838450" y="180022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11</xdr:row>
      <xdr:rowOff>95250</xdr:rowOff>
    </xdr:from>
    <xdr:to>
      <xdr:col>7</xdr:col>
      <xdr:colOff>647700</xdr:colOff>
      <xdr:row>11</xdr:row>
      <xdr:rowOff>95250</xdr:rowOff>
    </xdr:to>
    <xdr:sp>
      <xdr:nvSpPr>
        <xdr:cNvPr id="5" name="Line 11"/>
        <xdr:cNvSpPr>
          <a:spLocks/>
        </xdr:cNvSpPr>
      </xdr:nvSpPr>
      <xdr:spPr>
        <a:xfrm>
          <a:off x="5486400" y="21240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11</xdr:row>
      <xdr:rowOff>95250</xdr:rowOff>
    </xdr:from>
    <xdr:to>
      <xdr:col>5</xdr:col>
      <xdr:colOff>333375</xdr:colOff>
      <xdr:row>11</xdr:row>
      <xdr:rowOff>95250</xdr:rowOff>
    </xdr:to>
    <xdr:sp>
      <xdr:nvSpPr>
        <xdr:cNvPr id="6" name="Line 12"/>
        <xdr:cNvSpPr>
          <a:spLocks/>
        </xdr:cNvSpPr>
      </xdr:nvSpPr>
      <xdr:spPr>
        <a:xfrm flipH="1">
          <a:off x="4314825" y="212407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L44"/>
  <sheetViews>
    <sheetView showGridLines="0" zoomScaleSheetLayoutView="100" workbookViewId="0" topLeftCell="A6">
      <selection activeCell="B9" sqref="B9"/>
    </sheetView>
  </sheetViews>
  <sheetFormatPr defaultColWidth="9.140625" defaultRowHeight="12.75"/>
  <cols>
    <col min="1" max="1" width="9.140625" style="1" customWidth="1"/>
    <col min="2" max="2" width="29.421875" style="1" customWidth="1"/>
    <col min="3" max="3" width="1.7109375" style="1" customWidth="1"/>
    <col min="4" max="4" width="16.28125" style="12" customWidth="1"/>
    <col min="5" max="5" width="16.28125" style="1" customWidth="1"/>
    <col min="6" max="6" width="1.7109375" style="1" customWidth="1"/>
    <col min="7" max="7" width="16.28125" style="12" customWidth="1"/>
    <col min="8" max="8" width="16.28125" style="1" customWidth="1"/>
    <col min="9" max="9" width="1.421875" style="1" customWidth="1"/>
    <col min="10" max="10" width="9.00390625" style="1" customWidth="1"/>
    <col min="11" max="16384" width="9.140625" style="1" customWidth="1"/>
  </cols>
  <sheetData>
    <row r="1" spans="2:11" ht="18.75">
      <c r="B1" s="169" t="s">
        <v>29</v>
      </c>
      <c r="C1" s="169"/>
      <c r="D1" s="169"/>
      <c r="E1" s="169"/>
      <c r="F1" s="169"/>
      <c r="G1" s="169"/>
      <c r="H1" s="169"/>
      <c r="I1" s="6"/>
      <c r="J1" s="6"/>
      <c r="K1" s="6"/>
    </row>
    <row r="2" spans="2:11" ht="12.75">
      <c r="B2" s="171" t="s">
        <v>0</v>
      </c>
      <c r="C2" s="171"/>
      <c r="D2" s="171"/>
      <c r="E2" s="171"/>
      <c r="F2" s="171"/>
      <c r="G2" s="171"/>
      <c r="H2" s="171"/>
      <c r="I2" s="171"/>
      <c r="J2" s="171"/>
      <c r="K2" s="7"/>
    </row>
    <row r="3" spans="2:11" ht="9" customHeight="1">
      <c r="B3" s="17"/>
      <c r="C3" s="17"/>
      <c r="D3" s="17"/>
      <c r="E3" s="17"/>
      <c r="F3" s="17"/>
      <c r="G3" s="17"/>
      <c r="H3" s="17"/>
      <c r="I3" s="17"/>
      <c r="J3" s="17"/>
      <c r="K3" s="7"/>
    </row>
    <row r="4" spans="4:9" s="2" customFormat="1" ht="9" customHeight="1">
      <c r="D4" s="26"/>
      <c r="G4" s="26"/>
      <c r="H4" s="4"/>
      <c r="I4" s="4"/>
    </row>
    <row r="5" spans="2:9" ht="15" customHeight="1">
      <c r="B5" s="174" t="s">
        <v>41</v>
      </c>
      <c r="C5" s="175"/>
      <c r="D5" s="175"/>
      <c r="E5" s="175"/>
      <c r="F5" s="175"/>
      <c r="G5" s="175"/>
      <c r="H5" s="175"/>
      <c r="I5" s="138"/>
    </row>
    <row r="6" spans="2:9" ht="16.5" customHeight="1">
      <c r="B6" s="174" t="s">
        <v>107</v>
      </c>
      <c r="C6" s="176"/>
      <c r="D6" s="176"/>
      <c r="E6" s="176"/>
      <c r="F6" s="176"/>
      <c r="G6" s="176"/>
      <c r="H6" s="176"/>
      <c r="I6" s="139"/>
    </row>
    <row r="7" ht="16.5" customHeight="1">
      <c r="B7" s="62"/>
    </row>
    <row r="8" spans="4:9" ht="16.5" customHeight="1">
      <c r="D8" s="170" t="s">
        <v>90</v>
      </c>
      <c r="E8" s="170"/>
      <c r="F8" s="10"/>
      <c r="G8" s="170" t="s">
        <v>91</v>
      </c>
      <c r="H8" s="170"/>
      <c r="I8" s="79"/>
    </row>
    <row r="9" spans="4:9" ht="16.5" customHeight="1">
      <c r="D9" s="80">
        <v>39082</v>
      </c>
      <c r="E9" s="80">
        <f>+D9-365</f>
        <v>38717</v>
      </c>
      <c r="F9" s="70"/>
      <c r="G9" s="80">
        <f>+D9</f>
        <v>39082</v>
      </c>
      <c r="H9" s="80">
        <f>+E9</f>
        <v>38717</v>
      </c>
      <c r="I9" s="80"/>
    </row>
    <row r="10" spans="4:9" ht="16.5" customHeight="1">
      <c r="D10" s="80"/>
      <c r="E10" s="87" t="s">
        <v>103</v>
      </c>
      <c r="F10" s="70"/>
      <c r="G10" s="80"/>
      <c r="H10" s="87" t="s">
        <v>103</v>
      </c>
      <c r="I10" s="87"/>
    </row>
    <row r="11" spans="4:12" ht="16.5" customHeight="1">
      <c r="D11" s="29" t="s">
        <v>2</v>
      </c>
      <c r="E11" s="48" t="s">
        <v>2</v>
      </c>
      <c r="F11" s="48"/>
      <c r="G11" s="29" t="s">
        <v>2</v>
      </c>
      <c r="H11" s="48" t="s">
        <v>2</v>
      </c>
      <c r="I11" s="48"/>
      <c r="K11" s="155"/>
      <c r="L11" s="156"/>
    </row>
    <row r="12" ht="9" customHeight="1"/>
    <row r="13" spans="2:12" ht="16.5" customHeight="1" thickBot="1">
      <c r="B13" s="89" t="s">
        <v>17</v>
      </c>
      <c r="C13" s="90"/>
      <c r="D13" s="91">
        <f>+G13-387423</f>
        <v>196305</v>
      </c>
      <c r="E13" s="91">
        <v>185092</v>
      </c>
      <c r="F13" s="92"/>
      <c r="G13" s="91">
        <v>583728</v>
      </c>
      <c r="H13" s="91">
        <v>559361</v>
      </c>
      <c r="I13" s="94"/>
      <c r="K13" s="155"/>
      <c r="L13" s="156"/>
    </row>
    <row r="14" spans="2:12" ht="16.5" customHeight="1">
      <c r="B14" s="93"/>
      <c r="C14" s="90"/>
      <c r="D14" s="94"/>
      <c r="E14" s="94"/>
      <c r="F14" s="5"/>
      <c r="G14" s="94"/>
      <c r="H14" s="94"/>
      <c r="I14" s="94"/>
      <c r="K14" s="156"/>
      <c r="L14" s="156"/>
    </row>
    <row r="15" spans="2:12" s="2" customFormat="1" ht="16.5" customHeight="1">
      <c r="B15" s="89" t="s">
        <v>25</v>
      </c>
      <c r="C15" s="95"/>
      <c r="D15" s="94">
        <f>+G15-(266672+4525)</f>
        <v>140892</v>
      </c>
      <c r="E15" s="94">
        <v>134584</v>
      </c>
      <c r="F15" s="92"/>
      <c r="G15" s="94">
        <v>412089</v>
      </c>
      <c r="H15" s="94">
        <v>402318</v>
      </c>
      <c r="I15" s="94"/>
      <c r="K15" s="161"/>
      <c r="L15" s="161"/>
    </row>
    <row r="16" spans="2:12" s="2" customFormat="1" ht="16.5" customHeight="1">
      <c r="B16" s="93" t="s">
        <v>22</v>
      </c>
      <c r="C16" s="95"/>
      <c r="D16" s="94">
        <f>+G16-10294</f>
        <v>4466</v>
      </c>
      <c r="E16" s="94">
        <v>3298</v>
      </c>
      <c r="F16" s="92"/>
      <c r="G16" s="94">
        <v>14760</v>
      </c>
      <c r="H16" s="94">
        <v>12751</v>
      </c>
      <c r="I16" s="94"/>
      <c r="K16" s="161"/>
      <c r="L16" s="161"/>
    </row>
    <row r="17" spans="2:12" s="2" customFormat="1" ht="16.5" customHeight="1">
      <c r="B17" s="93" t="s">
        <v>31</v>
      </c>
      <c r="C17" s="95"/>
      <c r="D17" s="94">
        <f>+G17-(-96055)</f>
        <v>-47220</v>
      </c>
      <c r="E17" s="94">
        <v>-47040</v>
      </c>
      <c r="F17" s="92"/>
      <c r="G17" s="94">
        <v>-143275</v>
      </c>
      <c r="H17" s="94">
        <v>-143242</v>
      </c>
      <c r="I17" s="94"/>
      <c r="K17" s="161"/>
      <c r="L17" s="161"/>
    </row>
    <row r="18" spans="2:9" s="2" customFormat="1" ht="16.5" customHeight="1">
      <c r="B18" s="96" t="s">
        <v>44</v>
      </c>
      <c r="C18" s="95"/>
      <c r="D18" s="94"/>
      <c r="E18" s="94"/>
      <c r="F18" s="92"/>
      <c r="G18" s="94"/>
      <c r="H18" s="94"/>
      <c r="I18" s="94"/>
    </row>
    <row r="19" spans="2:12" s="98" customFormat="1" ht="16.5" customHeight="1">
      <c r="B19" s="97" t="s">
        <v>45</v>
      </c>
      <c r="D19" s="99">
        <f>+G19-4080</f>
        <v>2594</v>
      </c>
      <c r="E19" s="99">
        <v>2213</v>
      </c>
      <c r="F19" s="148" t="s">
        <v>99</v>
      </c>
      <c r="G19" s="99">
        <v>6674</v>
      </c>
      <c r="H19" s="99">
        <v>6601</v>
      </c>
      <c r="I19" s="145" t="s">
        <v>99</v>
      </c>
      <c r="K19" s="157"/>
      <c r="L19" s="163"/>
    </row>
    <row r="20" spans="2:12" s="2" customFormat="1" ht="16.5" customHeight="1">
      <c r="B20" s="89" t="s">
        <v>20</v>
      </c>
      <c r="C20" s="95"/>
      <c r="D20" s="94">
        <f>SUM(D15:D19)</f>
        <v>100732</v>
      </c>
      <c r="E20" s="94">
        <f>SUM(E15:E19)</f>
        <v>93055</v>
      </c>
      <c r="F20" s="149" t="s">
        <v>99</v>
      </c>
      <c r="G20" s="94">
        <f>SUM(G15:G19)</f>
        <v>290248</v>
      </c>
      <c r="H20" s="94">
        <f>SUM(H15:H19)</f>
        <v>278428</v>
      </c>
      <c r="I20" s="151" t="s">
        <v>99</v>
      </c>
      <c r="K20" s="155"/>
      <c r="L20" s="156"/>
    </row>
    <row r="21" spans="2:12" s="101" customFormat="1" ht="16.5" customHeight="1">
      <c r="B21" s="100" t="s">
        <v>65</v>
      </c>
      <c r="D21" s="102">
        <f>+G21-(-50137)</f>
        <v>-26972</v>
      </c>
      <c r="E21" s="102">
        <v>-29424</v>
      </c>
      <c r="F21" s="150" t="s">
        <v>99</v>
      </c>
      <c r="G21" s="102">
        <v>-77109</v>
      </c>
      <c r="H21" s="102">
        <v>-81250</v>
      </c>
      <c r="I21" s="147" t="s">
        <v>99</v>
      </c>
      <c r="K21" s="156"/>
      <c r="L21" s="155"/>
    </row>
    <row r="22" spans="2:12" ht="16.5" customHeight="1" thickBot="1">
      <c r="B22" s="117" t="s">
        <v>64</v>
      </c>
      <c r="C22" s="104"/>
      <c r="D22" s="118">
        <f>SUM(D20:D21)</f>
        <v>73760</v>
      </c>
      <c r="E22" s="118">
        <f>SUM(E20:E21)</f>
        <v>63631</v>
      </c>
      <c r="F22" s="5"/>
      <c r="G22" s="118">
        <f>SUM(G20:G21)</f>
        <v>213139</v>
      </c>
      <c r="H22" s="118">
        <f>SUM(H20:H21)</f>
        <v>197178</v>
      </c>
      <c r="I22" s="146"/>
      <c r="K22" s="155"/>
      <c r="L22" s="155"/>
    </row>
    <row r="23" spans="2:9" ht="9" customHeight="1">
      <c r="B23" s="117"/>
      <c r="C23" s="104"/>
      <c r="D23" s="105"/>
      <c r="E23" s="105"/>
      <c r="F23" s="5"/>
      <c r="G23" s="105"/>
      <c r="H23" s="105"/>
      <c r="I23" s="105"/>
    </row>
    <row r="24" spans="2:9" ht="16.5" customHeight="1">
      <c r="B24" s="100" t="s">
        <v>66</v>
      </c>
      <c r="C24" s="104"/>
      <c r="D24" s="105"/>
      <c r="E24" s="105"/>
      <c r="F24" s="5"/>
      <c r="G24" s="105"/>
      <c r="H24" s="105"/>
      <c r="I24" s="105"/>
    </row>
    <row r="25" spans="2:11" ht="16.5" customHeight="1">
      <c r="B25" s="100" t="s">
        <v>67</v>
      </c>
      <c r="C25" s="104"/>
      <c r="D25" s="105">
        <f>+D22-D26</f>
        <v>44541</v>
      </c>
      <c r="E25" s="105">
        <f>+E22-E26</f>
        <v>39623</v>
      </c>
      <c r="F25" s="5"/>
      <c r="G25" s="105">
        <f>+G22-G26</f>
        <v>129347</v>
      </c>
      <c r="H25" s="105">
        <f>+H22-H26</f>
        <v>121566</v>
      </c>
      <c r="I25" s="105"/>
      <c r="K25" s="155"/>
    </row>
    <row r="26" spans="2:12" s="101" customFormat="1" ht="16.5" customHeight="1">
      <c r="B26" s="100" t="s">
        <v>18</v>
      </c>
      <c r="D26" s="102">
        <f>+G26-54573</f>
        <v>29219</v>
      </c>
      <c r="E26" s="102">
        <v>24008</v>
      </c>
      <c r="F26" s="103"/>
      <c r="G26" s="102">
        <v>83792</v>
      </c>
      <c r="H26" s="102">
        <v>75612</v>
      </c>
      <c r="I26" s="146"/>
      <c r="K26" s="158"/>
      <c r="L26" s="159"/>
    </row>
    <row r="27" spans="2:12" s="90" customFormat="1" ht="16.5" customHeight="1" thickBot="1">
      <c r="B27" s="106"/>
      <c r="C27" s="107"/>
      <c r="D27" s="108">
        <f>+D25+D26</f>
        <v>73760</v>
      </c>
      <c r="E27" s="108">
        <f>+E25+E26</f>
        <v>63631</v>
      </c>
      <c r="F27" s="109"/>
      <c r="G27" s="108">
        <f>+G25+G26</f>
        <v>213139</v>
      </c>
      <c r="H27" s="108">
        <f>+H25+H26</f>
        <v>197178</v>
      </c>
      <c r="I27" s="94"/>
      <c r="L27" s="160"/>
    </row>
    <row r="28" spans="2:9" ht="16.5" customHeight="1">
      <c r="B28" s="110"/>
      <c r="C28" s="110"/>
      <c r="D28" s="50"/>
      <c r="E28" s="5"/>
      <c r="F28" s="5"/>
      <c r="G28" s="50"/>
      <c r="H28" s="5"/>
      <c r="I28" s="5"/>
    </row>
    <row r="29" spans="2:9" ht="16.5" customHeight="1">
      <c r="B29" s="111" t="s">
        <v>69</v>
      </c>
      <c r="C29" s="110"/>
      <c r="D29" s="50"/>
      <c r="E29" s="5"/>
      <c r="F29" s="5"/>
      <c r="G29" s="50"/>
      <c r="H29" s="5"/>
      <c r="I29" s="5"/>
    </row>
    <row r="30" spans="2:9" ht="16.5" customHeight="1">
      <c r="B30" s="119" t="s">
        <v>68</v>
      </c>
      <c r="C30" s="110"/>
      <c r="D30" s="50"/>
      <c r="E30" s="5"/>
      <c r="F30" s="5"/>
      <c r="G30" s="50"/>
      <c r="H30" s="5"/>
      <c r="I30" s="5"/>
    </row>
    <row r="31" spans="2:9" s="12" customFormat="1" ht="16.5" customHeight="1">
      <c r="B31" s="120" t="s">
        <v>21</v>
      </c>
      <c r="C31" s="112"/>
      <c r="D31" s="113">
        <v>4.77</v>
      </c>
      <c r="E31" s="113">
        <v>4.24</v>
      </c>
      <c r="F31" s="114"/>
      <c r="G31" s="113">
        <v>13.85</v>
      </c>
      <c r="H31" s="113">
        <v>13.01</v>
      </c>
      <c r="I31" s="113"/>
    </row>
    <row r="32" spans="2:9" s="12" customFormat="1" ht="16.5" customHeight="1">
      <c r="B32" s="120" t="s">
        <v>34</v>
      </c>
      <c r="C32" s="112"/>
      <c r="D32" s="113">
        <v>3.5</v>
      </c>
      <c r="E32" s="115">
        <v>3.12</v>
      </c>
      <c r="F32" s="114"/>
      <c r="G32" s="113">
        <v>10.17</v>
      </c>
      <c r="H32" s="115">
        <v>9.55</v>
      </c>
      <c r="I32" s="115"/>
    </row>
    <row r="33" spans="2:9" ht="16.5" customHeight="1">
      <c r="B33" s="10"/>
      <c r="C33" s="116"/>
      <c r="D33" s="29"/>
      <c r="E33" s="116"/>
      <c r="F33" s="116"/>
      <c r="G33" s="29"/>
      <c r="H33" s="116"/>
      <c r="I33" s="116"/>
    </row>
    <row r="34" spans="2:10" ht="15.75">
      <c r="B34" s="65"/>
      <c r="C34" s="66"/>
      <c r="D34" s="66"/>
      <c r="E34" s="66"/>
      <c r="F34" s="66"/>
      <c r="G34" s="66"/>
      <c r="H34" s="66"/>
      <c r="I34" s="66"/>
      <c r="J34" s="66"/>
    </row>
    <row r="35" spans="2:10" ht="27" customHeight="1">
      <c r="B35" s="172" t="s">
        <v>63</v>
      </c>
      <c r="C35" s="172"/>
      <c r="D35" s="172"/>
      <c r="E35" s="172"/>
      <c r="F35" s="172"/>
      <c r="G35" s="172"/>
      <c r="H35" s="172"/>
      <c r="I35" s="71"/>
      <c r="J35" s="71"/>
    </row>
    <row r="36" spans="2:10" ht="14.25" customHeight="1">
      <c r="B36" s="65"/>
      <c r="C36" s="66"/>
      <c r="D36" s="66"/>
      <c r="E36" s="66"/>
      <c r="F36" s="66"/>
      <c r="G36" s="66"/>
      <c r="H36" s="66"/>
      <c r="I36" s="66"/>
      <c r="J36" s="66"/>
    </row>
    <row r="37" spans="2:10" ht="21.75" customHeight="1">
      <c r="B37" s="172"/>
      <c r="C37" s="173"/>
      <c r="D37" s="173"/>
      <c r="E37" s="173"/>
      <c r="F37" s="173"/>
      <c r="G37" s="173"/>
      <c r="H37" s="173"/>
      <c r="I37" s="66"/>
      <c r="J37" s="66"/>
    </row>
    <row r="38" spans="2:10" ht="24.75" customHeight="1">
      <c r="B38" s="46"/>
      <c r="C38" s="46"/>
      <c r="D38" s="46"/>
      <c r="E38" s="46"/>
      <c r="F38" s="46"/>
      <c r="G38" s="46"/>
      <c r="H38" s="46"/>
      <c r="I38" s="46"/>
      <c r="J38" s="36"/>
    </row>
    <row r="39" ht="27.75" customHeight="1"/>
    <row r="40" spans="2:4" ht="12.75">
      <c r="B40" s="10"/>
      <c r="D40" s="11"/>
    </row>
    <row r="41" spans="2:4" ht="12.75">
      <c r="B41" s="10"/>
      <c r="D41" s="11"/>
    </row>
    <row r="42" ht="12.75">
      <c r="B42" s="10"/>
    </row>
    <row r="43" ht="12.75">
      <c r="B43" s="10"/>
    </row>
    <row r="44" ht="12.75">
      <c r="B44" s="10"/>
    </row>
  </sheetData>
  <mergeCells count="8">
    <mergeCell ref="B37:H37"/>
    <mergeCell ref="B5:H5"/>
    <mergeCell ref="B35:H35"/>
    <mergeCell ref="B6:H6"/>
    <mergeCell ref="B1:H1"/>
    <mergeCell ref="G8:H8"/>
    <mergeCell ref="D8:E8"/>
    <mergeCell ref="B2:J2"/>
  </mergeCells>
  <printOptions/>
  <pageMargins left="1" right="0.25" top="1.5" bottom="0.75" header="0.38" footer="1.1"/>
  <pageSetup horizontalDpi="600" verticalDpi="600" orientation="portrait" scale="87" r:id="rId1"/>
  <headerFooter alignWithMargins="0">
    <oddFooter>&amp;L&amp;6&amp;F&amp;C&amp;"Times New Roman,Regular"Page 1&amp;R&amp;6&amp;D &amp;T</oddFooter>
  </headerFooter>
</worksheet>
</file>

<file path=xl/worksheets/sheet2.xml><?xml version="1.0" encoding="utf-8"?>
<worksheet xmlns="http://schemas.openxmlformats.org/spreadsheetml/2006/main" xmlns:r="http://schemas.openxmlformats.org/officeDocument/2006/relationships">
  <dimension ref="A1:L88"/>
  <sheetViews>
    <sheetView showGridLines="0" workbookViewId="0" topLeftCell="A24">
      <selection activeCell="J52" sqref="J52"/>
    </sheetView>
  </sheetViews>
  <sheetFormatPr defaultColWidth="9.140625" defaultRowHeight="12.75"/>
  <cols>
    <col min="1" max="1" width="53.7109375" style="1" customWidth="1"/>
    <col min="2" max="2" width="17.7109375" style="12" customWidth="1"/>
    <col min="3" max="3" width="3.140625" style="12" hidden="1" customWidth="1"/>
    <col min="4" max="4" width="2.57421875" style="1" customWidth="1"/>
    <col min="5" max="5" width="17.7109375" style="12" customWidth="1"/>
    <col min="6" max="6" width="0.13671875" style="1" hidden="1" customWidth="1"/>
    <col min="7" max="7" width="2.8515625" style="1" customWidth="1"/>
    <col min="8" max="8" width="0.5625" style="1" customWidth="1"/>
    <col min="9" max="16384" width="9.140625" style="1" customWidth="1"/>
  </cols>
  <sheetData>
    <row r="1" spans="1:12" ht="19.5" customHeight="1">
      <c r="A1" s="169" t="s">
        <v>29</v>
      </c>
      <c r="B1" s="169"/>
      <c r="C1" s="169"/>
      <c r="D1" s="169"/>
      <c r="E1" s="169"/>
      <c r="F1" s="169"/>
      <c r="G1" s="169"/>
      <c r="H1" s="6"/>
      <c r="I1" s="6"/>
      <c r="J1" s="6"/>
      <c r="K1" s="6"/>
      <c r="L1" s="6"/>
    </row>
    <row r="2" spans="1:12" ht="12.75">
      <c r="A2" s="171" t="s">
        <v>0</v>
      </c>
      <c r="B2" s="171"/>
      <c r="C2" s="171"/>
      <c r="D2" s="171"/>
      <c r="E2" s="171"/>
      <c r="F2" s="171"/>
      <c r="G2" s="171"/>
      <c r="H2" s="171"/>
      <c r="I2" s="17"/>
      <c r="J2" s="7"/>
      <c r="K2" s="7"/>
      <c r="L2" s="7"/>
    </row>
    <row r="3" spans="1:12" ht="4.5" customHeight="1">
      <c r="A3" s="17"/>
      <c r="B3" s="17"/>
      <c r="C3" s="17"/>
      <c r="D3" s="17"/>
      <c r="E3" s="17"/>
      <c r="F3" s="17"/>
      <c r="G3" s="17"/>
      <c r="H3" s="17"/>
      <c r="I3" s="17"/>
      <c r="J3" s="7"/>
      <c r="K3" s="7"/>
      <c r="L3" s="7"/>
    </row>
    <row r="4" spans="1:9" ht="4.5" customHeight="1">
      <c r="A4" s="8"/>
      <c r="I4" s="3"/>
    </row>
    <row r="5" ht="15" customHeight="1">
      <c r="A5" s="3" t="s">
        <v>40</v>
      </c>
    </row>
    <row r="6" ht="18.75" customHeight="1">
      <c r="A6" s="3" t="s">
        <v>108</v>
      </c>
    </row>
    <row r="7" spans="2:6" s="14" customFormat="1" ht="9" customHeight="1">
      <c r="B7" s="27"/>
      <c r="C7" s="27" t="s">
        <v>26</v>
      </c>
      <c r="D7" s="15"/>
      <c r="E7" s="27"/>
      <c r="F7" s="18" t="s">
        <v>3</v>
      </c>
    </row>
    <row r="8" spans="1:7" s="14" customFormat="1" ht="12.75">
      <c r="A8" s="1"/>
      <c r="B8" s="122">
        <f>+'IS'!D9</f>
        <v>39082</v>
      </c>
      <c r="C8" s="133" t="s">
        <v>27</v>
      </c>
      <c r="D8" s="79"/>
      <c r="E8" s="88">
        <v>38807</v>
      </c>
      <c r="F8" s="134">
        <v>36433</v>
      </c>
      <c r="G8" s="1"/>
    </row>
    <row r="9" spans="1:7" s="14" customFormat="1" ht="12.75">
      <c r="A9" s="1"/>
      <c r="B9" s="78" t="s">
        <v>2</v>
      </c>
      <c r="C9" s="78" t="s">
        <v>2</v>
      </c>
      <c r="D9" s="79"/>
      <c r="E9" s="78" t="s">
        <v>2</v>
      </c>
      <c r="F9" s="79" t="s">
        <v>2</v>
      </c>
      <c r="G9" s="1"/>
    </row>
    <row r="10" spans="1:7" s="14" customFormat="1" ht="12.75">
      <c r="A10" s="1"/>
      <c r="B10" s="78" t="s">
        <v>39</v>
      </c>
      <c r="C10" s="78"/>
      <c r="D10" s="79"/>
      <c r="E10" s="78" t="s">
        <v>103</v>
      </c>
      <c r="F10" s="79"/>
      <c r="G10" s="1"/>
    </row>
    <row r="11" spans="1:7" s="14" customFormat="1" ht="5.25" customHeight="1">
      <c r="A11" s="1"/>
      <c r="B11" s="12"/>
      <c r="C11" s="12"/>
      <c r="D11" s="1"/>
      <c r="E11" s="12"/>
      <c r="F11" s="1"/>
      <c r="G11" s="1"/>
    </row>
    <row r="12" spans="1:7" s="14" customFormat="1" ht="12.75" customHeight="1">
      <c r="A12" s="3" t="s">
        <v>52</v>
      </c>
      <c r="B12" s="50"/>
      <c r="C12" s="50">
        <v>54130</v>
      </c>
      <c r="D12" s="5"/>
      <c r="E12" s="50"/>
      <c r="F12" s="1"/>
      <c r="G12" s="1"/>
    </row>
    <row r="13" spans="1:7" s="14" customFormat="1" ht="12.75" customHeight="1">
      <c r="A13" s="3" t="s">
        <v>53</v>
      </c>
      <c r="B13" s="50"/>
      <c r="C13" s="50"/>
      <c r="D13" s="5"/>
      <c r="E13" s="50"/>
      <c r="F13" s="1"/>
      <c r="G13" s="1"/>
    </row>
    <row r="14" spans="1:7" s="14" customFormat="1" ht="12.75" customHeight="1">
      <c r="A14" s="49" t="s">
        <v>36</v>
      </c>
      <c r="B14" s="50">
        <v>800250</v>
      </c>
      <c r="C14" s="50">
        <v>51228</v>
      </c>
      <c r="D14" s="5"/>
      <c r="E14" s="50">
        <v>794692</v>
      </c>
      <c r="F14" s="1"/>
      <c r="G14" s="1" t="s">
        <v>99</v>
      </c>
    </row>
    <row r="15" spans="1:7" s="14" customFormat="1" ht="12.75" customHeight="1">
      <c r="A15" s="49" t="s">
        <v>4</v>
      </c>
      <c r="B15" s="50">
        <v>6260000</v>
      </c>
      <c r="C15" s="50">
        <v>54130</v>
      </c>
      <c r="D15" s="5"/>
      <c r="E15" s="50">
        <v>4844304</v>
      </c>
      <c r="F15" s="1"/>
      <c r="G15" s="1" t="s">
        <v>99</v>
      </c>
    </row>
    <row r="16" spans="1:9" s="14" customFormat="1" ht="12.75" customHeight="1">
      <c r="A16" s="49" t="s">
        <v>37</v>
      </c>
      <c r="B16" s="50">
        <v>137600</v>
      </c>
      <c r="C16" s="50">
        <v>443186</v>
      </c>
      <c r="D16" s="5"/>
      <c r="E16" s="50">
        <v>115055</v>
      </c>
      <c r="F16" s="1"/>
      <c r="G16" s="1"/>
      <c r="I16" s="31"/>
    </row>
    <row r="17" spans="1:9" s="14" customFormat="1" ht="12.75" customHeight="1">
      <c r="A17" s="49" t="s">
        <v>24</v>
      </c>
      <c r="B17" s="50">
        <v>16127</v>
      </c>
      <c r="C17" s="50">
        <v>0</v>
      </c>
      <c r="D17" s="5"/>
      <c r="E17" s="50">
        <v>16127</v>
      </c>
      <c r="F17" s="1"/>
      <c r="G17" s="1"/>
      <c r="I17" s="31"/>
    </row>
    <row r="18" spans="1:7" s="14" customFormat="1" ht="12.75" customHeight="1">
      <c r="A18" s="49" t="s">
        <v>54</v>
      </c>
      <c r="B18" s="50">
        <v>9332</v>
      </c>
      <c r="C18" s="50">
        <v>0</v>
      </c>
      <c r="D18" s="5"/>
      <c r="E18" s="50">
        <v>9139</v>
      </c>
      <c r="F18" s="1"/>
      <c r="G18" s="1" t="s">
        <v>99</v>
      </c>
    </row>
    <row r="19" spans="1:9" s="14" customFormat="1" ht="12.75" customHeight="1">
      <c r="A19" s="49"/>
      <c r="B19" s="135">
        <f>SUM(B14:B18)</f>
        <v>7223309</v>
      </c>
      <c r="C19" s="50"/>
      <c r="D19" s="5"/>
      <c r="E19" s="135">
        <f>SUM(E14:E18)</f>
        <v>5779317</v>
      </c>
      <c r="F19" s="1"/>
      <c r="G19" s="1"/>
      <c r="I19" s="31"/>
    </row>
    <row r="20" spans="1:7" s="14" customFormat="1" ht="9" customHeight="1">
      <c r="A20" s="49"/>
      <c r="B20" s="50"/>
      <c r="C20" s="50"/>
      <c r="D20" s="5"/>
      <c r="E20" s="50"/>
      <c r="F20" s="1"/>
      <c r="G20" s="1"/>
    </row>
    <row r="21" spans="1:7" s="14" customFormat="1" ht="12.75" customHeight="1">
      <c r="A21" s="3" t="s">
        <v>5</v>
      </c>
      <c r="B21" s="50"/>
      <c r="C21" s="50"/>
      <c r="D21" s="5"/>
      <c r="E21" s="50"/>
      <c r="F21" s="1"/>
      <c r="G21" s="1"/>
    </row>
    <row r="22" spans="1:7" s="14" customFormat="1" ht="12.75" customHeight="1">
      <c r="A22" s="49" t="s">
        <v>19</v>
      </c>
      <c r="B22" s="51">
        <v>343</v>
      </c>
      <c r="C22" s="51">
        <v>4296</v>
      </c>
      <c r="D22" s="92"/>
      <c r="E22" s="51">
        <v>336</v>
      </c>
      <c r="F22" s="1"/>
      <c r="G22" s="1"/>
    </row>
    <row r="23" spans="1:7" s="14" customFormat="1" ht="12.75" customHeight="1">
      <c r="A23" s="49" t="s">
        <v>92</v>
      </c>
      <c r="B23" s="51">
        <v>54319</v>
      </c>
      <c r="C23" s="51">
        <v>55919</v>
      </c>
      <c r="D23" s="92"/>
      <c r="E23" s="51">
        <f>31665+2080+10494+14233</f>
        <v>58472</v>
      </c>
      <c r="F23" s="1"/>
      <c r="G23" s="1"/>
    </row>
    <row r="24" spans="1:9" s="14" customFormat="1" ht="12.75" customHeight="1">
      <c r="A24" s="49" t="s">
        <v>6</v>
      </c>
      <c r="B24" s="51">
        <v>397245</v>
      </c>
      <c r="C24" s="51"/>
      <c r="D24" s="92"/>
      <c r="E24" s="51">
        <f>565824+17748</f>
        <v>583572</v>
      </c>
      <c r="F24" s="1"/>
      <c r="G24" s="1" t="s">
        <v>99</v>
      </c>
      <c r="I24" s="31"/>
    </row>
    <row r="25" spans="1:7" s="14" customFormat="1" ht="12.75" customHeight="1">
      <c r="A25" s="49"/>
      <c r="B25" s="135">
        <f>SUM(B22:B24)</f>
        <v>451907</v>
      </c>
      <c r="C25" s="51">
        <v>106981</v>
      </c>
      <c r="D25" s="92"/>
      <c r="E25" s="135">
        <f>SUM(E22:E24)</f>
        <v>642380</v>
      </c>
      <c r="F25" s="1"/>
      <c r="G25" s="1"/>
    </row>
    <row r="26" spans="1:7" s="14" customFormat="1" ht="9" customHeight="1">
      <c r="A26" s="49"/>
      <c r="B26" s="51"/>
      <c r="C26" s="51"/>
      <c r="D26" s="92"/>
      <c r="E26" s="51"/>
      <c r="F26" s="1"/>
      <c r="G26" s="1"/>
    </row>
    <row r="27" spans="1:7" s="14" customFormat="1" ht="12.75" customHeight="1" thickBot="1">
      <c r="A27" s="3" t="s">
        <v>55</v>
      </c>
      <c r="B27" s="136">
        <f>+B25+B19</f>
        <v>7675216</v>
      </c>
      <c r="C27" s="51">
        <v>505945</v>
      </c>
      <c r="D27" s="92"/>
      <c r="E27" s="136">
        <f>+E25+E19</f>
        <v>6421697</v>
      </c>
      <c r="F27" s="1"/>
      <c r="G27" s="1"/>
    </row>
    <row r="28" spans="1:7" s="14" customFormat="1" ht="9" customHeight="1">
      <c r="A28" s="1"/>
      <c r="B28" s="51"/>
      <c r="C28" s="51"/>
      <c r="D28" s="92"/>
      <c r="E28" s="51"/>
      <c r="F28" s="1"/>
      <c r="G28" s="1"/>
    </row>
    <row r="29" spans="1:7" s="14" customFormat="1" ht="12.75" customHeight="1">
      <c r="A29" s="3" t="s">
        <v>56</v>
      </c>
      <c r="B29" s="51"/>
      <c r="C29" s="51"/>
      <c r="D29" s="92"/>
      <c r="E29" s="51"/>
      <c r="F29" s="1"/>
      <c r="G29" s="1"/>
    </row>
    <row r="30" spans="1:7" s="14" customFormat="1" ht="12.75" customHeight="1">
      <c r="A30" s="3" t="s">
        <v>57</v>
      </c>
      <c r="B30" s="51"/>
      <c r="C30" s="51"/>
      <c r="D30" s="92"/>
      <c r="E30" s="51"/>
      <c r="F30" s="1"/>
      <c r="G30" s="1"/>
    </row>
    <row r="31" spans="1:7" s="14" customFormat="1" ht="12.75" customHeight="1">
      <c r="A31" s="49" t="s">
        <v>9</v>
      </c>
      <c r="B31" s="50">
        <v>934074</v>
      </c>
      <c r="C31" s="50">
        <v>332668</v>
      </c>
      <c r="D31" s="5"/>
      <c r="E31" s="50">
        <v>934074</v>
      </c>
      <c r="F31" s="1"/>
      <c r="G31" s="1"/>
    </row>
    <row r="32" spans="1:7" s="14" customFormat="1" ht="12.75" customHeight="1">
      <c r="A32" s="49" t="s">
        <v>10</v>
      </c>
      <c r="B32" s="50">
        <v>562324</v>
      </c>
      <c r="C32" s="50"/>
      <c r="D32" s="5"/>
      <c r="E32" s="50">
        <v>562324</v>
      </c>
      <c r="F32" s="1"/>
      <c r="G32" s="1"/>
    </row>
    <row r="33" spans="1:7" s="14" customFormat="1" ht="12.75" customHeight="1">
      <c r="A33" s="49" t="s">
        <v>104</v>
      </c>
      <c r="B33" s="50">
        <v>687990</v>
      </c>
      <c r="C33" s="50"/>
      <c r="D33" s="5"/>
      <c r="E33" s="50">
        <v>687990</v>
      </c>
      <c r="F33" s="1"/>
      <c r="G33" s="1"/>
    </row>
    <row r="34" spans="1:7" s="14" customFormat="1" ht="12.75" customHeight="1">
      <c r="A34" s="49" t="s">
        <v>95</v>
      </c>
      <c r="B34" s="50">
        <f>719894+31350</f>
        <v>751244</v>
      </c>
      <c r="C34" s="50"/>
      <c r="D34" s="5"/>
      <c r="E34" s="50">
        <v>0</v>
      </c>
      <c r="F34" s="1"/>
      <c r="G34" s="1"/>
    </row>
    <row r="35" spans="1:9" s="14" customFormat="1" ht="12.75" customHeight="1">
      <c r="A35" s="49" t="s">
        <v>46</v>
      </c>
      <c r="B35" s="53">
        <f>1006114-B34</f>
        <v>254870</v>
      </c>
      <c r="C35" s="50">
        <v>1073907</v>
      </c>
      <c r="D35" s="5"/>
      <c r="E35" s="53">
        <v>193948</v>
      </c>
      <c r="F35" s="1"/>
      <c r="G35" s="1"/>
      <c r="I35" s="31"/>
    </row>
    <row r="36" spans="1:9" s="14" customFormat="1" ht="12.75" customHeight="1">
      <c r="A36" s="1"/>
      <c r="B36" s="51">
        <f>SUM(B31:B35)</f>
        <v>3190502</v>
      </c>
      <c r="C36" s="51"/>
      <c r="D36" s="92"/>
      <c r="E36" s="51">
        <f>SUM(E31:E35)</f>
        <v>2378336</v>
      </c>
      <c r="F36" s="1"/>
      <c r="G36" s="1"/>
      <c r="I36" s="31"/>
    </row>
    <row r="37" spans="1:9" s="14" customFormat="1" ht="12.75" customHeight="1">
      <c r="A37" s="3" t="s">
        <v>11</v>
      </c>
      <c r="B37" s="50">
        <v>1785362</v>
      </c>
      <c r="C37" s="50">
        <v>56634</v>
      </c>
      <c r="D37" s="5"/>
      <c r="E37" s="50">
        <v>1160171</v>
      </c>
      <c r="F37" s="1"/>
      <c r="G37" s="1"/>
      <c r="I37" s="31"/>
    </row>
    <row r="38" spans="1:9" s="14" customFormat="1" ht="12.75" customHeight="1">
      <c r="A38" s="3" t="s">
        <v>58</v>
      </c>
      <c r="B38" s="135">
        <f>+B36+B37</f>
        <v>4975864</v>
      </c>
      <c r="C38" s="51"/>
      <c r="D38" s="92"/>
      <c r="E38" s="135">
        <f>+E36+E37</f>
        <v>3538507</v>
      </c>
      <c r="F38" s="1"/>
      <c r="G38" s="1"/>
      <c r="I38" s="31"/>
    </row>
    <row r="39" spans="1:9" s="14" customFormat="1" ht="9" customHeight="1">
      <c r="A39" s="1"/>
      <c r="B39" s="51"/>
      <c r="C39" s="51"/>
      <c r="D39" s="92"/>
      <c r="E39" s="51"/>
      <c r="F39" s="1"/>
      <c r="G39" s="1"/>
      <c r="I39" s="31"/>
    </row>
    <row r="40" spans="1:9" s="14" customFormat="1" ht="12.75" customHeight="1">
      <c r="A40" s="3" t="s">
        <v>59</v>
      </c>
      <c r="B40" s="51"/>
      <c r="C40" s="51"/>
      <c r="D40" s="92"/>
      <c r="E40" s="51"/>
      <c r="F40" s="1"/>
      <c r="G40" s="1"/>
      <c r="I40" s="31"/>
    </row>
    <row r="41" spans="1:7" s="14" customFormat="1" ht="12.75" customHeight="1">
      <c r="A41" s="49" t="s">
        <v>32</v>
      </c>
      <c r="B41" s="51">
        <v>0</v>
      </c>
      <c r="C41" s="51"/>
      <c r="D41" s="5"/>
      <c r="E41" s="51">
        <v>5554</v>
      </c>
      <c r="F41" s="1"/>
      <c r="G41" s="1"/>
    </row>
    <row r="42" spans="1:7" s="14" customFormat="1" ht="12.75" customHeight="1">
      <c r="A42" s="49" t="s">
        <v>104</v>
      </c>
      <c r="B42" s="50">
        <v>33449</v>
      </c>
      <c r="C42" s="50"/>
      <c r="D42" s="5"/>
      <c r="E42" s="50">
        <f>31126+1</f>
        <v>31127</v>
      </c>
      <c r="F42" s="1"/>
      <c r="G42" s="1"/>
    </row>
    <row r="43" spans="1:7" s="14" customFormat="1" ht="12.75" customHeight="1">
      <c r="A43" s="49" t="s">
        <v>28</v>
      </c>
      <c r="B43" s="50">
        <v>154540</v>
      </c>
      <c r="C43" s="50"/>
      <c r="D43" s="5"/>
      <c r="E43" s="50">
        <f>111515+41340+46509*0</f>
        <v>152855</v>
      </c>
      <c r="F43" s="1"/>
      <c r="G43" s="1"/>
    </row>
    <row r="44" spans="1:7" s="14" customFormat="1" ht="12.75" customHeight="1">
      <c r="A44" s="49" t="s">
        <v>12</v>
      </c>
      <c r="B44" s="50">
        <v>2063121</v>
      </c>
      <c r="C44" s="50">
        <v>42721</v>
      </c>
      <c r="D44" s="5"/>
      <c r="E44" s="50">
        <f>1434000+2805+815618</f>
        <v>2252423</v>
      </c>
      <c r="F44" s="1"/>
      <c r="G44" s="1"/>
    </row>
    <row r="45" spans="1:7" s="14" customFormat="1" ht="12.75" customHeight="1">
      <c r="A45" s="49" t="s">
        <v>38</v>
      </c>
      <c r="B45" s="50">
        <v>104469</v>
      </c>
      <c r="C45" s="50">
        <v>41749</v>
      </c>
      <c r="D45" s="5"/>
      <c r="E45" s="50">
        <v>33348</v>
      </c>
      <c r="F45" s="1"/>
      <c r="G45" s="1"/>
    </row>
    <row r="46" spans="1:7" s="14" customFormat="1" ht="12.75" customHeight="1">
      <c r="A46" s="3"/>
      <c r="B46" s="135">
        <f>SUM(B41:B45)</f>
        <v>2355579</v>
      </c>
      <c r="C46" s="50"/>
      <c r="D46" s="5"/>
      <c r="E46" s="135">
        <f>SUM(E41:E45)</f>
        <v>2475307</v>
      </c>
      <c r="F46" s="1"/>
      <c r="G46" s="1"/>
    </row>
    <row r="47" spans="1:7" s="14" customFormat="1" ht="9" customHeight="1">
      <c r="A47" s="3"/>
      <c r="B47" s="50"/>
      <c r="C47" s="50"/>
      <c r="D47" s="5"/>
      <c r="E47" s="50"/>
      <c r="F47" s="1"/>
      <c r="G47" s="1"/>
    </row>
    <row r="48" spans="1:7" s="14" customFormat="1" ht="12.75" customHeight="1">
      <c r="A48" s="3" t="s">
        <v>7</v>
      </c>
      <c r="B48" s="51"/>
      <c r="C48" s="51"/>
      <c r="D48" s="92"/>
      <c r="E48" s="51"/>
      <c r="F48" s="1"/>
      <c r="G48" s="1"/>
    </row>
    <row r="49" spans="1:7" s="14" customFormat="1" ht="12.75" customHeight="1">
      <c r="A49" s="49" t="s">
        <v>8</v>
      </c>
      <c r="B49" s="51">
        <v>213688</v>
      </c>
      <c r="C49" s="51">
        <v>21574</v>
      </c>
      <c r="D49" s="92"/>
      <c r="E49" s="51">
        <f>72539+129601+1524</f>
        <v>203664</v>
      </c>
      <c r="F49" s="1"/>
      <c r="G49" s="1"/>
    </row>
    <row r="50" spans="1:7" s="14" customFormat="1" ht="12.75" customHeight="1">
      <c r="A50" s="49" t="s">
        <v>93</v>
      </c>
      <c r="B50" s="51">
        <v>111658</v>
      </c>
      <c r="C50" s="51"/>
      <c r="D50" s="92"/>
      <c r="E50" s="51">
        <f>811+54988+10790+101118+5268</f>
        <v>172975</v>
      </c>
      <c r="F50" s="1"/>
      <c r="G50" s="1"/>
    </row>
    <row r="51" spans="1:7" s="14" customFormat="1" ht="12.75" customHeight="1">
      <c r="A51" s="49" t="s">
        <v>1</v>
      </c>
      <c r="B51" s="51">
        <v>18427</v>
      </c>
      <c r="C51" s="51">
        <v>19993</v>
      </c>
      <c r="D51" s="92"/>
      <c r="E51" s="51">
        <v>31244</v>
      </c>
      <c r="F51" s="1"/>
      <c r="G51" s="1"/>
    </row>
    <row r="52" spans="1:7" s="14" customFormat="1" ht="12.75" customHeight="1">
      <c r="A52" s="3"/>
      <c r="B52" s="135">
        <f>SUM(B49:B51)</f>
        <v>343773</v>
      </c>
      <c r="C52" s="50"/>
      <c r="D52" s="5"/>
      <c r="E52" s="135">
        <f>SUM(E49:E51)</f>
        <v>407883</v>
      </c>
      <c r="F52" s="1"/>
      <c r="G52" s="1"/>
    </row>
    <row r="53" spans="1:7" s="14" customFormat="1" ht="12.75" customHeight="1">
      <c r="A53" s="3" t="s">
        <v>60</v>
      </c>
      <c r="B53" s="77">
        <f>+B52+B46</f>
        <v>2699352</v>
      </c>
      <c r="C53" s="50"/>
      <c r="D53" s="5"/>
      <c r="E53" s="77">
        <f>+E52+E46</f>
        <v>2883190</v>
      </c>
      <c r="F53" s="1"/>
      <c r="G53" s="1"/>
    </row>
    <row r="54" spans="1:7" s="14" customFormat="1" ht="12.75" customHeight="1" thickBot="1">
      <c r="A54" s="3" t="s">
        <v>61</v>
      </c>
      <c r="B54" s="54">
        <f>+B53+B38</f>
        <v>7675216</v>
      </c>
      <c r="C54" s="50"/>
      <c r="D54" s="5"/>
      <c r="E54" s="54">
        <f>+E53+E38</f>
        <v>6421697</v>
      </c>
      <c r="F54" s="1"/>
      <c r="G54" s="1"/>
    </row>
    <row r="55" spans="1:7" s="14" customFormat="1" ht="9" customHeight="1">
      <c r="A55" s="1"/>
      <c r="B55" s="50"/>
      <c r="C55" s="50"/>
      <c r="D55" s="5"/>
      <c r="E55" s="50"/>
      <c r="F55" s="1"/>
      <c r="G55" s="1"/>
    </row>
    <row r="56" spans="1:7" s="14" customFormat="1" ht="12.75" customHeight="1">
      <c r="A56" s="11" t="s">
        <v>105</v>
      </c>
      <c r="B56" s="152">
        <f>+(+B36-B33)/B31</f>
        <v>2.679136770748356</v>
      </c>
      <c r="C56" s="50"/>
      <c r="D56" s="13"/>
      <c r="E56" s="152">
        <f>+(+E36-E33)/E31</f>
        <v>1.8096489143258456</v>
      </c>
      <c r="F56" s="1"/>
      <c r="G56" s="1"/>
    </row>
    <row r="57" spans="1:5" s="14" customFormat="1" ht="9" customHeight="1">
      <c r="A57" s="19"/>
      <c r="B57" s="64"/>
      <c r="C57" s="28"/>
      <c r="D57" s="16"/>
      <c r="E57" s="64"/>
    </row>
    <row r="58" spans="2:5" s="14" customFormat="1" ht="9" customHeight="1">
      <c r="B58" s="162"/>
      <c r="C58" s="28"/>
      <c r="D58" s="16"/>
      <c r="E58" s="28"/>
    </row>
    <row r="59" spans="1:8" s="14" customFormat="1" ht="37.5" customHeight="1">
      <c r="A59" s="172" t="s">
        <v>62</v>
      </c>
      <c r="B59" s="173"/>
      <c r="C59" s="173"/>
      <c r="D59" s="173"/>
      <c r="E59" s="173"/>
      <c r="F59" s="173"/>
      <c r="G59" s="173"/>
      <c r="H59" s="173"/>
    </row>
    <row r="60" spans="1:5" ht="12.75">
      <c r="A60" s="19"/>
      <c r="B60" s="20"/>
      <c r="C60" s="20"/>
      <c r="D60" s="16"/>
      <c r="E60" s="20"/>
    </row>
    <row r="61" spans="1:7" ht="29.25" customHeight="1">
      <c r="A61" s="177"/>
      <c r="B61" s="177"/>
      <c r="C61" s="177"/>
      <c r="D61" s="177"/>
      <c r="E61" s="177"/>
      <c r="F61" s="177"/>
      <c r="G61" s="177"/>
    </row>
    <row r="62" spans="1:7" ht="12.75" customHeight="1">
      <c r="A62" s="75"/>
      <c r="B62" s="82"/>
      <c r="C62" s="83"/>
      <c r="D62" s="83"/>
      <c r="E62" s="82"/>
      <c r="F62" s="75"/>
      <c r="G62" s="75"/>
    </row>
    <row r="63" spans="2:5" ht="12.75" customHeight="1">
      <c r="B63" s="84"/>
      <c r="D63" s="12"/>
      <c r="E63" s="84"/>
    </row>
    <row r="64" spans="2:5" ht="12.75">
      <c r="B64" s="13">
        <f>+B27-B54</f>
        <v>0</v>
      </c>
      <c r="C64" s="13"/>
      <c r="D64" s="5"/>
      <c r="E64" s="13">
        <f>+E27-E54</f>
        <v>0</v>
      </c>
    </row>
    <row r="65" spans="2:5" ht="12.75">
      <c r="B65" s="13"/>
      <c r="C65" s="13"/>
      <c r="D65" s="5"/>
      <c r="E65" s="13"/>
    </row>
    <row r="66" ht="27" customHeight="1">
      <c r="H66" s="36"/>
    </row>
    <row r="67" spans="2:5" ht="12.75">
      <c r="B67" s="13"/>
      <c r="C67" s="13"/>
      <c r="D67" s="5"/>
      <c r="E67" s="13"/>
    </row>
    <row r="68" ht="27" customHeight="1"/>
    <row r="69" spans="2:5" ht="12.75">
      <c r="B69" s="13"/>
      <c r="C69" s="13"/>
      <c r="D69" s="5"/>
      <c r="E69" s="13"/>
    </row>
    <row r="70" spans="2:5" ht="12.75">
      <c r="B70" s="13"/>
      <c r="C70" s="13"/>
      <c r="D70" s="5"/>
      <c r="E70" s="13"/>
    </row>
    <row r="71" spans="2:5" ht="12.75">
      <c r="B71" s="13"/>
      <c r="C71" s="13"/>
      <c r="D71" s="5"/>
      <c r="E71" s="13"/>
    </row>
    <row r="72" spans="2:5" ht="12.75">
      <c r="B72" s="13"/>
      <c r="C72" s="13"/>
      <c r="D72" s="5"/>
      <c r="E72" s="13"/>
    </row>
    <row r="73" spans="2:5" ht="12.75">
      <c r="B73" s="13"/>
      <c r="C73" s="13"/>
      <c r="D73" s="5"/>
      <c r="E73" s="13"/>
    </row>
    <row r="74" spans="2:5" ht="12.75">
      <c r="B74" s="13"/>
      <c r="C74" s="13"/>
      <c r="D74" s="5"/>
      <c r="E74" s="13"/>
    </row>
    <row r="75" spans="2:5" ht="12.75">
      <c r="B75" s="13"/>
      <c r="C75" s="13"/>
      <c r="D75" s="5"/>
      <c r="E75" s="13"/>
    </row>
    <row r="76" spans="2:5" ht="12.75">
      <c r="B76" s="13"/>
      <c r="C76" s="13"/>
      <c r="D76" s="5"/>
      <c r="E76" s="13"/>
    </row>
    <row r="77" spans="2:5" ht="12.75">
      <c r="B77" s="13"/>
      <c r="C77" s="13"/>
      <c r="D77" s="5"/>
      <c r="E77" s="13"/>
    </row>
    <row r="78" spans="2:5" ht="12.75">
      <c r="B78" s="13"/>
      <c r="C78" s="13"/>
      <c r="D78" s="5"/>
      <c r="E78" s="13"/>
    </row>
    <row r="79" spans="2:5" ht="12.75">
      <c r="B79" s="13"/>
      <c r="C79" s="13"/>
      <c r="D79" s="5"/>
      <c r="E79" s="13"/>
    </row>
    <row r="80" spans="2:5" ht="12.75">
      <c r="B80" s="13"/>
      <c r="C80" s="13"/>
      <c r="D80" s="5"/>
      <c r="E80" s="13"/>
    </row>
    <row r="81" spans="2:5" ht="12.75">
      <c r="B81" s="13"/>
      <c r="C81" s="13"/>
      <c r="D81" s="5"/>
      <c r="E81" s="13"/>
    </row>
    <row r="82" spans="2:5" ht="12.75">
      <c r="B82" s="13"/>
      <c r="C82" s="13"/>
      <c r="D82" s="5"/>
      <c r="E82" s="13"/>
    </row>
    <row r="83" spans="2:5" ht="12.75">
      <c r="B83" s="13"/>
      <c r="C83" s="13"/>
      <c r="D83" s="5"/>
      <c r="E83" s="13"/>
    </row>
    <row r="84" spans="2:5" ht="12.75">
      <c r="B84" s="13"/>
      <c r="C84" s="13"/>
      <c r="D84" s="5"/>
      <c r="E84" s="13"/>
    </row>
    <row r="85" spans="2:5" ht="12.75">
      <c r="B85" s="13"/>
      <c r="C85" s="13"/>
      <c r="D85" s="5"/>
      <c r="E85" s="13"/>
    </row>
    <row r="86" spans="2:5" ht="12.75">
      <c r="B86" s="13"/>
      <c r="C86" s="13"/>
      <c r="D86" s="5"/>
      <c r="E86" s="13"/>
    </row>
    <row r="87" spans="2:5" ht="12.75">
      <c r="B87" s="13"/>
      <c r="C87" s="13"/>
      <c r="D87" s="5"/>
      <c r="E87" s="13"/>
    </row>
    <row r="88" spans="2:5" ht="12.75">
      <c r="B88" s="13"/>
      <c r="C88" s="13"/>
      <c r="D88" s="5"/>
      <c r="E88" s="13"/>
    </row>
  </sheetData>
  <mergeCells count="4">
    <mergeCell ref="A2:H2"/>
    <mergeCell ref="A61:G61"/>
    <mergeCell ref="A1:G1"/>
    <mergeCell ref="A59:H59"/>
  </mergeCells>
  <printOptions/>
  <pageMargins left="1" right="0.25" top="1.25" bottom="0.5" header="0.38" footer="0.6"/>
  <pageSetup horizontalDpi="600" verticalDpi="600" orientation="portrait" scale="81" r:id="rId1"/>
  <headerFooter alignWithMargins="0">
    <oddFooter>&amp;L&amp;6&amp;F&amp;C&amp;"Times New Roman,Regular"&amp;8 Page 2&amp;R&amp;6&amp;D&amp;T&amp;10
</oddFooter>
  </headerFooter>
</worksheet>
</file>

<file path=xl/worksheets/sheet3.xml><?xml version="1.0" encoding="utf-8"?>
<worksheet xmlns="http://schemas.openxmlformats.org/spreadsheetml/2006/main" xmlns:r="http://schemas.openxmlformats.org/officeDocument/2006/relationships">
  <dimension ref="A1:S37"/>
  <sheetViews>
    <sheetView showGridLines="0" tabSelected="1" zoomScaleSheetLayoutView="100" workbookViewId="0" topLeftCell="A11">
      <selection activeCell="A33" sqref="A33"/>
    </sheetView>
  </sheetViews>
  <sheetFormatPr defaultColWidth="9.140625" defaultRowHeight="12.75"/>
  <cols>
    <col min="1" max="1" width="26.8515625" style="33" customWidth="1"/>
    <col min="2" max="2" width="5.140625" style="33" customWidth="1"/>
    <col min="3" max="6" width="10.7109375" style="33" customWidth="1"/>
    <col min="7" max="7" width="1.421875" style="33" customWidth="1"/>
    <col min="8" max="8" width="10.7109375" style="33" customWidth="1"/>
    <col min="9" max="9" width="1.421875" style="33" customWidth="1"/>
    <col min="10" max="10" width="10.7109375" style="33" customWidth="1"/>
    <col min="11" max="11" width="1.421875" style="33" customWidth="1"/>
    <col min="12" max="12" width="10.7109375" style="33" customWidth="1"/>
    <col min="13" max="13" width="2.7109375" style="33" customWidth="1"/>
    <col min="14" max="14" width="12.8515625" style="33" customWidth="1"/>
    <col min="15" max="15" width="0.2890625" style="33" hidden="1" customWidth="1"/>
    <col min="16" max="16" width="9.7109375" style="33" customWidth="1"/>
    <col min="17" max="17" width="8.7109375" style="33" customWidth="1"/>
    <col min="18" max="18" width="10.00390625" style="33" customWidth="1"/>
    <col min="19" max="19" width="8.00390625" style="40" customWidth="1"/>
    <col min="20" max="16384" width="8.00390625" style="33" customWidth="1"/>
  </cols>
  <sheetData>
    <row r="1" spans="1:19" s="1" customFormat="1" ht="18.75">
      <c r="A1" s="169" t="s">
        <v>29</v>
      </c>
      <c r="B1" s="169"/>
      <c r="C1" s="169"/>
      <c r="D1" s="169"/>
      <c r="E1" s="169"/>
      <c r="F1" s="179"/>
      <c r="G1" s="179"/>
      <c r="H1" s="179"/>
      <c r="I1" s="179"/>
      <c r="J1" s="179"/>
      <c r="K1" s="179"/>
      <c r="L1" s="179"/>
      <c r="M1" s="6"/>
      <c r="N1" s="6"/>
      <c r="O1" s="6"/>
      <c r="P1" s="6"/>
      <c r="Q1" s="6"/>
      <c r="R1" s="6"/>
      <c r="S1" s="12"/>
    </row>
    <row r="2" spans="1:19" s="1" customFormat="1" ht="12.75">
      <c r="A2" s="171" t="s">
        <v>0</v>
      </c>
      <c r="B2" s="171"/>
      <c r="C2" s="171"/>
      <c r="D2" s="171"/>
      <c r="E2" s="171"/>
      <c r="F2" s="179"/>
      <c r="G2" s="179"/>
      <c r="H2" s="179"/>
      <c r="I2" s="179"/>
      <c r="J2" s="179"/>
      <c r="K2" s="179"/>
      <c r="L2" s="179"/>
      <c r="M2" s="17"/>
      <c r="N2" s="17"/>
      <c r="O2" s="17"/>
      <c r="P2" s="7"/>
      <c r="Q2" s="7"/>
      <c r="R2" s="7"/>
      <c r="S2" s="12"/>
    </row>
    <row r="3" spans="4:19" s="1" customFormat="1" ht="9" customHeight="1">
      <c r="D3" s="12"/>
      <c r="E3" s="12"/>
      <c r="N3" s="12"/>
      <c r="O3" s="3"/>
      <c r="S3" s="12"/>
    </row>
    <row r="4" spans="4:19" s="2" customFormat="1" ht="9" customHeight="1">
      <c r="D4" s="26"/>
      <c r="E4" s="26"/>
      <c r="N4" s="26"/>
      <c r="O4" s="4"/>
      <c r="S4" s="26"/>
    </row>
    <row r="5" spans="1:19" s="1" customFormat="1" ht="18" customHeight="1">
      <c r="A5" s="174" t="s">
        <v>43</v>
      </c>
      <c r="B5" s="175"/>
      <c r="C5" s="175"/>
      <c r="D5" s="175"/>
      <c r="E5" s="175"/>
      <c r="F5" s="175"/>
      <c r="G5" s="175"/>
      <c r="H5" s="175"/>
      <c r="I5" s="175"/>
      <c r="J5" s="175"/>
      <c r="K5" s="175"/>
      <c r="L5" s="175"/>
      <c r="N5" s="12"/>
      <c r="S5" s="12"/>
    </row>
    <row r="6" spans="1:12" ht="18" customHeight="1">
      <c r="A6" s="74" t="str">
        <f>+Cashflow!A6</f>
        <v>FOR THE NINE MONTH PERIOD ENDED 31 DECEMBER 2006</v>
      </c>
      <c r="B6" s="121"/>
      <c r="C6" s="121"/>
      <c r="D6" s="121"/>
      <c r="E6" s="121"/>
      <c r="F6" s="121"/>
      <c r="G6" s="121"/>
      <c r="H6" s="121"/>
      <c r="I6" s="121"/>
      <c r="J6" s="121"/>
      <c r="K6" s="121"/>
      <c r="L6" s="121"/>
    </row>
    <row r="7" spans="1:12" ht="18" customHeight="1">
      <c r="A7" s="121"/>
      <c r="B7" s="121"/>
      <c r="C7" s="121"/>
      <c r="D7" s="121"/>
      <c r="E7" s="121"/>
      <c r="F7" s="121"/>
      <c r="G7" s="121"/>
      <c r="H7" s="121"/>
      <c r="I7" s="121"/>
      <c r="J7" s="121"/>
      <c r="K7" s="121"/>
      <c r="L7" s="121"/>
    </row>
    <row r="8" spans="1:12" ht="18" customHeight="1">
      <c r="A8" s="3"/>
      <c r="B8" s="3"/>
      <c r="C8" s="121"/>
      <c r="D8" s="121"/>
      <c r="E8" s="121"/>
      <c r="F8" s="121"/>
      <c r="G8" s="121"/>
      <c r="H8" s="121"/>
      <c r="I8" s="121"/>
      <c r="J8" s="121"/>
      <c r="K8" s="121"/>
      <c r="L8" s="121"/>
    </row>
    <row r="9" spans="1:12" ht="12.75" customHeight="1">
      <c r="A9" s="125"/>
      <c r="B9" s="125"/>
      <c r="C9" s="181" t="s">
        <v>78</v>
      </c>
      <c r="D9" s="179"/>
      <c r="E9" s="179"/>
      <c r="F9" s="179"/>
      <c r="G9" s="179"/>
      <c r="H9" s="179"/>
      <c r="I9" s="141"/>
      <c r="J9" s="121"/>
      <c r="K9" s="121"/>
      <c r="L9" s="121"/>
    </row>
    <row r="10" spans="1:12" ht="12.75" customHeight="1">
      <c r="A10" s="125"/>
      <c r="B10" s="125"/>
      <c r="C10" s="121"/>
      <c r="D10" s="181" t="s">
        <v>49</v>
      </c>
      <c r="E10" s="181"/>
      <c r="F10" s="126"/>
      <c r="G10" s="126"/>
      <c r="H10" s="121"/>
      <c r="I10" s="121"/>
      <c r="J10" s="127"/>
      <c r="K10" s="127"/>
      <c r="L10" s="121"/>
    </row>
    <row r="11" spans="1:13" s="38" customFormat="1" ht="12.75" customHeight="1">
      <c r="A11" s="29"/>
      <c r="B11" s="29"/>
      <c r="C11" s="128"/>
      <c r="D11" s="128"/>
      <c r="E11" s="128" t="s">
        <v>73</v>
      </c>
      <c r="F11" s="128"/>
      <c r="G11" s="128"/>
      <c r="H11" s="128"/>
      <c r="I11" s="128"/>
      <c r="J11" s="128"/>
      <c r="K11" s="128"/>
      <c r="L11" s="128"/>
      <c r="M11" s="41"/>
    </row>
    <row r="12" spans="1:13" s="38" customFormat="1" ht="12.75" customHeight="1">
      <c r="A12" s="29"/>
      <c r="B12" s="29"/>
      <c r="C12" s="128"/>
      <c r="D12" s="128"/>
      <c r="E12" s="128" t="s">
        <v>81</v>
      </c>
      <c r="F12" s="181" t="s">
        <v>50</v>
      </c>
      <c r="G12" s="181"/>
      <c r="H12" s="179"/>
      <c r="I12" s="141"/>
      <c r="J12" s="128"/>
      <c r="K12" s="128"/>
      <c r="L12" s="128"/>
      <c r="M12" s="41"/>
    </row>
    <row r="13" spans="1:13" s="38" customFormat="1" ht="12.75" customHeight="1">
      <c r="A13" s="29"/>
      <c r="B13" s="29"/>
      <c r="C13" s="128" t="s">
        <v>77</v>
      </c>
      <c r="D13" s="128" t="s">
        <v>77</v>
      </c>
      <c r="E13" s="128" t="s">
        <v>82</v>
      </c>
      <c r="F13" s="128" t="s">
        <v>76</v>
      </c>
      <c r="G13" s="128"/>
      <c r="H13" s="128" t="s">
        <v>94</v>
      </c>
      <c r="I13" s="128"/>
      <c r="J13" s="128" t="s">
        <v>72</v>
      </c>
      <c r="K13" s="128"/>
      <c r="L13" s="128" t="s">
        <v>23</v>
      </c>
      <c r="M13" s="41"/>
    </row>
    <row r="14" spans="1:13" s="38" customFormat="1" ht="12.75" customHeight="1">
      <c r="A14" s="29"/>
      <c r="B14" s="29"/>
      <c r="C14" s="128" t="s">
        <v>79</v>
      </c>
      <c r="D14" s="128" t="s">
        <v>80</v>
      </c>
      <c r="E14" s="128" t="s">
        <v>83</v>
      </c>
      <c r="F14" s="128" t="s">
        <v>84</v>
      </c>
      <c r="G14" s="128"/>
      <c r="H14" s="128" t="s">
        <v>101</v>
      </c>
      <c r="I14" s="128"/>
      <c r="J14" s="128" t="s">
        <v>74</v>
      </c>
      <c r="K14" s="128"/>
      <c r="L14" s="128" t="s">
        <v>75</v>
      </c>
      <c r="M14" s="41"/>
    </row>
    <row r="15" spans="1:13" s="38" customFormat="1" ht="18" customHeight="1">
      <c r="A15" s="29"/>
      <c r="B15" s="29"/>
      <c r="C15" s="128" t="s">
        <v>2</v>
      </c>
      <c r="D15" s="128" t="s">
        <v>2</v>
      </c>
      <c r="E15" s="128" t="s">
        <v>2</v>
      </c>
      <c r="F15" s="128" t="s">
        <v>2</v>
      </c>
      <c r="G15" s="128"/>
      <c r="H15" s="128" t="s">
        <v>2</v>
      </c>
      <c r="I15" s="128"/>
      <c r="J15" s="128" t="s">
        <v>2</v>
      </c>
      <c r="K15" s="128"/>
      <c r="L15" s="128" t="s">
        <v>2</v>
      </c>
      <c r="M15" s="41"/>
    </row>
    <row r="16" spans="1:19" ht="18" customHeight="1">
      <c r="A16" s="24"/>
      <c r="B16" s="24"/>
      <c r="C16" s="24"/>
      <c r="D16" s="24"/>
      <c r="E16" s="24"/>
      <c r="F16" s="24"/>
      <c r="G16" s="24"/>
      <c r="H16" s="24"/>
      <c r="I16" s="24"/>
      <c r="J16" s="24"/>
      <c r="K16" s="24"/>
      <c r="L16" s="24"/>
      <c r="M16" s="40"/>
      <c r="S16" s="33"/>
    </row>
    <row r="17" spans="1:13" s="39" customFormat="1" ht="18" customHeight="1">
      <c r="A17" s="180" t="s">
        <v>35</v>
      </c>
      <c r="B17" s="180"/>
      <c r="C17" s="55"/>
      <c r="D17" s="55"/>
      <c r="E17" s="55"/>
      <c r="F17" s="55"/>
      <c r="G17" s="55"/>
      <c r="H17" s="55"/>
      <c r="I17" s="55"/>
      <c r="J17" s="55"/>
      <c r="K17" s="55"/>
      <c r="L17" s="55"/>
      <c r="M17" s="56"/>
    </row>
    <row r="18" spans="1:19" ht="18" customHeight="1">
      <c r="A18" s="178" t="s">
        <v>85</v>
      </c>
      <c r="B18" s="178"/>
      <c r="C18" s="55">
        <v>934074</v>
      </c>
      <c r="D18" s="55">
        <v>562324</v>
      </c>
      <c r="E18" s="55">
        <v>687990</v>
      </c>
      <c r="F18" s="55">
        <v>84096</v>
      </c>
      <c r="G18" s="55"/>
      <c r="H18" s="55">
        <v>0</v>
      </c>
      <c r="I18" s="55"/>
      <c r="J18" s="55">
        <v>1075900</v>
      </c>
      <c r="K18" s="55"/>
      <c r="L18" s="55">
        <f>SUM(C18:J18)</f>
        <v>3344384</v>
      </c>
      <c r="M18" s="57"/>
      <c r="S18" s="33"/>
    </row>
    <row r="19" spans="1:14" s="43" customFormat="1" ht="18" customHeight="1">
      <c r="A19" s="178" t="s">
        <v>64</v>
      </c>
      <c r="B19" s="178"/>
      <c r="C19" s="68">
        <v>0</v>
      </c>
      <c r="D19" s="68">
        <v>0</v>
      </c>
      <c r="E19" s="68">
        <v>0</v>
      </c>
      <c r="F19" s="55">
        <f>+'IS'!H25</f>
        <v>121566</v>
      </c>
      <c r="G19" s="55"/>
      <c r="H19" s="55">
        <f>SUM(A19:D19)</f>
        <v>0</v>
      </c>
      <c r="I19" s="55"/>
      <c r="J19" s="55">
        <f>+'IS'!H26</f>
        <v>75612</v>
      </c>
      <c r="K19" s="55"/>
      <c r="L19" s="55">
        <f>SUM(C19:J19)</f>
        <v>197178</v>
      </c>
      <c r="M19" s="61"/>
      <c r="N19" s="85"/>
    </row>
    <row r="20" spans="1:14" s="43" customFormat="1" ht="18" customHeight="1">
      <c r="A20" s="59" t="s">
        <v>106</v>
      </c>
      <c r="B20" s="59"/>
      <c r="C20" s="68">
        <v>0</v>
      </c>
      <c r="D20" s="68">
        <v>0</v>
      </c>
      <c r="E20" s="68">
        <v>0</v>
      </c>
      <c r="F20" s="55">
        <f>-33618-33626</f>
        <v>-67244</v>
      </c>
      <c r="G20" s="55"/>
      <c r="H20" s="55">
        <v>0</v>
      </c>
      <c r="I20" s="55"/>
      <c r="J20" s="55">
        <v>-25634</v>
      </c>
      <c r="K20" s="55"/>
      <c r="L20" s="55">
        <f>SUM(C20:J20)</f>
        <v>-92878</v>
      </c>
      <c r="M20" s="61"/>
      <c r="N20" s="85"/>
    </row>
    <row r="21" spans="1:19" ht="18" customHeight="1" thickBot="1">
      <c r="A21" s="184" t="s">
        <v>109</v>
      </c>
      <c r="B21" s="184"/>
      <c r="C21" s="72">
        <f>+C18+C19+C20</f>
        <v>934074</v>
      </c>
      <c r="D21" s="72">
        <f aca="true" t="shared" si="0" ref="D21:J21">+D18+D19+D20</f>
        <v>562324</v>
      </c>
      <c r="E21" s="72">
        <f t="shared" si="0"/>
        <v>687990</v>
      </c>
      <c r="F21" s="72">
        <f t="shared" si="0"/>
        <v>138418</v>
      </c>
      <c r="G21" s="72">
        <f t="shared" si="0"/>
        <v>0</v>
      </c>
      <c r="H21" s="72">
        <f t="shared" si="0"/>
        <v>0</v>
      </c>
      <c r="I21" s="72">
        <f t="shared" si="0"/>
        <v>0</v>
      </c>
      <c r="J21" s="72">
        <f t="shared" si="0"/>
        <v>1125878</v>
      </c>
      <c r="K21" s="72"/>
      <c r="L21" s="72">
        <f>+L18+L19+L20</f>
        <v>3448684</v>
      </c>
      <c r="M21" s="57"/>
      <c r="N21" s="44"/>
      <c r="S21" s="33"/>
    </row>
    <row r="22" spans="1:19" ht="18" customHeight="1">
      <c r="A22" s="131"/>
      <c r="B22" s="131"/>
      <c r="C22" s="55"/>
      <c r="D22" s="55"/>
      <c r="E22" s="68"/>
      <c r="F22" s="55"/>
      <c r="G22" s="55"/>
      <c r="H22" s="55"/>
      <c r="I22" s="55"/>
      <c r="J22" s="55"/>
      <c r="K22" s="55"/>
      <c r="L22" s="55"/>
      <c r="M22" s="57"/>
      <c r="N22" s="40"/>
      <c r="S22" s="33"/>
    </row>
    <row r="23" spans="1:13" s="39" customFormat="1" ht="18" customHeight="1">
      <c r="A23" s="180" t="s">
        <v>87</v>
      </c>
      <c r="B23" s="180"/>
      <c r="C23" s="55"/>
      <c r="D23" s="55"/>
      <c r="E23" s="55"/>
      <c r="F23" s="55"/>
      <c r="G23" s="55"/>
      <c r="H23" s="55"/>
      <c r="I23" s="55"/>
      <c r="J23" s="55"/>
      <c r="K23" s="55"/>
      <c r="L23" s="55"/>
      <c r="M23" s="56"/>
    </row>
    <row r="24" spans="1:19" ht="18" customHeight="1">
      <c r="A24" s="178" t="s">
        <v>85</v>
      </c>
      <c r="B24" s="178"/>
      <c r="C24" s="55">
        <v>934074</v>
      </c>
      <c r="D24" s="55">
        <v>562324</v>
      </c>
      <c r="E24" s="55">
        <v>687990</v>
      </c>
      <c r="F24" s="55">
        <f>+'BS'!E35</f>
        <v>193948</v>
      </c>
      <c r="G24" s="55"/>
      <c r="H24" s="55">
        <v>0</v>
      </c>
      <c r="I24" s="55"/>
      <c r="J24" s="55">
        <f>+'BS'!E37</f>
        <v>1160171</v>
      </c>
      <c r="K24" s="55"/>
      <c r="L24" s="55">
        <f>SUM(C24:J24)</f>
        <v>3538507</v>
      </c>
      <c r="M24" s="57"/>
      <c r="S24" s="33"/>
    </row>
    <row r="25" spans="1:19" ht="18" customHeight="1">
      <c r="A25" s="178" t="s">
        <v>86</v>
      </c>
      <c r="B25" s="178"/>
      <c r="C25" s="60"/>
      <c r="D25" s="60"/>
      <c r="E25" s="60"/>
      <c r="F25" s="55"/>
      <c r="G25" s="55"/>
      <c r="H25" s="55"/>
      <c r="I25" s="55"/>
      <c r="J25" s="55"/>
      <c r="K25" s="55"/>
      <c r="L25" s="55"/>
      <c r="M25" s="57"/>
      <c r="S25" s="33"/>
    </row>
    <row r="26" spans="1:19" ht="18" customHeight="1">
      <c r="A26" s="130" t="s">
        <v>96</v>
      </c>
      <c r="B26" s="59"/>
      <c r="C26" s="60">
        <v>0</v>
      </c>
      <c r="D26" s="60">
        <v>0</v>
      </c>
      <c r="E26" s="60">
        <v>0</v>
      </c>
      <c r="F26" s="55">
        <v>5554</v>
      </c>
      <c r="G26" s="142" t="s">
        <v>99</v>
      </c>
      <c r="H26" s="55">
        <v>0</v>
      </c>
      <c r="I26" s="55"/>
      <c r="J26" s="55">
        <v>0</v>
      </c>
      <c r="K26" s="55"/>
      <c r="L26" s="55">
        <f>SUM(C26:J26)</f>
        <v>5554</v>
      </c>
      <c r="M26" s="57"/>
      <c r="S26" s="33"/>
    </row>
    <row r="27" spans="1:19" ht="18" customHeight="1">
      <c r="A27" s="130" t="s">
        <v>88</v>
      </c>
      <c r="B27" s="24"/>
      <c r="C27" s="60">
        <v>0</v>
      </c>
      <c r="D27" s="60">
        <v>0</v>
      </c>
      <c r="E27" s="60">
        <v>0</v>
      </c>
      <c r="F27" s="73">
        <f>+'BS'!B34+31350*0</f>
        <v>751244</v>
      </c>
      <c r="G27" s="143" t="s">
        <v>99</v>
      </c>
      <c r="H27" s="73">
        <v>0</v>
      </c>
      <c r="I27" s="73"/>
      <c r="J27" s="73">
        <f>+'BS'!B37-'Changes in Equity'!J24-J30-J31</f>
        <v>624681</v>
      </c>
      <c r="K27" s="143" t="s">
        <v>99</v>
      </c>
      <c r="L27" s="73">
        <f>SUM(C27:J27)</f>
        <v>1375925</v>
      </c>
      <c r="M27" s="57"/>
      <c r="S27" s="33"/>
    </row>
    <row r="28" spans="1:19" ht="18" customHeight="1">
      <c r="A28" s="178" t="s">
        <v>97</v>
      </c>
      <c r="B28" s="178"/>
      <c r="C28" s="137">
        <v>0</v>
      </c>
      <c r="D28" s="137">
        <v>0</v>
      </c>
      <c r="E28" s="137">
        <v>0</v>
      </c>
      <c r="F28" s="132">
        <f>-H28</f>
        <v>-751244</v>
      </c>
      <c r="G28" s="144" t="s">
        <v>99</v>
      </c>
      <c r="H28" s="132">
        <f>+'BS'!B34</f>
        <v>751244</v>
      </c>
      <c r="I28" s="144" t="s">
        <v>99</v>
      </c>
      <c r="J28" s="132">
        <v>0</v>
      </c>
      <c r="K28" s="132"/>
      <c r="L28" s="132">
        <f>SUM(C28:J28)</f>
        <v>0</v>
      </c>
      <c r="M28" s="57"/>
      <c r="S28" s="33"/>
    </row>
    <row r="29" spans="1:19" ht="18" customHeight="1">
      <c r="A29" s="184" t="s">
        <v>100</v>
      </c>
      <c r="B29" s="184"/>
      <c r="C29" s="73">
        <f>SUM(C23:C28)</f>
        <v>934074</v>
      </c>
      <c r="D29" s="73">
        <f aca="true" t="shared" si="1" ref="D29:L29">SUM(D23:D28)</f>
        <v>562324</v>
      </c>
      <c r="E29" s="73">
        <f t="shared" si="1"/>
        <v>687990</v>
      </c>
      <c r="F29" s="73">
        <f t="shared" si="1"/>
        <v>199502</v>
      </c>
      <c r="G29" s="143" t="s">
        <v>99</v>
      </c>
      <c r="H29" s="73">
        <f t="shared" si="1"/>
        <v>751244</v>
      </c>
      <c r="I29" s="143" t="s">
        <v>99</v>
      </c>
      <c r="J29" s="73">
        <f t="shared" si="1"/>
        <v>1784852</v>
      </c>
      <c r="K29" s="143" t="s">
        <v>99</v>
      </c>
      <c r="L29" s="73">
        <f t="shared" si="1"/>
        <v>4919986</v>
      </c>
      <c r="M29" s="58"/>
      <c r="N29" s="44"/>
      <c r="S29" s="33"/>
    </row>
    <row r="30" spans="1:14" s="43" customFormat="1" ht="18" customHeight="1">
      <c r="A30" s="178" t="s">
        <v>64</v>
      </c>
      <c r="B30" s="178"/>
      <c r="C30" s="68">
        <v>0</v>
      </c>
      <c r="D30" s="68">
        <v>0</v>
      </c>
      <c r="E30" s="68">
        <v>0</v>
      </c>
      <c r="F30" s="55">
        <f>+'IS'!G25</f>
        <v>129347</v>
      </c>
      <c r="G30" s="55"/>
      <c r="H30" s="55">
        <v>0</v>
      </c>
      <c r="I30" s="55"/>
      <c r="J30" s="55">
        <f>+'IS'!G26</f>
        <v>83792</v>
      </c>
      <c r="K30" s="55"/>
      <c r="L30" s="55">
        <f>SUM(C30:J30)</f>
        <v>213139</v>
      </c>
      <c r="M30" s="61"/>
      <c r="N30" s="85"/>
    </row>
    <row r="31" spans="1:14" s="43" customFormat="1" ht="18" customHeight="1">
      <c r="A31" s="59" t="s">
        <v>106</v>
      </c>
      <c r="B31" s="59"/>
      <c r="C31" s="68">
        <v>0</v>
      </c>
      <c r="D31" s="68">
        <v>0</v>
      </c>
      <c r="E31" s="68">
        <v>0</v>
      </c>
      <c r="F31" s="55">
        <f>-33627-40352</f>
        <v>-73979</v>
      </c>
      <c r="G31" s="55"/>
      <c r="H31" s="55">
        <v>0</v>
      </c>
      <c r="I31" s="55"/>
      <c r="J31" s="55">
        <v>-83282</v>
      </c>
      <c r="K31" s="55"/>
      <c r="L31" s="55">
        <f>SUM(C31:J31)</f>
        <v>-157261</v>
      </c>
      <c r="M31" s="61"/>
      <c r="N31" s="85"/>
    </row>
    <row r="32" spans="1:19" ht="18" customHeight="1" thickBot="1">
      <c r="A32" s="184" t="s">
        <v>119</v>
      </c>
      <c r="B32" s="184"/>
      <c r="C32" s="72">
        <f>+C29+C30+C31</f>
        <v>934074</v>
      </c>
      <c r="D32" s="72">
        <f aca="true" t="shared" si="2" ref="D32:L32">+D29+D30+D31</f>
        <v>562324</v>
      </c>
      <c r="E32" s="72">
        <f t="shared" si="2"/>
        <v>687990</v>
      </c>
      <c r="F32" s="72">
        <f t="shared" si="2"/>
        <v>254870</v>
      </c>
      <c r="G32" s="72"/>
      <c r="H32" s="72">
        <f t="shared" si="2"/>
        <v>751244</v>
      </c>
      <c r="I32" s="72"/>
      <c r="J32" s="72">
        <f t="shared" si="2"/>
        <v>1785362</v>
      </c>
      <c r="K32" s="72"/>
      <c r="L32" s="72">
        <f t="shared" si="2"/>
        <v>4975864</v>
      </c>
      <c r="M32" s="57"/>
      <c r="N32" s="44"/>
      <c r="S32" s="33"/>
    </row>
    <row r="33" spans="1:18" ht="18" customHeight="1">
      <c r="A33" s="129"/>
      <c r="B33" s="129"/>
      <c r="C33" s="129"/>
      <c r="D33" s="129"/>
      <c r="E33" s="129"/>
      <c r="F33" s="153"/>
      <c r="G33" s="129"/>
      <c r="H33" s="153"/>
      <c r="I33" s="129"/>
      <c r="J33" s="129"/>
      <c r="K33" s="129"/>
      <c r="L33" s="129"/>
      <c r="M33" s="37"/>
      <c r="N33" s="154"/>
      <c r="O33" s="37"/>
      <c r="P33" s="37"/>
      <c r="Q33" s="37"/>
      <c r="R33" s="37"/>
    </row>
    <row r="34" spans="1:18" ht="18" customHeight="1">
      <c r="A34" s="182" t="s">
        <v>102</v>
      </c>
      <c r="B34" s="183"/>
      <c r="C34" s="183"/>
      <c r="D34" s="183"/>
      <c r="E34" s="183"/>
      <c r="F34" s="183"/>
      <c r="G34" s="183"/>
      <c r="H34" s="183"/>
      <c r="I34" s="183"/>
      <c r="J34" s="183"/>
      <c r="K34" s="183"/>
      <c r="L34" s="183"/>
      <c r="M34" s="37"/>
      <c r="N34" s="37"/>
      <c r="O34" s="37"/>
      <c r="P34" s="37"/>
      <c r="Q34" s="37"/>
      <c r="R34" s="37"/>
    </row>
    <row r="35" spans="1:19" ht="37.5" customHeight="1">
      <c r="A35" s="172" t="s">
        <v>89</v>
      </c>
      <c r="B35" s="173"/>
      <c r="C35" s="173"/>
      <c r="D35" s="173"/>
      <c r="E35" s="173"/>
      <c r="F35" s="173"/>
      <c r="G35" s="173"/>
      <c r="H35" s="173"/>
      <c r="I35" s="173"/>
      <c r="J35" s="173"/>
      <c r="K35" s="173"/>
      <c r="L35" s="173"/>
      <c r="M35" s="66"/>
      <c r="N35" s="67"/>
      <c r="O35" s="67"/>
      <c r="P35" s="67"/>
      <c r="Q35" s="67"/>
      <c r="R35" s="67"/>
      <c r="S35" s="33"/>
    </row>
    <row r="37" ht="11.25">
      <c r="L37" s="45"/>
    </row>
    <row r="40" ht="25.5" customHeight="1"/>
    <row r="42" ht="29.25" customHeight="1"/>
  </sheetData>
  <mergeCells count="19">
    <mergeCell ref="A1:L1"/>
    <mergeCell ref="A29:B29"/>
    <mergeCell ref="A32:B32"/>
    <mergeCell ref="A17:B17"/>
    <mergeCell ref="A19:B19"/>
    <mergeCell ref="A5:L5"/>
    <mergeCell ref="D10:E10"/>
    <mergeCell ref="C9:H9"/>
    <mergeCell ref="A21:B21"/>
    <mergeCell ref="A30:B30"/>
    <mergeCell ref="A18:B18"/>
    <mergeCell ref="A2:L2"/>
    <mergeCell ref="A35:L35"/>
    <mergeCell ref="A23:B23"/>
    <mergeCell ref="A24:B24"/>
    <mergeCell ref="A25:B25"/>
    <mergeCell ref="F12:H12"/>
    <mergeCell ref="A34:L34"/>
    <mergeCell ref="A28:B28"/>
  </mergeCells>
  <printOptions/>
  <pageMargins left="0.75" right="0.25" top="1.5" bottom="0.75" header="0.38" footer="1.1"/>
  <pageSetup horizontalDpi="600" verticalDpi="600" orientation="portrait" scale="79" r:id="rId2"/>
  <headerFooter alignWithMargins="0">
    <oddFooter>&amp;L&amp;6&amp;F&amp;C&amp;"Times New Roman,Regular" Page 3&amp;R&amp;6&amp;D&amp;T&amp;10
</oddFooter>
  </headerFooter>
  <drawing r:id="rId1"/>
</worksheet>
</file>

<file path=xl/worksheets/sheet4.xml><?xml version="1.0" encoding="utf-8"?>
<worksheet xmlns="http://schemas.openxmlformats.org/spreadsheetml/2006/main" xmlns:r="http://schemas.openxmlformats.org/officeDocument/2006/relationships">
  <dimension ref="A1:IV40"/>
  <sheetViews>
    <sheetView showGridLines="0" workbookViewId="0" topLeftCell="A12">
      <selection activeCell="A14" sqref="A14"/>
    </sheetView>
  </sheetViews>
  <sheetFormatPr defaultColWidth="9.140625" defaultRowHeight="12.75"/>
  <cols>
    <col min="1" max="1" width="5.57421875" style="33" customWidth="1"/>
    <col min="2" max="2" width="57.7109375" style="33" customWidth="1"/>
    <col min="3" max="3" width="15.7109375" style="33" customWidth="1"/>
    <col min="4" max="4" width="1.1484375" style="33" customWidth="1"/>
    <col min="5" max="5" width="15.7109375" style="33" customWidth="1"/>
    <col min="6" max="6" width="1.7109375" style="33" customWidth="1"/>
    <col min="7" max="7" width="8.00390625" style="33" customWidth="1"/>
    <col min="8" max="8" width="4.8515625" style="33" customWidth="1"/>
    <col min="9" max="16384" width="8.00390625" style="33" customWidth="1"/>
  </cols>
  <sheetData>
    <row r="1" spans="1:11" ht="18.75">
      <c r="A1" s="169" t="s">
        <v>29</v>
      </c>
      <c r="B1" s="169"/>
      <c r="C1" s="169"/>
      <c r="D1" s="169"/>
      <c r="E1" s="169"/>
      <c r="F1" s="6"/>
      <c r="G1" s="6"/>
      <c r="H1" s="6"/>
      <c r="I1" s="70"/>
      <c r="J1" s="39"/>
      <c r="K1" s="39"/>
    </row>
    <row r="2" spans="1:256" ht="12" customHeight="1">
      <c r="A2" s="171" t="s">
        <v>0</v>
      </c>
      <c r="B2" s="171"/>
      <c r="C2" s="171"/>
      <c r="D2" s="171"/>
      <c r="E2" s="171"/>
      <c r="F2" s="17"/>
      <c r="G2" s="17"/>
      <c r="H2" s="17"/>
      <c r="I2" s="69"/>
      <c r="J2" s="69"/>
      <c r="K2" s="69"/>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c r="DP2" s="185"/>
      <c r="DQ2" s="185"/>
      <c r="DR2" s="185"/>
      <c r="DS2" s="185"/>
      <c r="DT2" s="185"/>
      <c r="DU2" s="185"/>
      <c r="DV2" s="185"/>
      <c r="DW2" s="185"/>
      <c r="DX2" s="185"/>
      <c r="DY2" s="185"/>
      <c r="DZ2" s="185"/>
      <c r="EA2" s="185"/>
      <c r="EB2" s="185"/>
      <c r="EC2" s="185"/>
      <c r="ED2" s="185"/>
      <c r="EE2" s="185"/>
      <c r="EF2" s="185"/>
      <c r="EG2" s="185"/>
      <c r="EH2" s="185"/>
      <c r="EI2" s="185"/>
      <c r="EJ2" s="185"/>
      <c r="EK2" s="185"/>
      <c r="EL2" s="185"/>
      <c r="EM2" s="185"/>
      <c r="EN2" s="185"/>
      <c r="EO2" s="185"/>
      <c r="EP2" s="185"/>
      <c r="EQ2" s="185"/>
      <c r="ER2" s="185"/>
      <c r="ES2" s="185"/>
      <c r="ET2" s="185"/>
      <c r="EU2" s="185"/>
      <c r="EV2" s="185"/>
      <c r="EW2" s="185"/>
      <c r="EX2" s="185"/>
      <c r="EY2" s="185"/>
      <c r="EZ2" s="185"/>
      <c r="FA2" s="185"/>
      <c r="FB2" s="185"/>
      <c r="FC2" s="185"/>
      <c r="FD2" s="185"/>
      <c r="FE2" s="185"/>
      <c r="FF2" s="185"/>
      <c r="FG2" s="185"/>
      <c r="FH2" s="185"/>
      <c r="FI2" s="185"/>
      <c r="FJ2" s="185"/>
      <c r="FK2" s="185"/>
      <c r="FL2" s="185"/>
      <c r="FM2" s="185"/>
      <c r="FN2" s="185"/>
      <c r="FO2" s="185"/>
      <c r="FP2" s="185"/>
      <c r="FQ2" s="185"/>
      <c r="FR2" s="185"/>
      <c r="FS2" s="185"/>
      <c r="FT2" s="185"/>
      <c r="FU2" s="185"/>
      <c r="FV2" s="185"/>
      <c r="FW2" s="185"/>
      <c r="FX2" s="185"/>
      <c r="FY2" s="185"/>
      <c r="FZ2" s="185"/>
      <c r="GA2" s="185"/>
      <c r="GB2" s="185"/>
      <c r="GC2" s="185"/>
      <c r="GD2" s="185"/>
      <c r="GE2" s="185"/>
      <c r="GF2" s="185"/>
      <c r="GG2" s="185"/>
      <c r="GH2" s="185"/>
      <c r="GI2" s="185"/>
      <c r="GJ2" s="185"/>
      <c r="GK2" s="185"/>
      <c r="GL2" s="185"/>
      <c r="GM2" s="185"/>
      <c r="GN2" s="185"/>
      <c r="GO2" s="185"/>
      <c r="GP2" s="185"/>
      <c r="GQ2" s="185"/>
      <c r="GR2" s="185"/>
      <c r="GS2" s="185"/>
      <c r="GT2" s="185"/>
      <c r="GU2" s="185"/>
      <c r="GV2" s="185"/>
      <c r="GW2" s="185"/>
      <c r="GX2" s="185"/>
      <c r="GY2" s="185"/>
      <c r="GZ2" s="185"/>
      <c r="HA2" s="185"/>
      <c r="HB2" s="185"/>
      <c r="HC2" s="185"/>
      <c r="HD2" s="185"/>
      <c r="HE2" s="185"/>
      <c r="HF2" s="185"/>
      <c r="HG2" s="185"/>
      <c r="HH2" s="185"/>
      <c r="HI2" s="185"/>
      <c r="HJ2" s="185"/>
      <c r="HK2" s="185"/>
      <c r="HL2" s="185"/>
      <c r="HM2" s="185"/>
      <c r="HN2" s="185"/>
      <c r="HO2" s="185"/>
      <c r="HP2" s="185"/>
      <c r="HQ2" s="185"/>
      <c r="HR2" s="185"/>
      <c r="HS2" s="185"/>
      <c r="HT2" s="185"/>
      <c r="HU2" s="185"/>
      <c r="HV2" s="185"/>
      <c r="HW2" s="185"/>
      <c r="HX2" s="185"/>
      <c r="HY2" s="185"/>
      <c r="HZ2" s="185"/>
      <c r="IA2" s="185"/>
      <c r="IB2" s="185"/>
      <c r="IC2" s="185"/>
      <c r="ID2" s="185"/>
      <c r="IE2" s="185"/>
      <c r="IF2" s="185"/>
      <c r="IG2" s="185"/>
      <c r="IH2" s="185"/>
      <c r="II2" s="185"/>
      <c r="IJ2" s="185"/>
      <c r="IK2" s="185"/>
      <c r="IL2" s="185"/>
      <c r="IM2" s="185"/>
      <c r="IN2" s="185"/>
      <c r="IO2" s="185"/>
      <c r="IP2" s="185"/>
      <c r="IQ2" s="185"/>
      <c r="IR2" s="185"/>
      <c r="IS2" s="185"/>
      <c r="IT2" s="185"/>
      <c r="IU2" s="185"/>
      <c r="IV2" s="185"/>
    </row>
    <row r="3" spans="1:9" ht="9" customHeight="1">
      <c r="A3" s="9"/>
      <c r="B3" s="9"/>
      <c r="C3" s="1"/>
      <c r="D3" s="1"/>
      <c r="E3" s="12"/>
      <c r="F3" s="1"/>
      <c r="G3" s="1"/>
      <c r="H3" s="12"/>
      <c r="I3" s="3"/>
    </row>
    <row r="4" spans="1:9" ht="9" customHeight="1">
      <c r="A4" s="2"/>
      <c r="B4" s="2"/>
      <c r="C4" s="2"/>
      <c r="D4" s="2"/>
      <c r="E4" s="26"/>
      <c r="F4" s="2"/>
      <c r="G4" s="2"/>
      <c r="H4" s="26"/>
      <c r="I4" s="4"/>
    </row>
    <row r="5" spans="1:9" ht="18" customHeight="1">
      <c r="A5" s="174" t="s">
        <v>42</v>
      </c>
      <c r="B5" s="175"/>
      <c r="C5" s="175"/>
      <c r="D5" s="175"/>
      <c r="E5" s="175"/>
      <c r="F5" s="1"/>
      <c r="G5" s="1"/>
      <c r="H5" s="12"/>
      <c r="I5" s="1"/>
    </row>
    <row r="6" spans="1:5" ht="18" customHeight="1">
      <c r="A6" s="63" t="str">
        <f>+'IS'!B6</f>
        <v>FOR THE NINE MONTH PERIOD ENDED 31 DECEMBER 2006</v>
      </c>
      <c r="B6" s="121"/>
      <c r="C6" s="121"/>
      <c r="D6" s="121"/>
      <c r="E6" s="121"/>
    </row>
    <row r="7" spans="1:5" s="42" customFormat="1" ht="9" customHeight="1">
      <c r="A7" s="86"/>
      <c r="B7" s="86"/>
      <c r="C7" s="30"/>
      <c r="D7" s="30"/>
      <c r="E7" s="47"/>
    </row>
    <row r="8" spans="1:5" s="42" customFormat="1" ht="18" customHeight="1">
      <c r="A8" s="86"/>
      <c r="B8" s="86"/>
      <c r="C8" s="170" t="str">
        <f>+'IS'!G8</f>
        <v>CUMULATIVE PERIOD ENDED</v>
      </c>
      <c r="D8" s="170"/>
      <c r="E8" s="188"/>
    </row>
    <row r="9" spans="1:5" s="34" customFormat="1" ht="18" customHeight="1">
      <c r="A9" s="3"/>
      <c r="B9" s="3"/>
      <c r="C9" s="122">
        <f>+'BS'!B8</f>
        <v>39082</v>
      </c>
      <c r="D9" s="123"/>
      <c r="E9" s="122">
        <f>+'IS'!E9</f>
        <v>38717</v>
      </c>
    </row>
    <row r="10" spans="1:5" s="34" customFormat="1" ht="18" customHeight="1">
      <c r="A10" s="3"/>
      <c r="B10" s="3"/>
      <c r="C10" s="78" t="s">
        <v>2</v>
      </c>
      <c r="D10" s="124"/>
      <c r="E10" s="78" t="s">
        <v>2</v>
      </c>
    </row>
    <row r="11" spans="1:5" s="34" customFormat="1" ht="9" customHeight="1">
      <c r="A11" s="3"/>
      <c r="B11" s="3"/>
      <c r="C11" s="13"/>
      <c r="D11" s="52"/>
      <c r="E11" s="13"/>
    </row>
    <row r="12" spans="1:5" s="34" customFormat="1" ht="18" customHeight="1">
      <c r="A12" s="3" t="s">
        <v>33</v>
      </c>
      <c r="B12" s="1"/>
      <c r="C12" s="50">
        <v>171545</v>
      </c>
      <c r="D12" s="51"/>
      <c r="E12" s="50">
        <v>212072</v>
      </c>
    </row>
    <row r="13" spans="1:5" s="34" customFormat="1" ht="18" customHeight="1">
      <c r="A13" s="32" t="s">
        <v>118</v>
      </c>
      <c r="B13" s="1"/>
      <c r="C13" s="50">
        <v>12046</v>
      </c>
      <c r="D13" s="51"/>
      <c r="E13" s="50">
        <v>-74470</v>
      </c>
    </row>
    <row r="14" spans="1:5" s="34" customFormat="1" ht="18" customHeight="1">
      <c r="A14" s="32" t="s">
        <v>117</v>
      </c>
      <c r="B14" s="32"/>
      <c r="C14" s="53">
        <v>-369725</v>
      </c>
      <c r="D14" s="51"/>
      <c r="E14" s="53">
        <v>-181825</v>
      </c>
    </row>
    <row r="15" spans="1:5" s="34" customFormat="1" ht="18" customHeight="1">
      <c r="A15" s="3" t="s">
        <v>98</v>
      </c>
      <c r="B15" s="3"/>
      <c r="C15" s="50">
        <f>+C12+C13+C14</f>
        <v>-186134</v>
      </c>
      <c r="D15" s="51"/>
      <c r="E15" s="50">
        <f>+E12+E13+E14</f>
        <v>-44223</v>
      </c>
    </row>
    <row r="16" spans="1:5" s="34" customFormat="1" ht="18" customHeight="1">
      <c r="A16" s="23" t="s">
        <v>47</v>
      </c>
      <c r="B16" s="1"/>
      <c r="C16" s="50">
        <f>591853*0+'BS'!E18+'BS'!E24</f>
        <v>592711</v>
      </c>
      <c r="D16" s="51"/>
      <c r="E16" s="50">
        <v>561017</v>
      </c>
    </row>
    <row r="17" spans="1:9" s="34" customFormat="1" ht="18" customHeight="1" thickBot="1">
      <c r="A17" s="23" t="s">
        <v>48</v>
      </c>
      <c r="B17" s="3"/>
      <c r="C17" s="54">
        <f>SUM(C15:C16)</f>
        <v>406577</v>
      </c>
      <c r="D17" s="51"/>
      <c r="E17" s="54">
        <f>SUM(E15:E16)</f>
        <v>516794</v>
      </c>
      <c r="I17" s="76"/>
    </row>
    <row r="18" spans="1:9" s="34" customFormat="1" ht="18" customHeight="1">
      <c r="A18" s="23"/>
      <c r="B18" s="1"/>
      <c r="C18" s="51"/>
      <c r="D18" s="51"/>
      <c r="E18" s="52"/>
      <c r="I18" s="76"/>
    </row>
    <row r="19" spans="1:5" s="34" customFormat="1" ht="18" customHeight="1">
      <c r="A19" s="4" t="s">
        <v>70</v>
      </c>
      <c r="B19" s="4"/>
      <c r="C19" s="51"/>
      <c r="D19" s="51"/>
      <c r="E19" s="52"/>
    </row>
    <row r="20" spans="1:5" s="34" customFormat="1" ht="9" customHeight="1">
      <c r="A20" s="4"/>
      <c r="B20" s="4"/>
      <c r="C20" s="51"/>
      <c r="D20" s="51"/>
      <c r="E20" s="52"/>
    </row>
    <row r="21" spans="1:5" s="34" customFormat="1" ht="18" customHeight="1">
      <c r="A21" s="4" t="s">
        <v>112</v>
      </c>
      <c r="B21" s="4"/>
      <c r="C21" s="51">
        <v>22347</v>
      </c>
      <c r="D21" s="51"/>
      <c r="E21" s="51">
        <f>+E17-E22</f>
        <v>20219</v>
      </c>
    </row>
    <row r="22" spans="1:5" s="34" customFormat="1" ht="18" customHeight="1">
      <c r="A22" s="4" t="s">
        <v>51</v>
      </c>
      <c r="B22" s="4"/>
      <c r="C22" s="51">
        <v>384230</v>
      </c>
      <c r="D22" s="51"/>
      <c r="E22" s="51">
        <v>496575</v>
      </c>
    </row>
    <row r="23" spans="1:5" s="34" customFormat="1" ht="18" customHeight="1" thickBot="1">
      <c r="A23" s="4"/>
      <c r="B23" s="4"/>
      <c r="C23" s="54">
        <f>+C21+C22</f>
        <v>406577</v>
      </c>
      <c r="D23" s="51"/>
      <c r="E23" s="54">
        <f>+E22+E21</f>
        <v>516794</v>
      </c>
    </row>
    <row r="24" spans="1:5" ht="18" customHeight="1">
      <c r="A24" s="4"/>
      <c r="B24" s="81"/>
      <c r="C24" s="51"/>
      <c r="D24" s="51"/>
      <c r="E24" s="52"/>
    </row>
    <row r="25" spans="1:9" ht="26.25" customHeight="1">
      <c r="A25" s="183" t="s">
        <v>113</v>
      </c>
      <c r="B25" s="183"/>
      <c r="C25" s="183"/>
      <c r="D25" s="183"/>
      <c r="E25" s="183"/>
      <c r="F25" s="140"/>
      <c r="G25" s="140"/>
      <c r="H25" s="140"/>
      <c r="I25" s="140"/>
    </row>
    <row r="26" spans="1:5" ht="18" customHeight="1">
      <c r="A26" s="121"/>
      <c r="B26" s="121"/>
      <c r="C26" s="121"/>
      <c r="D26" s="121"/>
      <c r="E26" s="121"/>
    </row>
    <row r="27" spans="1:8" ht="18" customHeight="1">
      <c r="A27" s="186" t="s">
        <v>114</v>
      </c>
      <c r="B27" s="187"/>
      <c r="C27" s="187"/>
      <c r="D27" s="187"/>
      <c r="E27" s="187"/>
      <c r="F27" s="66"/>
      <c r="G27" s="66"/>
      <c r="H27" s="66"/>
    </row>
    <row r="28" spans="1:10" ht="15" customHeight="1">
      <c r="A28" s="165"/>
      <c r="B28" s="165"/>
      <c r="C28" s="167">
        <v>2006</v>
      </c>
      <c r="D28" s="166"/>
      <c r="E28" s="167">
        <v>2005</v>
      </c>
      <c r="I28" s="35"/>
      <c r="J28" s="35"/>
    </row>
    <row r="29" spans="1:10" ht="12" customHeight="1">
      <c r="A29" s="165"/>
      <c r="B29" s="165"/>
      <c r="C29" s="167" t="s">
        <v>2</v>
      </c>
      <c r="D29" s="166"/>
      <c r="E29" s="167" t="s">
        <v>2</v>
      </c>
      <c r="I29" s="35"/>
      <c r="J29" s="35"/>
    </row>
    <row r="30" spans="1:10" ht="7.5" customHeight="1">
      <c r="A30" s="165"/>
      <c r="B30" s="165"/>
      <c r="C30" s="165"/>
      <c r="D30" s="165"/>
      <c r="E30" s="165"/>
      <c r="I30" s="35"/>
      <c r="J30" s="35"/>
    </row>
    <row r="31" spans="1:10" ht="15" customHeight="1">
      <c r="A31" s="165" t="s">
        <v>116</v>
      </c>
      <c r="B31" s="165"/>
      <c r="C31" s="168">
        <v>33627</v>
      </c>
      <c r="D31" s="168"/>
      <c r="E31" s="168">
        <v>33618</v>
      </c>
      <c r="I31" s="35"/>
      <c r="J31" s="35"/>
    </row>
    <row r="32" spans="1:10" ht="15" customHeight="1">
      <c r="A32" s="165" t="s">
        <v>115</v>
      </c>
      <c r="B32" s="165"/>
      <c r="C32" s="168">
        <v>40352</v>
      </c>
      <c r="D32" s="168"/>
      <c r="E32" s="168">
        <v>33626</v>
      </c>
      <c r="I32" s="35"/>
      <c r="J32" s="35"/>
    </row>
    <row r="33" spans="1:10" ht="15" customHeight="1" thickBot="1">
      <c r="A33" s="165"/>
      <c r="B33" s="165"/>
      <c r="C33" s="164">
        <f>+C31+C32</f>
        <v>73979</v>
      </c>
      <c r="D33" s="168"/>
      <c r="E33" s="164">
        <f>+E31+E32</f>
        <v>67244</v>
      </c>
      <c r="I33" s="35"/>
      <c r="J33" s="35"/>
    </row>
    <row r="34" spans="1:10" ht="15" customHeight="1">
      <c r="A34" s="165"/>
      <c r="B34" s="165"/>
      <c r="C34" s="165"/>
      <c r="D34" s="165"/>
      <c r="E34" s="165"/>
      <c r="I34" s="35"/>
      <c r="J34" s="35"/>
    </row>
    <row r="35" spans="9:10" ht="15" customHeight="1">
      <c r="I35" s="35"/>
      <c r="J35" s="35"/>
    </row>
    <row r="36" spans="9:10" ht="15" customHeight="1">
      <c r="I36" s="35"/>
      <c r="J36" s="35"/>
    </row>
    <row r="38" ht="11.25">
      <c r="C38" s="45"/>
    </row>
    <row r="39" spans="3:5" ht="11.25">
      <c r="C39" s="45">
        <f>+C23-'BS'!B24-'BS'!B18</f>
        <v>0</v>
      </c>
      <c r="E39" s="45"/>
    </row>
    <row r="40" spans="1:5" ht="36.75" customHeight="1">
      <c r="A40" s="172" t="s">
        <v>71</v>
      </c>
      <c r="B40" s="173"/>
      <c r="C40" s="173"/>
      <c r="D40" s="173"/>
      <c r="E40" s="173"/>
    </row>
  </sheetData>
  <mergeCells count="56">
    <mergeCell ref="A40:E40"/>
    <mergeCell ref="A5:E5"/>
    <mergeCell ref="A1:E1"/>
    <mergeCell ref="A2:E2"/>
    <mergeCell ref="A27:E27"/>
    <mergeCell ref="C8:E8"/>
    <mergeCell ref="A25:E25"/>
    <mergeCell ref="L2:P2"/>
    <mergeCell ref="Q2:U2"/>
    <mergeCell ref="V2:Z2"/>
    <mergeCell ref="AA2:AE2"/>
    <mergeCell ref="AF2:AJ2"/>
    <mergeCell ref="AK2:AO2"/>
    <mergeCell ref="AP2:AT2"/>
    <mergeCell ref="AU2:AY2"/>
    <mergeCell ref="AZ2:BD2"/>
    <mergeCell ref="BE2:BI2"/>
    <mergeCell ref="BJ2:BN2"/>
    <mergeCell ref="BO2:BS2"/>
    <mergeCell ref="BT2:BX2"/>
    <mergeCell ref="BY2:CC2"/>
    <mergeCell ref="CD2:CH2"/>
    <mergeCell ref="CI2:CM2"/>
    <mergeCell ref="CN2:CR2"/>
    <mergeCell ref="CS2:CW2"/>
    <mergeCell ref="CX2:DB2"/>
    <mergeCell ref="DC2:DG2"/>
    <mergeCell ref="DH2:DL2"/>
    <mergeCell ref="DM2:DQ2"/>
    <mergeCell ref="DR2:DV2"/>
    <mergeCell ref="DW2:EA2"/>
    <mergeCell ref="EB2:EF2"/>
    <mergeCell ref="EG2:EK2"/>
    <mergeCell ref="EL2:EP2"/>
    <mergeCell ref="EQ2:EU2"/>
    <mergeCell ref="EV2:EZ2"/>
    <mergeCell ref="FA2:FE2"/>
    <mergeCell ref="FF2:FJ2"/>
    <mergeCell ref="FK2:FO2"/>
    <mergeCell ref="FP2:FT2"/>
    <mergeCell ref="FU2:FY2"/>
    <mergeCell ref="FZ2:GD2"/>
    <mergeCell ref="GE2:GI2"/>
    <mergeCell ref="GJ2:GN2"/>
    <mergeCell ref="GO2:GS2"/>
    <mergeCell ref="GT2:GX2"/>
    <mergeCell ref="GY2:HC2"/>
    <mergeCell ref="HD2:HH2"/>
    <mergeCell ref="HI2:HM2"/>
    <mergeCell ref="HN2:HR2"/>
    <mergeCell ref="HS2:HW2"/>
    <mergeCell ref="IR2:IV2"/>
    <mergeCell ref="HX2:IB2"/>
    <mergeCell ref="IC2:IG2"/>
    <mergeCell ref="IH2:IL2"/>
    <mergeCell ref="IM2:IQ2"/>
  </mergeCells>
  <printOptions/>
  <pageMargins left="1" right="0.5" top="1.5" bottom="0.75" header="0.38" footer="1.1"/>
  <pageSetup horizontalDpi="600" verticalDpi="600" orientation="portrait" scale="93" r:id="rId1"/>
  <headerFooter alignWithMargins="0">
    <oddFooter>&amp;C&amp;"Times New Roman,Regular" Page 4&amp;R
</oddFooter>
  </headerFooter>
</worksheet>
</file>

<file path=xl/worksheets/sheet5.xml><?xml version="1.0" encoding="utf-8"?>
<worksheet xmlns="http://schemas.openxmlformats.org/spreadsheetml/2006/main" xmlns:r="http://schemas.openxmlformats.org/officeDocument/2006/relationships">
  <dimension ref="A1:K8"/>
  <sheetViews>
    <sheetView showGridLines="0" workbookViewId="0" topLeftCell="A1">
      <selection activeCell="B7" sqref="B7"/>
    </sheetView>
  </sheetViews>
  <sheetFormatPr defaultColWidth="9.140625" defaultRowHeight="12.75"/>
  <cols>
    <col min="1" max="1" width="38.00390625" style="24" customWidth="1"/>
    <col min="2" max="2" width="35.28125" style="24" customWidth="1"/>
    <col min="3" max="16384" width="8.00390625" style="24" customWidth="1"/>
  </cols>
  <sheetData>
    <row r="1" spans="1:11" ht="12.75">
      <c r="A1" s="24" t="s">
        <v>13</v>
      </c>
      <c r="B1" s="32" t="s">
        <v>30</v>
      </c>
      <c r="C1" s="32"/>
      <c r="D1" s="32"/>
      <c r="E1" s="32"/>
      <c r="F1" s="32"/>
      <c r="G1" s="32"/>
      <c r="H1" s="32"/>
      <c r="I1" s="32"/>
      <c r="J1" s="32"/>
      <c r="K1" s="32"/>
    </row>
    <row r="2" spans="2:11" ht="12.75">
      <c r="B2" s="21"/>
      <c r="C2" s="21"/>
      <c r="D2" s="21"/>
      <c r="E2" s="21"/>
      <c r="F2" s="21"/>
      <c r="G2" s="22"/>
      <c r="H2" s="21"/>
      <c r="I2" s="21"/>
      <c r="J2" s="22"/>
      <c r="K2" s="23"/>
    </row>
    <row r="3" spans="1:11" ht="12.75">
      <c r="A3" s="24" t="s">
        <v>16</v>
      </c>
      <c r="B3" s="23" t="s">
        <v>110</v>
      </c>
      <c r="C3" s="21"/>
      <c r="D3" s="21"/>
      <c r="E3" s="21"/>
      <c r="F3" s="21"/>
      <c r="G3" s="22"/>
      <c r="H3" s="21"/>
      <c r="I3" s="21"/>
      <c r="J3" s="22"/>
      <c r="K3" s="23"/>
    </row>
    <row r="4" spans="2:11" ht="12.75">
      <c r="B4" s="23" t="s">
        <v>111</v>
      </c>
      <c r="C4" s="21"/>
      <c r="D4" s="21"/>
      <c r="E4" s="21"/>
      <c r="F4" s="21"/>
      <c r="G4" s="22"/>
      <c r="H4" s="21"/>
      <c r="I4" s="21"/>
      <c r="J4" s="22"/>
      <c r="K4" s="23"/>
    </row>
    <row r="5" spans="2:11" ht="12.75">
      <c r="B5" s="23"/>
      <c r="C5" s="21"/>
      <c r="D5" s="21"/>
      <c r="E5" s="21"/>
      <c r="F5" s="21"/>
      <c r="G5" s="22"/>
      <c r="H5" s="21"/>
      <c r="I5" s="21"/>
      <c r="J5" s="22"/>
      <c r="K5" s="23"/>
    </row>
    <row r="6" spans="1:11" ht="12.75">
      <c r="A6" s="24" t="s">
        <v>15</v>
      </c>
      <c r="B6" s="23">
        <v>9</v>
      </c>
      <c r="C6" s="21"/>
      <c r="D6" s="21"/>
      <c r="E6" s="21"/>
      <c r="F6" s="21"/>
      <c r="G6" s="22"/>
      <c r="H6" s="21"/>
      <c r="I6" s="21"/>
      <c r="J6" s="22"/>
      <c r="K6" s="23"/>
    </row>
    <row r="8" spans="1:2" ht="12.75">
      <c r="A8" s="24" t="s">
        <v>14</v>
      </c>
      <c r="B8" s="25">
        <f>+Cashflow!C9</f>
        <v>39082</v>
      </c>
    </row>
  </sheetData>
  <printOptions/>
  <pageMargins left="0.3937007874015748" right="0.3937007874015748" top="0.3937007874015748" bottom="0.3937007874015748" header="0.1968503937007874" footer="0.1968503937007874"/>
  <pageSetup horizontalDpi="600" verticalDpi="600" orientation="portrait" paperSize="9" r:id="rId1"/>
  <headerFooter alignWithMargins="0">
    <oddHeader>&amp;R&amp;7&amp;D &amp;T</oddHeader>
    <oddFooter>&amp;L&amp;7&amp;F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ZAINALG</cp:lastModifiedBy>
  <cp:lastPrinted>2007-02-06T01:52:23Z</cp:lastPrinted>
  <dcterms:created xsi:type="dcterms:W3CDTF">1999-02-13T02:20:00Z</dcterms:created>
  <dcterms:modified xsi:type="dcterms:W3CDTF">2007-02-26T02:31:51Z</dcterms:modified>
  <cp:category/>
  <cp:version/>
  <cp:contentType/>
  <cp:contentStatus/>
</cp:coreProperties>
</file>