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3288" tabRatio="395" activeTab="0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equity'!$A$1:$K$71</definedName>
    <definedName name="_xlnm.Print_Titles" localSheetId="0">'Consol Y Stmt'!$1:$18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<sst xmlns="http://schemas.openxmlformats.org/spreadsheetml/2006/main" count="209" uniqueCount="169">
  <si>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</si>
  <si>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</si>
  <si>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</si>
  <si>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</si>
  <si>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</si>
  <si>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</si>
  <si>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</si>
  <si>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</si>
  <si>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</si>
  <si>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</si>
  <si>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</si>
  <si>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</si>
  <si>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</si>
  <si>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</si>
  <si>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</si>
  <si>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</si>
  <si>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</si>
  <si>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</si>
  <si>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</si>
  <si>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</si>
  <si>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</si>
  <si>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</si>
  <si>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COMPARATIVE</t>
  </si>
  <si>
    <t>Other Operating Income</t>
  </si>
  <si>
    <t>Operating Expenses</t>
  </si>
  <si>
    <t>Investing Results</t>
  </si>
  <si>
    <t>Finance Costs</t>
  </si>
  <si>
    <t>Taxation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</si>
  <si>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</si>
  <si>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</si>
  <si>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</si>
  <si>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</si>
  <si>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Bank borrowings</t>
  </si>
  <si>
    <t xml:space="preserve">Taxation </t>
  </si>
  <si>
    <t>(The Condensed Consolidated Balance Sheet should be read in conjunction with the Annual Financial Report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</si>
  <si>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</si>
  <si>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</si>
  <si>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</si>
  <si>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</si>
  <si>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</si>
  <si>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</si>
  <si>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</si>
  <si>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</si>
  <si>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</si>
  <si>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</si>
  <si>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</si>
  <si>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</si>
  <si>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</si>
  <si>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</si>
  <si>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</si>
  <si>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</si>
  <si>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</si>
  <si>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</si>
  <si>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</si>
  <si>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</si>
  <si>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</si>
  <si>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</si>
  <si>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</si>
  <si>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</si>
  <si>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</si>
  <si>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</si>
  <si>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</si>
  <si>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</si>
  <si>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</si>
  <si>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</si>
  <si>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</si>
  <si>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</si>
  <si>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</si>
  <si>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</si>
  <si>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</si>
  <si>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</si>
  <si>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</si>
  <si>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</si>
  <si>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</si>
  <si>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</si>
  <si>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Dividend Income</t>
  </si>
  <si>
    <t>Interest income</t>
  </si>
  <si>
    <t>Interest expense</t>
  </si>
  <si>
    <t>Deferred Tax Assets</t>
  </si>
  <si>
    <t>Shares</t>
  </si>
  <si>
    <t>Shares buy-back</t>
  </si>
  <si>
    <t>Profit</t>
  </si>
  <si>
    <t>Unappropriated</t>
  </si>
  <si>
    <t>Dividend paid</t>
  </si>
  <si>
    <t>Treasury</t>
  </si>
  <si>
    <t>Translation differences in foreign subsidiary</t>
  </si>
  <si>
    <t>Equity holders of the parent</t>
  </si>
  <si>
    <t xml:space="preserve">                           </t>
  </si>
  <si>
    <t>Fixed Deposits With Financial Institutions</t>
  </si>
  <si>
    <t>Bank Borrowings</t>
  </si>
  <si>
    <t>Net assets per share (RM)</t>
  </si>
  <si>
    <t>Profit From Operations</t>
  </si>
  <si>
    <t>Profit/(Loss) Before Tax</t>
  </si>
  <si>
    <t>Proceeds from disposal of available for sales investments</t>
  </si>
  <si>
    <t>As previously stated</t>
  </si>
  <si>
    <t>Fair Value</t>
  </si>
  <si>
    <t>Reserve</t>
  </si>
  <si>
    <t>Transfer from fair value reserve to profit &amp; loss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</si>
  <si>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</si>
  <si>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</si>
  <si>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</si>
  <si>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</si>
  <si>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</si>
  <si>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</si>
  <si>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</si>
  <si>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ASSETS</t>
  </si>
  <si>
    <t>Non-Ccurrent Assets</t>
  </si>
  <si>
    <t>TOTAL ASSETS</t>
  </si>
  <si>
    <t>EQUITY AND LIABILITIES</t>
  </si>
  <si>
    <t>TOTAL EQUITY</t>
  </si>
  <si>
    <t>TOTAL EQUITY AND LIABILITIES</t>
  </si>
  <si>
    <t>Cash and Short Term Funds</t>
  </si>
  <si>
    <t>Non-Current Liabilities</t>
  </si>
  <si>
    <t>TOTAL LIABILITIES</t>
  </si>
  <si>
    <t>Deferred Tax Liabilities</t>
  </si>
  <si>
    <t>Receivables</t>
  </si>
  <si>
    <t>Marketable Securities Held for Trading</t>
  </si>
  <si>
    <t>Payables</t>
  </si>
  <si>
    <t>Distribution of treasury shares</t>
  </si>
  <si>
    <t>Purchase of shares in a subsidiary</t>
  </si>
  <si>
    <t>Net cash from deconsolidation of a subsidiary</t>
  </si>
  <si>
    <t>Effect of deconsolidation from disposal of shares in a subsidiary</t>
  </si>
  <si>
    <t>Exchane traslation difference</t>
  </si>
  <si>
    <t>Disposal of a subsidiary</t>
  </si>
  <si>
    <t>Other Comprehensive Income:</t>
  </si>
  <si>
    <t>Profit/(Loss) from Continuing Operations</t>
  </si>
  <si>
    <t>Continuing Operations :</t>
  </si>
  <si>
    <t>Non-controlling interest</t>
  </si>
  <si>
    <t>Profit Attributable to :</t>
  </si>
  <si>
    <t>Total Comprehensive Income For The Period</t>
  </si>
  <si>
    <t>Of Comprehensive Income</t>
  </si>
  <si>
    <t xml:space="preserve">Income Tax Rrelating To Other Components </t>
  </si>
  <si>
    <t>Total Comprehensive Income Attributable to :</t>
  </si>
  <si>
    <t>Non-</t>
  </si>
  <si>
    <t>Controlling</t>
  </si>
  <si>
    <t>CONDENSED CONSOLIDATED STATEMENT OF CASH FLOW</t>
  </si>
  <si>
    <t>Total comprehensive income for the period</t>
  </si>
  <si>
    <t>Gain/(loss) on Available For Sale Investments</t>
  </si>
  <si>
    <t>Other asset</t>
  </si>
  <si>
    <t>Loan receivable</t>
  </si>
  <si>
    <t>(Audited)</t>
  </si>
  <si>
    <t>Inventory</t>
  </si>
  <si>
    <t>Non-current Asset Held for Sale</t>
  </si>
  <si>
    <t>(Restated)</t>
  </si>
  <si>
    <t>Share of Profit of Equity Accounted Assosiate, Net of Tax</t>
  </si>
  <si>
    <t>Acquisition of trading rights</t>
  </si>
  <si>
    <t>Purchase of investment property</t>
  </si>
  <si>
    <t>Transfer from other reserve to profit &amp; loss</t>
  </si>
  <si>
    <t>3 months</t>
  </si>
  <si>
    <t>Transfer from share premium to capital</t>
  </si>
  <si>
    <t>3 months ended 31 March 2018</t>
  </si>
  <si>
    <t>Balance at beginning of year 2018</t>
  </si>
  <si>
    <t>Balance at end of period 2018</t>
  </si>
  <si>
    <t>Withdrawal/(placement) of fixed deposits</t>
  </si>
  <si>
    <t>Investment in an Associate Company</t>
  </si>
  <si>
    <t>Investment Properties</t>
  </si>
  <si>
    <t>Inventories</t>
  </si>
  <si>
    <t>Quarterly report on consolidated results for the financial quarter ended 31 March 2019</t>
  </si>
  <si>
    <t>CONDENSED CONSOLIDATED COMPREHENSIVE INCOME STATEMENT FOR THE QUARTER ENDED 31 MARCH 2019</t>
  </si>
  <si>
    <t>the year ended 31 December 2018)</t>
  </si>
  <si>
    <t>CONDENSED CONSOLIDATED FINANCIAL POSITION AS AS AT 31 MARCH 2019</t>
  </si>
  <si>
    <t>for the year ended 31 December 2018)</t>
  </si>
  <si>
    <t>FOR THE PERIOD ENDED 31 MARCH 2019</t>
  </si>
  <si>
    <t>3 months ended 31 March 2019</t>
  </si>
  <si>
    <t>Balance at end of period 2019</t>
  </si>
  <si>
    <t>Balance at beginning of year 2019</t>
  </si>
  <si>
    <t>with the Annual Financial Report for the year ended 31 December 2018)</t>
  </si>
  <si>
    <t>Rights of Use Assets</t>
  </si>
  <si>
    <t>Lease Liabilities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</si>
</sst>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#,##0.0"/>
    <numFmt numFmtId="180" formatCode="#,##0.000"/>
    <numFmt numFmtId="181" formatCode="dd/mm/yy"/>
    <numFmt numFmtId="182" formatCode="_(&quot;*&quot;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.5"/>
      <name val="Arial"/>
      <family val="2"/>
    </font>
    <font>
      <b/>
      <sz val="10.5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5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173" fontId="0" fillId="0" borderId="6" xfId="15" applyNumberFormat="1" applyFill="1" applyBorder="1" applyAlignment="1">
      <alignment/>
    </xf>
    <xf numFmtId="173" fontId="0" fillId="0" borderId="6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5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5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7" xfId="15" applyNumberFormat="1" applyFont="1" applyFill="1" applyBorder="1" applyAlignment="1">
      <alignment/>
    </xf>
    <xf numFmtId="173" fontId="0" fillId="0" borderId="8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5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43" fontId="1" fillId="0" borderId="9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3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73" fontId="1" fillId="0" borderId="5" xfId="15" applyNumberFormat="1" applyFont="1" applyFill="1" applyBorder="1" applyAlignment="1">
      <alignment/>
    </xf>
    <xf numFmtId="173" fontId="0" fillId="0" borderId="10" xfId="15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3" fontId="1" fillId="0" borderId="5" xfId="0" applyNumberFormat="1" applyFont="1" applyBorder="1" applyAlignment="1">
      <alignment/>
    </xf>
    <xf numFmtId="173" fontId="0" fillId="0" borderId="12" xfId="15" applyNumberFormat="1" applyFont="1" applyFill="1" applyBorder="1" applyAlignment="1">
      <alignment/>
    </xf>
    <xf numFmtId="38" fontId="0" fillId="0" borderId="10" xfId="15" applyNumberFormat="1" applyFont="1" applyFill="1" applyBorder="1" applyAlignment="1">
      <alignment horizontal="right"/>
    </xf>
    <xf numFmtId="38" fontId="0" fillId="0" borderId="6" xfId="15" applyNumberFormat="1" applyFont="1" applyFill="1" applyBorder="1" applyAlignment="1">
      <alignment horizontal="right"/>
    </xf>
    <xf numFmtId="38" fontId="0" fillId="0" borderId="6" xfId="15" applyNumberFormat="1" applyFill="1" applyBorder="1" applyAlignment="1">
      <alignment/>
    </xf>
    <xf numFmtId="38" fontId="0" fillId="0" borderId="10" xfId="15" applyNumberFormat="1" applyFont="1" applyFill="1" applyBorder="1" applyAlignment="1">
      <alignment/>
    </xf>
    <xf numFmtId="173" fontId="1" fillId="0" borderId="11" xfId="15" applyNumberFormat="1" applyFont="1" applyFill="1" applyBorder="1" applyAlignment="1">
      <alignment/>
    </xf>
    <xf numFmtId="173" fontId="1" fillId="0" borderId="8" xfId="15" applyNumberFormat="1" applyFont="1" applyFill="1" applyBorder="1" applyAlignment="1">
      <alignment/>
    </xf>
    <xf numFmtId="180" fontId="0" fillId="0" borderId="0" xfId="15" applyNumberFormat="1" applyAlignment="1">
      <alignment/>
    </xf>
    <xf numFmtId="38" fontId="0" fillId="0" borderId="11" xfId="15" applyNumberFormat="1" applyFill="1" applyBorder="1" applyAlignment="1">
      <alignment/>
    </xf>
    <xf numFmtId="0" fontId="0" fillId="0" borderId="0" xfId="0" applyAlignment="1">
      <alignment wrapText="1"/>
    </xf>
    <xf numFmtId="173" fontId="0" fillId="0" borderId="0" xfId="15" applyNumberFormat="1" applyFont="1" applyFill="1" applyAlignment="1">
      <alignment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7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182" fontId="0" fillId="0" borderId="0" xfId="15" applyNumberFormat="1" applyFill="1" applyAlignment="1">
      <alignment/>
    </xf>
    <xf numFmtId="38" fontId="0" fillId="0" borderId="10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12" xfId="15" applyNumberFormat="1" applyFont="1" applyFill="1" applyBorder="1" applyAlignment="1">
      <alignment/>
    </xf>
    <xf numFmtId="4" fontId="0" fillId="0" borderId="0" xfId="15" applyNumberFormat="1" applyAlignment="1">
      <alignment/>
    </xf>
    <xf numFmtId="38" fontId="0" fillId="0" borderId="0" xfId="15" applyNumberFormat="1" applyFont="1" applyFill="1" applyBorder="1" applyAlignment="1">
      <alignment/>
    </xf>
    <xf numFmtId="173" fontId="0" fillId="0" borderId="12" xfId="15" applyNumberFormat="1" applyFill="1" applyBorder="1" applyAlignment="1">
      <alignment/>
    </xf>
    <xf numFmtId="38" fontId="0" fillId="0" borderId="10" xfId="15" applyNumberFormat="1" applyFill="1" applyBorder="1" applyAlignment="1">
      <alignment/>
    </xf>
    <xf numFmtId="173" fontId="0" fillId="0" borderId="0" xfId="15" applyNumberFormat="1" applyFill="1" applyAlignment="1">
      <alignment vertical="top"/>
    </xf>
    <xf numFmtId="173" fontId="1" fillId="0" borderId="0" xfId="15" applyNumberFormat="1" applyFont="1" applyFill="1" applyAlignment="1">
      <alignment vertical="top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15" fontId="12" fillId="0" borderId="17" xfId="0" applyNumberFormat="1" applyFont="1" applyBorder="1" applyAlignment="1">
      <alignment horizontal="centerContinuous"/>
    </xf>
    <xf numFmtId="15" fontId="12" fillId="0" borderId="18" xfId="0" applyNumberFormat="1" applyFont="1" applyBorder="1" applyAlignment="1">
      <alignment horizontal="centerContinuous"/>
    </xf>
    <xf numFmtId="15" fontId="12" fillId="0" borderId="19" xfId="0" applyNumberFormat="1" applyFont="1" applyBorder="1" applyAlignment="1">
      <alignment horizontal="centerContinuous"/>
    </xf>
    <xf numFmtId="15" fontId="12" fillId="0" borderId="20" xfId="0" applyNumberFormat="1" applyFont="1" applyBorder="1" applyAlignment="1">
      <alignment horizontal="centerContinuous"/>
    </xf>
    <xf numFmtId="15" fontId="12" fillId="0" borderId="18" xfId="0" applyNumberFormat="1" applyFont="1" applyBorder="1" applyAlignment="1" quotePrefix="1">
      <alignment horizontal="centerContinuous"/>
    </xf>
    <xf numFmtId="15" fontId="12" fillId="0" borderId="19" xfId="0" applyNumberFormat="1" applyFont="1" applyBorder="1" applyAlignment="1" quotePrefix="1">
      <alignment horizontal="centerContinuous"/>
    </xf>
    <xf numFmtId="15" fontId="12" fillId="0" borderId="21" xfId="0" applyNumberFormat="1" applyFont="1" applyBorder="1" applyAlignment="1" quotePrefix="1">
      <alignment horizontal="centerContinuous"/>
    </xf>
    <xf numFmtId="0" fontId="12" fillId="0" borderId="22" xfId="0" applyFont="1" applyBorder="1" applyAlignment="1">
      <alignment horizontal="centerContinuous"/>
    </xf>
    <xf numFmtId="0" fontId="12" fillId="0" borderId="23" xfId="0" applyFont="1" applyBorder="1" applyAlignment="1">
      <alignment horizontal="centerContinuous"/>
    </xf>
    <xf numFmtId="0" fontId="12" fillId="0" borderId="24" xfId="0" applyFont="1" applyBorder="1" applyAlignment="1">
      <alignment horizontal="centerContinuous"/>
    </xf>
    <xf numFmtId="0" fontId="12" fillId="0" borderId="25" xfId="0" applyFont="1" applyBorder="1" applyAlignment="1">
      <alignment horizontal="centerContinuous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1" xfId="0" applyFont="1" applyBorder="1" applyAlignment="1">
      <alignment/>
    </xf>
    <xf numFmtId="173" fontId="11" fillId="0" borderId="17" xfId="15" applyNumberFormat="1" applyFont="1" applyFill="1" applyBorder="1" applyAlignment="1">
      <alignment/>
    </xf>
    <xf numFmtId="173" fontId="11" fillId="0" borderId="28" xfId="15" applyNumberFormat="1" applyFont="1" applyFill="1" applyBorder="1" applyAlignment="1">
      <alignment/>
    </xf>
    <xf numFmtId="173" fontId="11" fillId="0" borderId="19" xfId="15" applyNumberFormat="1" applyFont="1" applyFill="1" applyBorder="1" applyAlignment="1">
      <alignment/>
    </xf>
    <xf numFmtId="173" fontId="11" fillId="0" borderId="21" xfId="15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173" fontId="11" fillId="0" borderId="17" xfId="0" applyNumberFormat="1" applyFont="1" applyFill="1" applyBorder="1" applyAlignment="1">
      <alignment/>
    </xf>
    <xf numFmtId="173" fontId="11" fillId="0" borderId="28" xfId="0" applyNumberFormat="1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173" fontId="11" fillId="0" borderId="19" xfId="0" applyNumberFormat="1" applyFont="1" applyFill="1" applyBorder="1" applyAlignment="1">
      <alignment/>
    </xf>
    <xf numFmtId="173" fontId="11" fillId="0" borderId="21" xfId="0" applyNumberFormat="1" applyFont="1" applyFill="1" applyBorder="1" applyAlignment="1">
      <alignment/>
    </xf>
    <xf numFmtId="173" fontId="11" fillId="0" borderId="29" xfId="15" applyNumberFormat="1" applyFont="1" applyFill="1" applyBorder="1" applyAlignment="1">
      <alignment/>
    </xf>
    <xf numFmtId="173" fontId="11" fillId="0" borderId="30" xfId="15" applyNumberFormat="1" applyFont="1" applyFill="1" applyBorder="1" applyAlignment="1">
      <alignment/>
    </xf>
    <xf numFmtId="173" fontId="11" fillId="0" borderId="31" xfId="15" applyNumberFormat="1" applyFont="1" applyFill="1" applyBorder="1" applyAlignment="1">
      <alignment/>
    </xf>
    <xf numFmtId="173" fontId="11" fillId="0" borderId="32" xfId="15" applyNumberFormat="1" applyFont="1" applyFill="1" applyBorder="1" applyAlignment="1">
      <alignment/>
    </xf>
    <xf numFmtId="173" fontId="11" fillId="0" borderId="33" xfId="15" applyNumberFormat="1" applyFont="1" applyFill="1" applyBorder="1" applyAlignment="1">
      <alignment/>
    </xf>
    <xf numFmtId="173" fontId="11" fillId="0" borderId="34" xfId="15" applyNumberFormat="1" applyFont="1" applyFill="1" applyBorder="1" applyAlignment="1">
      <alignment/>
    </xf>
    <xf numFmtId="173" fontId="11" fillId="0" borderId="35" xfId="15" applyNumberFormat="1" applyFont="1" applyFill="1" applyBorder="1" applyAlignment="1">
      <alignment/>
    </xf>
    <xf numFmtId="173" fontId="11" fillId="0" borderId="36" xfId="15" applyNumberFormat="1" applyFont="1" applyFill="1" applyBorder="1" applyAlignment="1">
      <alignment/>
    </xf>
    <xf numFmtId="173" fontId="11" fillId="0" borderId="18" xfId="15" applyNumberFormat="1" applyFont="1" applyBorder="1" applyAlignment="1">
      <alignment/>
    </xf>
    <xf numFmtId="173" fontId="11" fillId="0" borderId="21" xfId="15" applyNumberFormat="1" applyFont="1" applyBorder="1" applyAlignment="1">
      <alignment/>
    </xf>
    <xf numFmtId="43" fontId="11" fillId="0" borderId="17" xfId="15" applyNumberFormat="1" applyFont="1" applyFill="1" applyBorder="1" applyAlignment="1">
      <alignment/>
    </xf>
    <xf numFmtId="43" fontId="11" fillId="0" borderId="18" xfId="15" applyNumberFormat="1" applyFont="1" applyFill="1" applyBorder="1" applyAlignment="1">
      <alignment/>
    </xf>
    <xf numFmtId="43" fontId="11" fillId="0" borderId="19" xfId="15" applyNumberFormat="1" applyFont="1" applyFill="1" applyBorder="1" applyAlignment="1">
      <alignment/>
    </xf>
    <xf numFmtId="43" fontId="11" fillId="0" borderId="21" xfId="15" applyNumberFormat="1" applyFont="1" applyFill="1" applyBorder="1" applyAlignment="1">
      <alignment/>
    </xf>
    <xf numFmtId="43" fontId="11" fillId="0" borderId="18" xfId="15" applyNumberFormat="1" applyFont="1" applyBorder="1" applyAlignment="1">
      <alignment/>
    </xf>
    <xf numFmtId="43" fontId="11" fillId="0" borderId="21" xfId="15" applyNumberFormat="1" applyFont="1" applyBorder="1" applyAlignment="1">
      <alignment/>
    </xf>
    <xf numFmtId="177" fontId="11" fillId="0" borderId="17" xfId="15" applyNumberFormat="1" applyFont="1" applyBorder="1" applyAlignment="1">
      <alignment/>
    </xf>
    <xf numFmtId="173" fontId="11" fillId="0" borderId="19" xfId="15" applyNumberFormat="1" applyFont="1" applyBorder="1" applyAlignment="1">
      <alignment/>
    </xf>
    <xf numFmtId="173" fontId="11" fillId="0" borderId="37" xfId="15" applyNumberFormat="1" applyFont="1" applyBorder="1" applyAlignment="1">
      <alignment/>
    </xf>
    <xf numFmtId="173" fontId="11" fillId="0" borderId="38" xfId="15" applyNumberFormat="1" applyFont="1" applyBorder="1" applyAlignment="1">
      <alignment/>
    </xf>
    <xf numFmtId="173" fontId="11" fillId="0" borderId="39" xfId="15" applyNumberFormat="1" applyFont="1" applyBorder="1" applyAlignment="1">
      <alignment/>
    </xf>
    <xf numFmtId="173" fontId="11" fillId="0" borderId="4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view="pageBreakPreview" zoomScale="75" zoomScaleNormal="75" zoomScaleSheetLayoutView="75" workbookViewId="0" topLeftCell="A1">
      <selection activeCell="H13" sqref="H13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25.28125" style="0" customWidth="1"/>
    <col min="4" max="4" width="6.421875" style="0" customWidth="1"/>
    <col min="5" max="5" width="9.8515625" style="0" customWidth="1"/>
    <col min="6" max="7" width="20.7109375" style="0" customWidth="1"/>
    <col min="8" max="9" width="20.8515625" style="0" customWidth="1"/>
  </cols>
  <sheetData>
    <row r="1" spans="1:4" ht="21">
      <c r="A1" s="7" t="s">
        <v>0</v>
      </c>
      <c r="D1" s="6"/>
    </row>
    <row r="2" ht="15">
      <c r="A2" s="7" t="s">
        <v>1</v>
      </c>
    </row>
    <row r="3" ht="15">
      <c r="F3" s="7"/>
    </row>
    <row r="5" ht="17.25">
      <c r="A5" s="5" t="s">
        <v>2</v>
      </c>
    </row>
    <row r="7" ht="12.75">
      <c r="A7" t="s">
        <v>157</v>
      </c>
    </row>
    <row r="8" ht="12.75">
      <c r="A8" t="s">
        <v>20</v>
      </c>
    </row>
    <row r="10" ht="15">
      <c r="A10" s="1" t="s">
        <v>158</v>
      </c>
    </row>
    <row r="11" ht="13.5" thickBot="1"/>
    <row r="12" spans="6:9" ht="13.5">
      <c r="F12" s="15" t="s">
        <v>3</v>
      </c>
      <c r="G12" s="16"/>
      <c r="H12" s="17" t="s">
        <v>4</v>
      </c>
      <c r="I12" s="18"/>
    </row>
    <row r="13" spans="1:9" ht="13.5">
      <c r="A13" s="86"/>
      <c r="B13" s="86"/>
      <c r="C13" s="86"/>
      <c r="D13" s="86"/>
      <c r="E13" s="86"/>
      <c r="F13" s="87" t="s">
        <v>5</v>
      </c>
      <c r="G13" s="88" t="s">
        <v>6</v>
      </c>
      <c r="H13" s="89" t="s">
        <v>5</v>
      </c>
      <c r="I13" s="90" t="s">
        <v>6</v>
      </c>
    </row>
    <row r="14" spans="1:9" ht="13.5">
      <c r="A14" s="86"/>
      <c r="B14" s="86"/>
      <c r="C14" s="86"/>
      <c r="D14" s="86"/>
      <c r="E14" s="86"/>
      <c r="F14" s="91" t="s">
        <v>7</v>
      </c>
      <c r="G14" s="92" t="s">
        <v>22</v>
      </c>
      <c r="H14" s="93" t="s">
        <v>7</v>
      </c>
      <c r="I14" s="94" t="s">
        <v>22</v>
      </c>
    </row>
    <row r="15" spans="1:9" ht="13.5">
      <c r="A15" s="86"/>
      <c r="B15" s="86"/>
      <c r="C15" s="86"/>
      <c r="D15" s="86"/>
      <c r="E15" s="86"/>
      <c r="F15" s="91" t="s">
        <v>8</v>
      </c>
      <c r="G15" s="92" t="s">
        <v>8</v>
      </c>
      <c r="H15" s="93" t="s">
        <v>9</v>
      </c>
      <c r="I15" s="94" t="s">
        <v>10</v>
      </c>
    </row>
    <row r="16" spans="1:9" ht="13.5">
      <c r="A16" s="86"/>
      <c r="B16" s="86"/>
      <c r="C16" s="86"/>
      <c r="D16" s="86"/>
      <c r="E16" s="86"/>
      <c r="F16" s="95">
        <v>43555</v>
      </c>
      <c r="G16" s="96">
        <v>43190</v>
      </c>
      <c r="H16" s="97">
        <f>F16</f>
        <v>43555</v>
      </c>
      <c r="I16" s="98">
        <f>G16</f>
        <v>43190</v>
      </c>
    </row>
    <row r="17" spans="1:9" ht="13.5">
      <c r="A17" s="86"/>
      <c r="B17" s="86"/>
      <c r="C17" s="86"/>
      <c r="D17" s="86"/>
      <c r="E17" s="86"/>
      <c r="F17" s="95"/>
      <c r="G17" s="99"/>
      <c r="H17" s="100"/>
      <c r="I17" s="101" t="s">
        <v>143</v>
      </c>
    </row>
    <row r="18" spans="1:9" ht="14.25" thickBot="1">
      <c r="A18" s="86"/>
      <c r="B18" s="86"/>
      <c r="C18" s="86"/>
      <c r="D18" s="86"/>
      <c r="E18" s="86"/>
      <c r="F18" s="102" t="s">
        <v>11</v>
      </c>
      <c r="G18" s="103" t="s">
        <v>11</v>
      </c>
      <c r="H18" s="104" t="s">
        <v>11</v>
      </c>
      <c r="I18" s="105" t="s">
        <v>11</v>
      </c>
    </row>
    <row r="19" spans="1:9" ht="14.25" thickTop="1">
      <c r="A19" s="86"/>
      <c r="B19" s="86"/>
      <c r="C19" s="86"/>
      <c r="D19" s="86"/>
      <c r="E19" s="86"/>
      <c r="F19" s="106"/>
      <c r="G19" s="107"/>
      <c r="H19" s="108"/>
      <c r="I19" s="109"/>
    </row>
    <row r="20" spans="1:9" ht="13.5">
      <c r="A20" s="86"/>
      <c r="B20" s="110" t="s">
        <v>126</v>
      </c>
      <c r="C20" s="86"/>
      <c r="D20" s="86"/>
      <c r="E20" s="86"/>
      <c r="F20" s="106"/>
      <c r="G20" s="111"/>
      <c r="H20" s="112"/>
      <c r="I20" s="113"/>
    </row>
    <row r="21" spans="1:9" ht="13.5">
      <c r="A21" s="86"/>
      <c r="B21" s="86"/>
      <c r="C21" s="86"/>
      <c r="D21" s="86"/>
      <c r="E21" s="86"/>
      <c r="F21" s="106"/>
      <c r="G21" s="111"/>
      <c r="H21" s="112"/>
      <c r="I21" s="113"/>
    </row>
    <row r="22" spans="1:9" ht="13.5">
      <c r="A22" s="86"/>
      <c r="B22" s="110" t="s">
        <v>21</v>
      </c>
      <c r="C22" s="86"/>
      <c r="D22" s="86"/>
      <c r="E22" s="86"/>
      <c r="F22" s="114">
        <f>H22-0</f>
        <v>9299</v>
      </c>
      <c r="G22" s="115">
        <f>I22-0</f>
        <v>10953</v>
      </c>
      <c r="H22" s="116">
        <v>9299</v>
      </c>
      <c r="I22" s="117">
        <v>10953</v>
      </c>
    </row>
    <row r="23" spans="1:9" ht="13.5">
      <c r="A23" s="86"/>
      <c r="B23" s="110"/>
      <c r="C23" s="86"/>
      <c r="D23" s="86"/>
      <c r="E23" s="86"/>
      <c r="F23" s="118"/>
      <c r="G23" s="119"/>
      <c r="H23" s="120"/>
      <c r="I23" s="121"/>
    </row>
    <row r="24" spans="1:9" ht="13.5">
      <c r="A24" s="86"/>
      <c r="B24" s="110" t="s">
        <v>24</v>
      </c>
      <c r="C24" s="86"/>
      <c r="D24" s="86"/>
      <c r="E24" s="86"/>
      <c r="F24" s="114">
        <f>H24-(0)</f>
        <v>-7350</v>
      </c>
      <c r="G24" s="115">
        <f>I24+0</f>
        <v>-7580</v>
      </c>
      <c r="H24" s="116">
        <f>-4887-2463</f>
        <v>-7350</v>
      </c>
      <c r="I24" s="117">
        <v>-7580</v>
      </c>
    </row>
    <row r="25" spans="1:9" ht="13.5">
      <c r="A25" s="86"/>
      <c r="B25" s="110"/>
      <c r="C25" s="86"/>
      <c r="D25" s="86"/>
      <c r="E25" s="86"/>
      <c r="F25" s="122"/>
      <c r="G25" s="123"/>
      <c r="H25" s="120"/>
      <c r="I25" s="121"/>
    </row>
    <row r="26" spans="1:9" ht="13.5">
      <c r="A26" s="86"/>
      <c r="B26" s="110" t="s">
        <v>23</v>
      </c>
      <c r="C26" s="86"/>
      <c r="D26" s="86"/>
      <c r="E26" s="86"/>
      <c r="F26" s="114">
        <f>H26-0</f>
        <v>666</v>
      </c>
      <c r="G26" s="115">
        <f>I26-0</f>
        <v>467</v>
      </c>
      <c r="H26" s="116">
        <f>620+46</f>
        <v>666</v>
      </c>
      <c r="I26" s="117">
        <v>467</v>
      </c>
    </row>
    <row r="27" spans="1:9" ht="13.5">
      <c r="A27" s="86"/>
      <c r="B27" s="110"/>
      <c r="C27" s="86"/>
      <c r="D27" s="86"/>
      <c r="E27" s="86"/>
      <c r="F27" s="124"/>
      <c r="G27" s="125"/>
      <c r="H27" s="126"/>
      <c r="I27" s="127"/>
    </row>
    <row r="28" spans="1:9" ht="13.5">
      <c r="A28" s="86"/>
      <c r="B28" s="110" t="s">
        <v>91</v>
      </c>
      <c r="C28" s="86"/>
      <c r="D28" s="86"/>
      <c r="E28" s="86"/>
      <c r="F28" s="122">
        <f>SUM(F22:F26)</f>
        <v>2615</v>
      </c>
      <c r="G28" s="123">
        <f>SUM(G22:G26)</f>
        <v>3840</v>
      </c>
      <c r="H28" s="128">
        <f>SUM(H22:H26)</f>
        <v>2615</v>
      </c>
      <c r="I28" s="129">
        <f>SUM(I22:I26)</f>
        <v>3840</v>
      </c>
    </row>
    <row r="29" spans="1:9" ht="13.5">
      <c r="A29" s="86"/>
      <c r="B29" s="110"/>
      <c r="C29" s="86"/>
      <c r="D29" s="86"/>
      <c r="E29" s="86"/>
      <c r="F29" s="118"/>
      <c r="G29" s="119"/>
      <c r="H29" s="120"/>
      <c r="I29" s="121"/>
    </row>
    <row r="30" spans="1:9" ht="13.5">
      <c r="A30" s="86"/>
      <c r="B30" s="110" t="s">
        <v>26</v>
      </c>
      <c r="C30" s="86"/>
      <c r="D30" s="86"/>
      <c r="E30" s="86"/>
      <c r="F30" s="114">
        <f>H30-(0)</f>
        <v>-19</v>
      </c>
      <c r="G30" s="115">
        <f>I30+0</f>
        <v>-5</v>
      </c>
      <c r="H30" s="116">
        <v>-19</v>
      </c>
      <c r="I30" s="117">
        <v>-5</v>
      </c>
    </row>
    <row r="31" spans="1:9" ht="13.5">
      <c r="A31" s="86"/>
      <c r="B31" s="110"/>
      <c r="C31" s="86"/>
      <c r="D31" s="86"/>
      <c r="E31" s="86"/>
      <c r="F31" s="114"/>
      <c r="G31" s="115"/>
      <c r="H31" s="116"/>
      <c r="I31" s="117"/>
    </row>
    <row r="32" spans="1:9" ht="13.5">
      <c r="A32" s="86"/>
      <c r="B32" s="110" t="s">
        <v>25</v>
      </c>
      <c r="C32" s="86"/>
      <c r="D32" s="86"/>
      <c r="E32" s="86"/>
      <c r="F32" s="114">
        <f>H32-0</f>
        <v>0</v>
      </c>
      <c r="G32" s="115">
        <f>I32-0</f>
        <v>0</v>
      </c>
      <c r="H32" s="116">
        <v>0</v>
      </c>
      <c r="I32" s="117">
        <v>0</v>
      </c>
    </row>
    <row r="33" spans="1:9" ht="13.5">
      <c r="A33" s="86"/>
      <c r="B33" s="110"/>
      <c r="C33" s="86"/>
      <c r="D33" s="86"/>
      <c r="E33" s="86"/>
      <c r="F33" s="114"/>
      <c r="G33" s="115"/>
      <c r="H33" s="116"/>
      <c r="I33" s="117"/>
    </row>
    <row r="34" spans="1:9" ht="13.5">
      <c r="A34" s="86"/>
      <c r="B34" s="110" t="s">
        <v>144</v>
      </c>
      <c r="C34" s="86"/>
      <c r="D34" s="86"/>
      <c r="E34" s="86"/>
      <c r="F34" s="114">
        <f>H34-(0)</f>
        <v>-91</v>
      </c>
      <c r="G34" s="115">
        <f>I34-0</f>
        <v>-61</v>
      </c>
      <c r="H34" s="116">
        <v>-91</v>
      </c>
      <c r="I34" s="117">
        <v>-61</v>
      </c>
    </row>
    <row r="35" spans="1:9" ht="13.5">
      <c r="A35" s="86"/>
      <c r="B35" s="110"/>
      <c r="C35" s="86"/>
      <c r="D35" s="86"/>
      <c r="E35" s="86"/>
      <c r="F35" s="130"/>
      <c r="G35" s="131"/>
      <c r="H35" s="132"/>
      <c r="I35" s="133"/>
    </row>
    <row r="36" spans="1:9" ht="13.5">
      <c r="A36" s="86"/>
      <c r="B36" s="110" t="s">
        <v>92</v>
      </c>
      <c r="C36" s="86"/>
      <c r="D36" s="86"/>
      <c r="E36" s="86"/>
      <c r="F36" s="114">
        <f>SUM(F28:F35)</f>
        <v>2505</v>
      </c>
      <c r="G36" s="115">
        <f>SUM(G28:G35)</f>
        <v>3774</v>
      </c>
      <c r="H36" s="116">
        <f>SUM(H28:H35)</f>
        <v>2505</v>
      </c>
      <c r="I36" s="117">
        <f>SUM(I28:I35)</f>
        <v>3774</v>
      </c>
    </row>
    <row r="37" spans="1:9" ht="13.5">
      <c r="A37" s="86"/>
      <c r="B37" s="110"/>
      <c r="C37" s="86"/>
      <c r="D37" s="86"/>
      <c r="E37" s="86"/>
      <c r="F37" s="114"/>
      <c r="G37" s="115"/>
      <c r="H37" s="116"/>
      <c r="I37" s="117"/>
    </row>
    <row r="38" spans="1:9" ht="13.5">
      <c r="A38" s="86"/>
      <c r="B38" s="110" t="s">
        <v>27</v>
      </c>
      <c r="C38" s="86"/>
      <c r="D38" s="86"/>
      <c r="E38" s="86"/>
      <c r="F38" s="114">
        <f>H38-(0)</f>
        <v>-785</v>
      </c>
      <c r="G38" s="115">
        <f>I38+0</f>
        <v>-1081</v>
      </c>
      <c r="H38" s="116">
        <v>-785</v>
      </c>
      <c r="I38" s="117">
        <v>-1081</v>
      </c>
    </row>
    <row r="39" spans="1:9" ht="13.5">
      <c r="A39" s="86"/>
      <c r="B39" s="110"/>
      <c r="C39" s="86"/>
      <c r="D39" s="86"/>
      <c r="E39" s="86"/>
      <c r="F39" s="130"/>
      <c r="G39" s="131"/>
      <c r="H39" s="132"/>
      <c r="I39" s="133"/>
    </row>
    <row r="40" spans="1:9" ht="14.25" thickBot="1">
      <c r="A40" s="86"/>
      <c r="B40" s="110" t="s">
        <v>125</v>
      </c>
      <c r="C40" s="86"/>
      <c r="D40" s="86"/>
      <c r="E40" s="86"/>
      <c r="F40" s="134">
        <f>SUM(F36:F38)</f>
        <v>1720</v>
      </c>
      <c r="G40" s="135">
        <f>SUM(G36:G38)</f>
        <v>2693</v>
      </c>
      <c r="H40" s="136">
        <f>SUM(H36:H38)</f>
        <v>1720</v>
      </c>
      <c r="I40" s="137">
        <f>SUM(I36:I38)</f>
        <v>2693</v>
      </c>
    </row>
    <row r="41" spans="1:9" ht="14.25" thickTop="1">
      <c r="A41" s="86"/>
      <c r="B41" s="110"/>
      <c r="C41" s="86"/>
      <c r="D41" s="86"/>
      <c r="E41" s="86"/>
      <c r="F41" s="114"/>
      <c r="G41" s="115"/>
      <c r="H41" s="116"/>
      <c r="I41" s="117"/>
    </row>
    <row r="42" spans="1:9" ht="13.5">
      <c r="A42" s="86"/>
      <c r="B42" s="110" t="s">
        <v>124</v>
      </c>
      <c r="C42" s="86"/>
      <c r="D42" s="86"/>
      <c r="E42" s="86"/>
      <c r="F42" s="114"/>
      <c r="G42" s="115"/>
      <c r="H42" s="116"/>
      <c r="I42" s="117"/>
    </row>
    <row r="43" spans="1:9" ht="13.5">
      <c r="A43" s="86"/>
      <c r="B43" s="110"/>
      <c r="C43" s="86"/>
      <c r="D43" s="86"/>
      <c r="E43" s="86"/>
      <c r="F43" s="114"/>
      <c r="G43" s="115"/>
      <c r="H43" s="116"/>
      <c r="I43" s="117"/>
    </row>
    <row r="44" spans="1:9" ht="13.5">
      <c r="A44" s="86"/>
      <c r="B44" s="110" t="s">
        <v>137</v>
      </c>
      <c r="C44" s="86"/>
      <c r="D44" s="86"/>
      <c r="E44" s="86"/>
      <c r="F44" s="114">
        <f>H44-0</f>
        <v>0</v>
      </c>
      <c r="G44" s="115">
        <f>I44+0</f>
        <v>1837</v>
      </c>
      <c r="H44" s="116">
        <v>0</v>
      </c>
      <c r="I44" s="117">
        <v>1837</v>
      </c>
    </row>
    <row r="45" spans="1:9" ht="13.5">
      <c r="A45" s="86"/>
      <c r="B45" s="110"/>
      <c r="C45" s="86"/>
      <c r="D45" s="86"/>
      <c r="E45" s="86"/>
      <c r="F45" s="114"/>
      <c r="G45" s="115"/>
      <c r="H45" s="116"/>
      <c r="I45" s="117"/>
    </row>
    <row r="46" spans="1:9" ht="13.5">
      <c r="A46" s="86"/>
      <c r="B46" s="110" t="s">
        <v>131</v>
      </c>
      <c r="C46" s="86"/>
      <c r="D46" s="86"/>
      <c r="E46" s="86"/>
      <c r="F46" s="114">
        <v>0</v>
      </c>
      <c r="G46" s="115">
        <v>0</v>
      </c>
      <c r="H46" s="116">
        <v>0</v>
      </c>
      <c r="I46" s="117">
        <v>0</v>
      </c>
    </row>
    <row r="47" spans="1:9" ht="13.5">
      <c r="A47" s="86"/>
      <c r="B47" s="110"/>
      <c r="C47" s="110" t="s">
        <v>130</v>
      </c>
      <c r="D47" s="86"/>
      <c r="E47" s="86"/>
      <c r="F47" s="114"/>
      <c r="G47" s="115"/>
      <c r="H47" s="116"/>
      <c r="I47" s="117"/>
    </row>
    <row r="48" spans="1:9" ht="13.5">
      <c r="A48" s="86"/>
      <c r="B48" s="110"/>
      <c r="C48" s="86"/>
      <c r="D48" s="86"/>
      <c r="E48" s="86"/>
      <c r="F48" s="130"/>
      <c r="G48" s="131"/>
      <c r="H48" s="132"/>
      <c r="I48" s="133"/>
    </row>
    <row r="49" spans="1:9" ht="14.25" thickBot="1">
      <c r="A49" s="86"/>
      <c r="B49" s="110" t="s">
        <v>129</v>
      </c>
      <c r="C49" s="86"/>
      <c r="D49" s="86"/>
      <c r="E49" s="86"/>
      <c r="F49" s="134">
        <f>F46+F44+F40</f>
        <v>1720</v>
      </c>
      <c r="G49" s="135">
        <f>G46+G44+G40</f>
        <v>4530</v>
      </c>
      <c r="H49" s="136">
        <f>H46+H44+H40</f>
        <v>1720</v>
      </c>
      <c r="I49" s="137">
        <f>I46+I44+I40</f>
        <v>4530</v>
      </c>
    </row>
    <row r="50" spans="1:9" ht="14.25" thickTop="1">
      <c r="A50" s="86"/>
      <c r="B50" s="110"/>
      <c r="C50" s="86"/>
      <c r="D50" s="86"/>
      <c r="E50" s="86"/>
      <c r="F50" s="114"/>
      <c r="G50" s="115"/>
      <c r="H50" s="116"/>
      <c r="I50" s="117"/>
    </row>
    <row r="51" spans="1:9" ht="13.5">
      <c r="A51" s="86"/>
      <c r="B51" s="110" t="s">
        <v>128</v>
      </c>
      <c r="C51" s="86"/>
      <c r="D51" s="86"/>
      <c r="E51" s="86"/>
      <c r="F51" s="114"/>
      <c r="G51" s="115"/>
      <c r="H51" s="116"/>
      <c r="I51" s="117"/>
    </row>
    <row r="52" spans="1:9" ht="13.5">
      <c r="A52" s="86"/>
      <c r="B52" s="110"/>
      <c r="C52" s="86"/>
      <c r="D52" s="86"/>
      <c r="E52" s="86"/>
      <c r="F52" s="114"/>
      <c r="G52" s="115"/>
      <c r="H52" s="116"/>
      <c r="I52" s="117"/>
    </row>
    <row r="53" spans="1:9" ht="13.5">
      <c r="A53" s="86"/>
      <c r="B53" s="110" t="s">
        <v>86</v>
      </c>
      <c r="C53" s="86"/>
      <c r="D53" s="86"/>
      <c r="E53" s="86"/>
      <c r="F53" s="114">
        <v>1720</v>
      </c>
      <c r="G53" s="115">
        <v>2693</v>
      </c>
      <c r="H53" s="116">
        <v>1720</v>
      </c>
      <c r="I53" s="117">
        <v>2693</v>
      </c>
    </row>
    <row r="54" spans="1:9" ht="13.5">
      <c r="A54" s="86"/>
      <c r="B54" s="110"/>
      <c r="C54" s="86"/>
      <c r="D54" s="86"/>
      <c r="E54" s="86"/>
      <c r="F54" s="114"/>
      <c r="G54" s="115"/>
      <c r="H54" s="116"/>
      <c r="I54" s="117"/>
    </row>
    <row r="55" spans="1:9" ht="13.5">
      <c r="A55" s="86"/>
      <c r="B55" s="110" t="s">
        <v>127</v>
      </c>
      <c r="C55" s="86"/>
      <c r="D55" s="86"/>
      <c r="E55" s="86"/>
      <c r="F55" s="114">
        <f>F57-F53</f>
        <v>0</v>
      </c>
      <c r="G55" s="115">
        <f>G57-G53</f>
        <v>0</v>
      </c>
      <c r="H55" s="116">
        <f>H57-H53</f>
        <v>0</v>
      </c>
      <c r="I55" s="117">
        <f>I40-I53</f>
        <v>0</v>
      </c>
    </row>
    <row r="56" spans="1:9" ht="13.5">
      <c r="A56" s="86"/>
      <c r="B56" s="110"/>
      <c r="C56" s="86"/>
      <c r="D56" s="86"/>
      <c r="E56" s="86"/>
      <c r="F56" s="114"/>
      <c r="G56" s="115"/>
      <c r="H56" s="116"/>
      <c r="I56" s="117"/>
    </row>
    <row r="57" spans="1:9" ht="14.25" thickBot="1">
      <c r="A57" s="86"/>
      <c r="B57" s="110"/>
      <c r="C57" s="86"/>
      <c r="D57" s="86"/>
      <c r="E57" s="86"/>
      <c r="F57" s="134">
        <f>F40</f>
        <v>1720</v>
      </c>
      <c r="G57" s="135">
        <f>G40</f>
        <v>2693</v>
      </c>
      <c r="H57" s="136">
        <f>H40</f>
        <v>1720</v>
      </c>
      <c r="I57" s="137">
        <f>I40</f>
        <v>2693</v>
      </c>
    </row>
    <row r="58" spans="1:9" ht="14.25" thickTop="1">
      <c r="A58" s="86"/>
      <c r="B58" s="110"/>
      <c r="C58" s="86"/>
      <c r="D58" s="86"/>
      <c r="E58" s="86"/>
      <c r="F58" s="114"/>
      <c r="G58" s="138"/>
      <c r="H58" s="116"/>
      <c r="I58" s="139"/>
    </row>
    <row r="59" spans="1:9" ht="13.5">
      <c r="A59" s="86"/>
      <c r="B59" s="110" t="s">
        <v>132</v>
      </c>
      <c r="C59" s="86"/>
      <c r="D59" s="86"/>
      <c r="E59" s="86"/>
      <c r="F59" s="114"/>
      <c r="G59" s="115"/>
      <c r="H59" s="116"/>
      <c r="I59" s="117"/>
    </row>
    <row r="60" spans="1:9" ht="13.5">
      <c r="A60" s="86"/>
      <c r="B60" s="110"/>
      <c r="C60" s="86"/>
      <c r="D60" s="86"/>
      <c r="E60" s="86"/>
      <c r="F60" s="114"/>
      <c r="G60" s="115"/>
      <c r="H60" s="116"/>
      <c r="I60" s="117"/>
    </row>
    <row r="61" spans="1:9" ht="13.5">
      <c r="A61" s="86"/>
      <c r="B61" s="110" t="s">
        <v>86</v>
      </c>
      <c r="C61" s="86"/>
      <c r="D61" s="86"/>
      <c r="E61" s="86"/>
      <c r="F61" s="114">
        <f>F49</f>
        <v>1720</v>
      </c>
      <c r="G61" s="115">
        <f>G49</f>
        <v>4530</v>
      </c>
      <c r="H61" s="116">
        <f>H49</f>
        <v>1720</v>
      </c>
      <c r="I61" s="117">
        <f>I49</f>
        <v>4530</v>
      </c>
    </row>
    <row r="62" spans="1:9" ht="13.5">
      <c r="A62" s="86"/>
      <c r="B62" s="110"/>
      <c r="C62" s="86"/>
      <c r="D62" s="86"/>
      <c r="E62" s="86"/>
      <c r="F62" s="114"/>
      <c r="G62" s="115"/>
      <c r="H62" s="116"/>
      <c r="I62" s="117"/>
    </row>
    <row r="63" spans="1:9" ht="13.5">
      <c r="A63" s="86"/>
      <c r="B63" s="110" t="s">
        <v>127</v>
      </c>
      <c r="C63" s="86"/>
      <c r="D63" s="86"/>
      <c r="E63" s="86"/>
      <c r="F63" s="114">
        <v>0</v>
      </c>
      <c r="G63" s="115">
        <v>0</v>
      </c>
      <c r="H63" s="116">
        <v>0</v>
      </c>
      <c r="I63" s="117">
        <v>0</v>
      </c>
    </row>
    <row r="64" spans="1:9" ht="13.5">
      <c r="A64" s="86"/>
      <c r="B64" s="110"/>
      <c r="C64" s="86"/>
      <c r="D64" s="86"/>
      <c r="E64" s="86"/>
      <c r="F64" s="114"/>
      <c r="G64" s="115"/>
      <c r="H64" s="116"/>
      <c r="I64" s="117"/>
    </row>
    <row r="65" spans="1:9" ht="14.25" thickBot="1">
      <c r="A65" s="86"/>
      <c r="B65" s="110"/>
      <c r="C65" s="86"/>
      <c r="D65" s="86"/>
      <c r="E65" s="86"/>
      <c r="F65" s="134">
        <f>F49</f>
        <v>1720</v>
      </c>
      <c r="G65" s="135">
        <f>G49</f>
        <v>4530</v>
      </c>
      <c r="H65" s="136">
        <f>H49</f>
        <v>1720</v>
      </c>
      <c r="I65" s="137">
        <f>I49</f>
        <v>4530</v>
      </c>
    </row>
    <row r="66" spans="1:9" ht="14.25" thickTop="1">
      <c r="A66" s="86"/>
      <c r="B66" s="110"/>
      <c r="C66" s="86"/>
      <c r="D66" s="86"/>
      <c r="E66" s="86"/>
      <c r="F66" s="114"/>
      <c r="G66" s="138"/>
      <c r="H66" s="116"/>
      <c r="I66" s="139"/>
    </row>
    <row r="67" spans="1:9" ht="12.75" customHeight="1">
      <c r="A67" s="86"/>
      <c r="B67" s="110"/>
      <c r="C67" s="86"/>
      <c r="D67" s="86"/>
      <c r="E67" s="86"/>
      <c r="F67" s="114"/>
      <c r="G67" s="138"/>
      <c r="H67" s="116"/>
      <c r="I67" s="139"/>
    </row>
    <row r="68" spans="1:9" ht="12.75" customHeight="1">
      <c r="A68" s="86"/>
      <c r="B68" s="110" t="s">
        <v>59</v>
      </c>
      <c r="C68" s="110" t="s">
        <v>28</v>
      </c>
      <c r="D68" s="86"/>
      <c r="E68" s="86"/>
      <c r="F68" s="140">
        <f>F53/202640*100</f>
        <v>0.8487958941966048</v>
      </c>
      <c r="G68" s="141">
        <f>G53/202640*100</f>
        <v>1.328957757599684</v>
      </c>
      <c r="H68" s="142">
        <f>H53/202640*100</f>
        <v>0.8487958941966048</v>
      </c>
      <c r="I68" s="143">
        <f>I53/202640*100</f>
        <v>1.328957757599684</v>
      </c>
    </row>
    <row r="69" spans="1:9" ht="13.5">
      <c r="A69" s="86"/>
      <c r="B69" s="86"/>
      <c r="C69" s="110" t="s">
        <v>29</v>
      </c>
      <c r="D69" s="86"/>
      <c r="E69" s="86"/>
      <c r="F69" s="140">
        <v>0</v>
      </c>
      <c r="G69" s="144">
        <v>0</v>
      </c>
      <c r="H69" s="142">
        <v>0</v>
      </c>
      <c r="I69" s="145">
        <v>0</v>
      </c>
    </row>
    <row r="70" spans="1:9" ht="13.5">
      <c r="A70" s="86"/>
      <c r="B70" s="86"/>
      <c r="C70" s="86"/>
      <c r="D70" s="86"/>
      <c r="E70" s="86"/>
      <c r="F70" s="146"/>
      <c r="G70" s="138"/>
      <c r="H70" s="147"/>
      <c r="I70" s="139"/>
    </row>
    <row r="71" spans="1:9" ht="14.25" thickBot="1">
      <c r="A71" s="86"/>
      <c r="B71" s="86"/>
      <c r="C71" s="86"/>
      <c r="D71" s="86"/>
      <c r="E71" s="86"/>
      <c r="F71" s="148"/>
      <c r="G71" s="149"/>
      <c r="H71" s="150"/>
      <c r="I71" s="151"/>
    </row>
    <row r="72" ht="12.75">
      <c r="H72" s="74"/>
    </row>
    <row r="74" ht="12.75">
      <c r="B74" s="28" t="s">
        <v>30</v>
      </c>
    </row>
    <row r="75" ht="12.75">
      <c r="B75" s="29" t="s">
        <v>159</v>
      </c>
    </row>
  </sheetData>
  <printOptions/>
  <pageMargins left="0.75" right="0.5" top="0.75" bottom="0.75" header="0" footer="0"/>
  <pageSetup fitToHeight="1" fitToWidth="1" horizontalDpi="600" verticalDpi="600" orientation="portrait" paperSize="9" scale="59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zoomScale="75" zoomScaleNormal="75" workbookViewId="0" topLeftCell="A8">
      <selection activeCell="C53" sqref="C53"/>
    </sheetView>
  </sheetViews>
  <sheetFormatPr defaultColWidth="9.140625" defaultRowHeight="12.75"/>
  <cols>
    <col min="1" max="1" width="3.28125" style="0" customWidth="1"/>
    <col min="2" max="2" width="4.57421875" style="0" customWidth="1"/>
    <col min="3" max="3" width="4.421875" style="0" customWidth="1"/>
    <col min="4" max="4" width="14.28125" style="0" customWidth="1"/>
    <col min="5" max="6" width="11.28125" style="0" customWidth="1"/>
    <col min="7" max="7" width="10.140625" style="0" customWidth="1"/>
    <col min="8" max="8" width="13.00390625" style="11" customWidth="1"/>
    <col min="11" max="11" width="13.57421875" style="8" customWidth="1"/>
  </cols>
  <sheetData>
    <row r="1" spans="1:8" ht="15">
      <c r="A1" s="7" t="s">
        <v>12</v>
      </c>
      <c r="H1" s="52" t="s">
        <v>87</v>
      </c>
    </row>
    <row r="2" ht="15">
      <c r="A2" s="1" t="s">
        <v>160</v>
      </c>
    </row>
    <row r="4" spans="7:12" ht="12.75">
      <c r="G4" s="4"/>
      <c r="H4" s="12" t="s">
        <v>13</v>
      </c>
      <c r="I4" s="4"/>
      <c r="J4" s="4"/>
      <c r="K4" s="9" t="s">
        <v>13</v>
      </c>
      <c r="L4" s="4"/>
    </row>
    <row r="5" spans="7:12" ht="12.75">
      <c r="G5" s="4"/>
      <c r="H5" s="26">
        <v>43555</v>
      </c>
      <c r="I5" s="4"/>
      <c r="J5" s="4"/>
      <c r="K5" s="26">
        <v>43465</v>
      </c>
      <c r="L5" s="4"/>
    </row>
    <row r="6" spans="7:12" ht="12.75">
      <c r="G6" s="4"/>
      <c r="H6" s="12"/>
      <c r="I6" s="4"/>
      <c r="J6" s="4"/>
      <c r="K6" s="50" t="s">
        <v>140</v>
      </c>
      <c r="L6" s="4"/>
    </row>
    <row r="7" spans="7:12" ht="12.75">
      <c r="G7" s="4"/>
      <c r="H7" s="20" t="s">
        <v>11</v>
      </c>
      <c r="I7" s="21"/>
      <c r="J7" s="21"/>
      <c r="K7" s="22" t="s">
        <v>11</v>
      </c>
      <c r="L7" s="4"/>
    </row>
    <row r="8" spans="7:12" ht="12.75">
      <c r="G8" s="4"/>
      <c r="H8" s="20"/>
      <c r="I8" s="21"/>
      <c r="J8" s="21"/>
      <c r="K8" s="22"/>
      <c r="L8" s="4"/>
    </row>
    <row r="9" spans="2:12" ht="12.75">
      <c r="B9" s="19" t="s">
        <v>105</v>
      </c>
      <c r="G9" s="4"/>
      <c r="H9" s="20"/>
      <c r="I9" s="21"/>
      <c r="J9" s="21"/>
      <c r="K9" s="22"/>
      <c r="L9" s="4"/>
    </row>
    <row r="10" spans="7:12" ht="12.75">
      <c r="G10" s="4"/>
      <c r="H10" s="13"/>
      <c r="I10" s="4"/>
      <c r="J10" s="4"/>
      <c r="K10" s="10"/>
      <c r="L10" s="4"/>
    </row>
    <row r="11" spans="2:12" ht="12.75">
      <c r="B11" s="19" t="s">
        <v>106</v>
      </c>
      <c r="G11" s="4"/>
      <c r="H11" s="13"/>
      <c r="I11" s="4"/>
      <c r="J11" s="4"/>
      <c r="K11" s="10"/>
      <c r="L11" s="4"/>
    </row>
    <row r="12" spans="1:12" ht="12.75">
      <c r="A12" s="2"/>
      <c r="C12" s="23" t="s">
        <v>31</v>
      </c>
      <c r="G12" s="4"/>
      <c r="H12" s="61">
        <f>14139-H13</f>
        <v>13109</v>
      </c>
      <c r="I12" s="4"/>
      <c r="J12" s="4"/>
      <c r="K12" s="61">
        <v>13266</v>
      </c>
      <c r="L12" s="4"/>
    </row>
    <row r="13" spans="1:12" ht="12.75">
      <c r="A13" s="2"/>
      <c r="C13" s="23" t="s">
        <v>167</v>
      </c>
      <c r="G13" s="4"/>
      <c r="H13" s="62">
        <v>1030</v>
      </c>
      <c r="I13" s="4"/>
      <c r="J13" s="4"/>
      <c r="K13" s="33">
        <v>0</v>
      </c>
      <c r="L13" s="4"/>
    </row>
    <row r="14" spans="1:12" ht="12.75">
      <c r="A14" s="2"/>
      <c r="C14" s="23" t="s">
        <v>155</v>
      </c>
      <c r="G14" s="4"/>
      <c r="H14" s="62">
        <v>27115</v>
      </c>
      <c r="I14" s="4"/>
      <c r="J14" s="4"/>
      <c r="K14" s="62">
        <v>27117</v>
      </c>
      <c r="L14" s="4"/>
    </row>
    <row r="15" spans="1:12" ht="12.75">
      <c r="A15" s="2"/>
      <c r="C15" s="23" t="s">
        <v>156</v>
      </c>
      <c r="G15" s="4"/>
      <c r="H15" s="33">
        <v>31251</v>
      </c>
      <c r="I15" s="4"/>
      <c r="J15" s="4"/>
      <c r="K15" s="33">
        <v>31251</v>
      </c>
      <c r="L15" s="4"/>
    </row>
    <row r="16" spans="1:12" ht="12.75">
      <c r="A16" s="2"/>
      <c r="C16" s="23" t="s">
        <v>154</v>
      </c>
      <c r="G16" s="4"/>
      <c r="H16" s="63">
        <v>5454</v>
      </c>
      <c r="I16" s="4"/>
      <c r="J16" s="4"/>
      <c r="K16" s="63">
        <v>5545</v>
      </c>
      <c r="L16" s="4"/>
    </row>
    <row r="17" spans="1:12" ht="12.75" hidden="1">
      <c r="A17" s="2"/>
      <c r="C17" s="23" t="s">
        <v>139</v>
      </c>
      <c r="G17" s="4"/>
      <c r="H17" s="63">
        <v>0</v>
      </c>
      <c r="I17" s="4"/>
      <c r="J17" s="4"/>
      <c r="K17" s="63">
        <v>0</v>
      </c>
      <c r="L17" s="4"/>
    </row>
    <row r="18" spans="1:12" ht="12.75">
      <c r="A18" s="2"/>
      <c r="C18" s="23" t="s">
        <v>138</v>
      </c>
      <c r="G18" s="4"/>
      <c r="H18" s="68">
        <f>1181+2793</f>
        <v>3974</v>
      </c>
      <c r="I18" s="4"/>
      <c r="J18" s="4"/>
      <c r="K18" s="68">
        <v>3966</v>
      </c>
      <c r="L18" s="4"/>
    </row>
    <row r="19" spans="3:12" ht="12.75" hidden="1">
      <c r="C19" s="23" t="s">
        <v>78</v>
      </c>
      <c r="G19" s="4"/>
      <c r="H19" s="68">
        <v>0</v>
      </c>
      <c r="I19" s="4"/>
      <c r="J19" s="4"/>
      <c r="K19" s="58">
        <v>0</v>
      </c>
      <c r="L19" s="4"/>
    </row>
    <row r="20" spans="2:12" ht="12.75">
      <c r="B20" s="19"/>
      <c r="G20" s="4"/>
      <c r="H20" s="68">
        <f>SUM(H12:H19)</f>
        <v>81933</v>
      </c>
      <c r="I20" s="4"/>
      <c r="J20" s="4"/>
      <c r="K20" s="68">
        <f>SUM(K12:K19)</f>
        <v>81145</v>
      </c>
      <c r="L20" s="4"/>
    </row>
    <row r="21" spans="2:12" ht="12.75">
      <c r="B21" s="19"/>
      <c r="G21" s="4"/>
      <c r="H21" s="32"/>
      <c r="I21" s="4"/>
      <c r="J21" s="4"/>
      <c r="K21" s="32"/>
      <c r="L21" s="4"/>
    </row>
    <row r="22" spans="1:11" ht="12.75">
      <c r="A22" s="2"/>
      <c r="B22" s="19" t="s">
        <v>14</v>
      </c>
      <c r="H22"/>
      <c r="K22"/>
    </row>
    <row r="23" spans="1:11" ht="12.75" hidden="1">
      <c r="A23" s="2"/>
      <c r="B23" s="19"/>
      <c r="C23" t="s">
        <v>141</v>
      </c>
      <c r="H23" s="76">
        <v>0</v>
      </c>
      <c r="I23" s="77"/>
      <c r="J23" s="77"/>
      <c r="K23" s="76">
        <v>0</v>
      </c>
    </row>
    <row r="24" spans="3:12" ht="12.75">
      <c r="C24" s="23" t="s">
        <v>116</v>
      </c>
      <c r="G24" s="4"/>
      <c r="H24" s="57">
        <v>0</v>
      </c>
      <c r="I24" s="78"/>
      <c r="J24" s="78"/>
      <c r="K24" s="83">
        <v>259</v>
      </c>
      <c r="L24" s="4"/>
    </row>
    <row r="25" spans="3:12" ht="12.75">
      <c r="C25" s="23" t="s">
        <v>115</v>
      </c>
      <c r="G25" s="4"/>
      <c r="H25" s="63">
        <f>14088+99194+12490+880</f>
        <v>126652</v>
      </c>
      <c r="I25" s="78"/>
      <c r="J25" s="78"/>
      <c r="K25" s="63">
        <f>154524+626</f>
        <v>155150</v>
      </c>
      <c r="L25" s="4"/>
    </row>
    <row r="26" spans="3:12" ht="12.75">
      <c r="C26" s="23" t="s">
        <v>88</v>
      </c>
      <c r="G26" s="4"/>
      <c r="H26" s="63">
        <v>202</v>
      </c>
      <c r="I26" s="78"/>
      <c r="J26" s="78"/>
      <c r="K26" s="63">
        <v>195</v>
      </c>
      <c r="L26" s="73"/>
    </row>
    <row r="27" spans="3:12" ht="12.75">
      <c r="C27" s="23" t="s">
        <v>111</v>
      </c>
      <c r="G27" s="4"/>
      <c r="H27" s="63">
        <v>121424</v>
      </c>
      <c r="I27" s="78"/>
      <c r="J27" s="78"/>
      <c r="K27" s="63">
        <v>114127</v>
      </c>
      <c r="L27" s="4"/>
    </row>
    <row r="28" spans="7:12" ht="12.75">
      <c r="G28" s="4"/>
      <c r="H28" s="68"/>
      <c r="I28" s="78"/>
      <c r="J28" s="78"/>
      <c r="K28" s="68"/>
      <c r="L28" s="4"/>
    </row>
    <row r="29" spans="7:12" ht="12.75">
      <c r="G29" s="4"/>
      <c r="H29" s="79">
        <f>SUM(H23:H28)</f>
        <v>248278</v>
      </c>
      <c r="I29" s="78"/>
      <c r="J29" s="78"/>
      <c r="K29" s="79">
        <f>SUM(K23:K28)</f>
        <v>269731</v>
      </c>
      <c r="L29" s="4"/>
    </row>
    <row r="30" spans="7:12" ht="12.75">
      <c r="G30" s="4"/>
      <c r="H30" s="81"/>
      <c r="I30" s="78"/>
      <c r="J30" s="78"/>
      <c r="K30" s="81"/>
      <c r="L30" s="4"/>
    </row>
    <row r="31" spans="2:12" ht="12.75" hidden="1">
      <c r="B31" t="s">
        <v>142</v>
      </c>
      <c r="G31" s="4"/>
      <c r="H31" s="81">
        <v>0</v>
      </c>
      <c r="I31" s="78"/>
      <c r="J31" s="78"/>
      <c r="K31" s="81">
        <v>0</v>
      </c>
      <c r="L31" s="4"/>
    </row>
    <row r="32" spans="7:13" ht="12.75" hidden="1">
      <c r="G32" s="4"/>
      <c r="H32" s="4"/>
      <c r="I32" s="4"/>
      <c r="J32" s="4"/>
      <c r="K32" s="4"/>
      <c r="L32" s="4"/>
      <c r="M32" s="4"/>
    </row>
    <row r="33" spans="2:13" ht="13.5" thickBot="1">
      <c r="B33" s="19" t="s">
        <v>107</v>
      </c>
      <c r="G33" s="4"/>
      <c r="H33" s="59">
        <f>H29+H20+H31</f>
        <v>330211</v>
      </c>
      <c r="I33" s="4"/>
      <c r="J33" s="4"/>
      <c r="K33" s="59">
        <f>K29+K20+K31</f>
        <v>350876</v>
      </c>
      <c r="L33" s="4"/>
      <c r="M33" s="4"/>
    </row>
    <row r="34" spans="7:12" ht="13.5" thickTop="1">
      <c r="G34" s="4"/>
      <c r="H34" s="32"/>
      <c r="I34" s="4"/>
      <c r="J34" s="4"/>
      <c r="K34" s="32"/>
      <c r="L34" s="4"/>
    </row>
    <row r="35" spans="7:12" ht="12.75">
      <c r="G35" s="4"/>
      <c r="H35" s="32"/>
      <c r="I35" s="4"/>
      <c r="J35" s="4"/>
      <c r="K35" s="32"/>
      <c r="L35" s="4"/>
    </row>
    <row r="36" spans="2:12" ht="12.75">
      <c r="B36" s="19" t="s">
        <v>108</v>
      </c>
      <c r="G36" s="4"/>
      <c r="H36" s="35"/>
      <c r="I36" s="4"/>
      <c r="J36" s="4"/>
      <c r="K36" s="35"/>
      <c r="L36" s="4"/>
    </row>
    <row r="37" spans="2:12" ht="12.75">
      <c r="B37" s="19" t="s">
        <v>101</v>
      </c>
      <c r="G37" s="4"/>
      <c r="H37" s="32"/>
      <c r="I37" s="4"/>
      <c r="J37" s="4"/>
      <c r="K37" s="32"/>
      <c r="L37" s="4"/>
    </row>
    <row r="38" spans="3:12" ht="12.75">
      <c r="C38" s="23" t="s">
        <v>16</v>
      </c>
      <c r="G38" s="4"/>
      <c r="H38" s="61">
        <v>221940</v>
      </c>
      <c r="I38" s="4"/>
      <c r="J38" s="4"/>
      <c r="K38" s="61">
        <v>221940</v>
      </c>
      <c r="L38" s="4"/>
    </row>
    <row r="39" spans="3:12" ht="12.75">
      <c r="C39" s="23" t="s">
        <v>17</v>
      </c>
      <c r="G39" s="4"/>
      <c r="H39" s="62">
        <f>79974-H40</f>
        <v>87433</v>
      </c>
      <c r="I39" s="4"/>
      <c r="J39" s="4"/>
      <c r="K39" s="62">
        <v>85713</v>
      </c>
      <c r="L39" s="4"/>
    </row>
    <row r="40" spans="3:12" ht="12.75">
      <c r="C40" s="23" t="s">
        <v>98</v>
      </c>
      <c r="G40" s="4"/>
      <c r="H40" s="63">
        <v>-7459</v>
      </c>
      <c r="I40" s="4"/>
      <c r="J40" s="4"/>
      <c r="K40" s="63">
        <v>-7459</v>
      </c>
      <c r="L40" s="4"/>
    </row>
    <row r="41" spans="7:12" ht="12.75">
      <c r="G41" s="4"/>
      <c r="H41" s="64">
        <f>SUM(H38:H40)</f>
        <v>301914</v>
      </c>
      <c r="I41" s="4"/>
      <c r="J41" s="4"/>
      <c r="K41" s="64">
        <f>SUM(K38:K40)</f>
        <v>300194</v>
      </c>
      <c r="L41" s="4"/>
    </row>
    <row r="42" spans="1:12" ht="12.75">
      <c r="A42" s="2"/>
      <c r="B42" s="19" t="s">
        <v>19</v>
      </c>
      <c r="G42" s="4"/>
      <c r="H42" s="58">
        <v>0</v>
      </c>
      <c r="I42" s="4"/>
      <c r="J42" s="4"/>
      <c r="K42" s="58">
        <v>0</v>
      </c>
      <c r="L42" s="4"/>
    </row>
    <row r="43" spans="1:12" ht="12.75">
      <c r="A43" s="2"/>
      <c r="B43" s="19" t="s">
        <v>109</v>
      </c>
      <c r="G43" s="4"/>
      <c r="H43" s="65">
        <f>H42+H41</f>
        <v>301914</v>
      </c>
      <c r="I43" s="4"/>
      <c r="J43" s="4"/>
      <c r="K43" s="65">
        <f>K42+K41</f>
        <v>300194</v>
      </c>
      <c r="L43" s="4"/>
    </row>
    <row r="44" spans="1:12" ht="12.75">
      <c r="A44" s="2"/>
      <c r="G44" s="4"/>
      <c r="H44" s="31"/>
      <c r="I44" s="4"/>
      <c r="J44" s="4"/>
      <c r="K44" s="31"/>
      <c r="L44" s="4"/>
    </row>
    <row r="45" spans="1:12" ht="12.75">
      <c r="A45" s="2"/>
      <c r="B45" s="19" t="s">
        <v>112</v>
      </c>
      <c r="G45" s="4"/>
      <c r="H45" s="31"/>
      <c r="I45" s="4"/>
      <c r="J45" s="4"/>
      <c r="K45" s="31"/>
      <c r="L45" s="4"/>
    </row>
    <row r="46" spans="1:12" ht="12.75">
      <c r="A46" s="2"/>
      <c r="C46" s="23" t="s">
        <v>168</v>
      </c>
      <c r="G46" s="4"/>
      <c r="H46" s="82">
        <f>292+588</f>
        <v>880</v>
      </c>
      <c r="I46" s="4"/>
      <c r="J46" s="4"/>
      <c r="K46" s="82">
        <v>0</v>
      </c>
      <c r="L46" s="4"/>
    </row>
    <row r="47" spans="1:12" ht="12.75" hidden="1">
      <c r="A47" s="2"/>
      <c r="C47" s="23" t="s">
        <v>114</v>
      </c>
      <c r="G47" s="4"/>
      <c r="H47" s="82">
        <v>0</v>
      </c>
      <c r="I47" s="4"/>
      <c r="J47" s="4"/>
      <c r="K47" s="82">
        <v>0</v>
      </c>
      <c r="L47" s="4"/>
    </row>
    <row r="48" spans="1:12" ht="12.75">
      <c r="A48" s="2"/>
      <c r="B48" s="19"/>
      <c r="G48" s="4"/>
      <c r="H48" s="58">
        <f>SUM(H46:H47)</f>
        <v>880</v>
      </c>
      <c r="I48" s="4"/>
      <c r="J48" s="4"/>
      <c r="K48" s="58">
        <f>SUM(K46:K47)</f>
        <v>0</v>
      </c>
      <c r="L48" s="4"/>
    </row>
    <row r="49" spans="1:12" ht="12.75">
      <c r="A49" s="2"/>
      <c r="B49" s="19"/>
      <c r="G49" s="4"/>
      <c r="H49" s="31"/>
      <c r="I49" s="4"/>
      <c r="J49" s="4"/>
      <c r="K49" s="31"/>
      <c r="L49" s="4"/>
    </row>
    <row r="50" spans="1:13" ht="12.75">
      <c r="A50" s="2"/>
      <c r="B50" s="19" t="s">
        <v>15</v>
      </c>
      <c r="G50" s="4"/>
      <c r="H50" s="4"/>
      <c r="I50" s="4"/>
      <c r="J50" s="4"/>
      <c r="K50" s="4"/>
      <c r="L50" s="4"/>
      <c r="M50" s="4"/>
    </row>
    <row r="51" spans="3:12" ht="12.75">
      <c r="C51" s="23" t="s">
        <v>117</v>
      </c>
      <c r="G51" s="4"/>
      <c r="H51" s="57">
        <f>10937+2511+10732-880-160</f>
        <v>23140</v>
      </c>
      <c r="I51" s="4"/>
      <c r="J51" s="4"/>
      <c r="K51" s="57">
        <v>45680</v>
      </c>
      <c r="L51" s="4"/>
    </row>
    <row r="52" spans="3:12" ht="12.75">
      <c r="C52" s="23" t="s">
        <v>168</v>
      </c>
      <c r="G52" s="4"/>
      <c r="H52" s="33">
        <v>160</v>
      </c>
      <c r="I52" s="4"/>
      <c r="J52" s="4"/>
      <c r="K52" s="33">
        <v>0</v>
      </c>
      <c r="L52" s="4"/>
    </row>
    <row r="53" spans="3:12" ht="12.75">
      <c r="C53" s="23" t="s">
        <v>89</v>
      </c>
      <c r="G53" s="4"/>
      <c r="H53" s="34">
        <v>4005</v>
      </c>
      <c r="I53" s="4"/>
      <c r="J53" s="4"/>
      <c r="K53" s="34">
        <v>5002</v>
      </c>
      <c r="L53" s="4"/>
    </row>
    <row r="54" spans="3:12" ht="12.75">
      <c r="C54" s="23" t="s">
        <v>33</v>
      </c>
      <c r="G54" s="4"/>
      <c r="H54" s="34">
        <v>112</v>
      </c>
      <c r="I54" s="4"/>
      <c r="J54" s="4"/>
      <c r="K54" s="34">
        <v>0</v>
      </c>
      <c r="L54" s="4"/>
    </row>
    <row r="55" spans="3:12" ht="12.75">
      <c r="C55" s="3"/>
      <c r="G55" s="4"/>
      <c r="H55" s="60">
        <f>SUM(H51:H54)</f>
        <v>27417</v>
      </c>
      <c r="I55" s="4"/>
      <c r="J55" s="4"/>
      <c r="K55" s="60">
        <f>SUM(K51:K54)</f>
        <v>50682</v>
      </c>
      <c r="L55" s="4"/>
    </row>
    <row r="56" spans="2:12" ht="12.75">
      <c r="B56" s="19" t="s">
        <v>113</v>
      </c>
      <c r="C56" s="3"/>
      <c r="G56" s="4"/>
      <c r="H56" s="66">
        <f>H55+H48</f>
        <v>28297</v>
      </c>
      <c r="I56" s="4"/>
      <c r="J56" s="4"/>
      <c r="K56" s="66">
        <f>K55+K48</f>
        <v>50682</v>
      </c>
      <c r="L56" s="4"/>
    </row>
    <row r="57" spans="1:12" ht="12.75">
      <c r="A57" s="2"/>
      <c r="G57" s="4"/>
      <c r="H57" s="32"/>
      <c r="I57" s="4"/>
      <c r="J57" s="4"/>
      <c r="K57" s="32"/>
      <c r="L57" s="4"/>
    </row>
    <row r="58" spans="2:12" ht="13.5" thickBot="1">
      <c r="B58" s="19" t="s">
        <v>110</v>
      </c>
      <c r="G58" s="4"/>
      <c r="H58" s="36">
        <f>H55+H48+H43</f>
        <v>330211</v>
      </c>
      <c r="I58" s="4"/>
      <c r="J58" s="4"/>
      <c r="K58" s="36">
        <f>K55+K48+K43</f>
        <v>350876</v>
      </c>
      <c r="L58" s="4"/>
    </row>
    <row r="59" spans="7:12" ht="13.5" thickTop="1">
      <c r="G59" s="4"/>
      <c r="H59" s="32"/>
      <c r="I59" s="4"/>
      <c r="J59" s="4"/>
      <c r="K59" s="32"/>
      <c r="L59" s="4"/>
    </row>
    <row r="60" spans="1:12" ht="15" thickBot="1">
      <c r="A60" s="2"/>
      <c r="B60" s="19" t="s">
        <v>90</v>
      </c>
      <c r="C60" s="19"/>
      <c r="D60" s="19"/>
      <c r="G60" s="4"/>
      <c r="H60" s="51">
        <f>H41/(202643)</f>
        <v>1.4898812196819036</v>
      </c>
      <c r="I60" s="14"/>
      <c r="J60" s="14"/>
      <c r="K60" s="51">
        <f>K41/(202643)</f>
        <v>1.4813933863987407</v>
      </c>
      <c r="L60" s="4"/>
    </row>
    <row r="61" ht="12.75">
      <c r="H61" s="37"/>
    </row>
    <row r="63" spans="2:11" ht="12.75" hidden="1">
      <c r="B63" t="s">
        <v>18</v>
      </c>
      <c r="H63" s="11" t="e">
        <f>#REF!-H58</f>
        <v>#REF!</v>
      </c>
      <c r="K63" s="11" t="e">
        <f>#REF!-K58</f>
        <v>#REF!</v>
      </c>
    </row>
    <row r="64" ht="12.75">
      <c r="H64" s="67"/>
    </row>
    <row r="65" spans="2:8" ht="12.75">
      <c r="B65" s="28" t="s">
        <v>34</v>
      </c>
      <c r="H65" s="8"/>
    </row>
    <row r="66" ht="12.75">
      <c r="B66" s="29" t="s">
        <v>161</v>
      </c>
    </row>
    <row r="78" ht="12.75">
      <c r="H78" s="80"/>
    </row>
  </sheetData>
  <printOptions/>
  <pageMargins left="0.75" right="0.75" top="0.75" bottom="0.75" header="0" footer="0"/>
  <pageSetup fitToHeight="1" fitToWidth="1" horizontalDpi="600" verticalDpi="600" orientation="portrait" paperSize="9" scale="84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75" zoomScaleNormal="75" workbookViewId="0" topLeftCell="A1">
      <selection activeCell="G21" sqref="G21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9.7109375" style="0" customWidth="1"/>
    <col min="4" max="4" width="9.7109375" style="0" hidden="1" customWidth="1"/>
    <col min="5" max="5" width="9.7109375" style="0" customWidth="1"/>
    <col min="6" max="6" width="9.7109375" style="0" hidden="1" customWidth="1"/>
    <col min="7" max="7" width="15.00390625" style="0" customWidth="1"/>
    <col min="8" max="8" width="9.7109375" style="0" customWidth="1"/>
    <col min="9" max="9" width="15.28125" style="0" customWidth="1"/>
    <col min="10" max="10" width="11.421875" style="0" customWidth="1"/>
    <col min="11" max="11" width="10.421875" style="0" customWidth="1"/>
  </cols>
  <sheetData>
    <row r="1" ht="15">
      <c r="A1" s="7" t="s">
        <v>12</v>
      </c>
    </row>
    <row r="2" ht="15">
      <c r="A2" s="1" t="s">
        <v>49</v>
      </c>
    </row>
    <row r="3" ht="15">
      <c r="A3" s="1" t="s">
        <v>162</v>
      </c>
    </row>
    <row r="4" ht="15">
      <c r="A4" s="1"/>
    </row>
    <row r="5" spans="7:10" ht="12.75">
      <c r="G5" s="25"/>
      <c r="I5" s="25" t="s">
        <v>102</v>
      </c>
      <c r="J5" s="19" t="s">
        <v>133</v>
      </c>
    </row>
    <row r="6" spans="3:11" ht="12.75">
      <c r="C6" s="25" t="s">
        <v>50</v>
      </c>
      <c r="D6" s="25" t="s">
        <v>50</v>
      </c>
      <c r="E6" s="25" t="s">
        <v>95</v>
      </c>
      <c r="F6" s="25" t="s">
        <v>53</v>
      </c>
      <c r="G6" s="25" t="s">
        <v>82</v>
      </c>
      <c r="H6" s="25" t="s">
        <v>84</v>
      </c>
      <c r="I6" s="25" t="s">
        <v>103</v>
      </c>
      <c r="J6" s="72" t="s">
        <v>134</v>
      </c>
      <c r="K6" s="25" t="s">
        <v>54</v>
      </c>
    </row>
    <row r="7" spans="3:11" ht="12.75">
      <c r="C7" s="25" t="s">
        <v>51</v>
      </c>
      <c r="D7" s="25" t="s">
        <v>52</v>
      </c>
      <c r="E7" s="25" t="s">
        <v>96</v>
      </c>
      <c r="F7" s="25" t="s">
        <v>17</v>
      </c>
      <c r="G7" s="25" t="s">
        <v>81</v>
      </c>
      <c r="H7" s="25" t="s">
        <v>79</v>
      </c>
      <c r="I7" s="25" t="s">
        <v>104</v>
      </c>
      <c r="J7" s="72" t="s">
        <v>100</v>
      </c>
      <c r="K7" s="25" t="s">
        <v>99</v>
      </c>
    </row>
    <row r="8" spans="3:11" ht="12.75">
      <c r="C8" s="25" t="s">
        <v>55</v>
      </c>
      <c r="D8" s="25" t="s">
        <v>55</v>
      </c>
      <c r="E8" s="25" t="s">
        <v>55</v>
      </c>
      <c r="F8" s="25" t="s">
        <v>55</v>
      </c>
      <c r="G8" s="25" t="s">
        <v>55</v>
      </c>
      <c r="H8" s="25" t="s">
        <v>55</v>
      </c>
      <c r="I8" s="25" t="s">
        <v>55</v>
      </c>
      <c r="J8" s="25" t="s">
        <v>55</v>
      </c>
      <c r="K8" s="25" t="s">
        <v>55</v>
      </c>
    </row>
    <row r="10" spans="2:11" ht="12.75" hidden="1">
      <c r="B10" t="s">
        <v>73</v>
      </c>
      <c r="C10" s="8">
        <v>213563</v>
      </c>
      <c r="D10" s="8">
        <v>10392</v>
      </c>
      <c r="E10" s="8"/>
      <c r="F10" s="8">
        <v>-700</v>
      </c>
      <c r="G10" s="8">
        <v>171175</v>
      </c>
      <c r="H10" s="8"/>
      <c r="I10" s="8"/>
      <c r="J10" s="8"/>
      <c r="K10" s="8" t="e">
        <f>C10+D10+F10+#REF!</f>
        <v>#REF!</v>
      </c>
    </row>
    <row r="11" ht="12.75" hidden="1"/>
    <row r="12" ht="12.75" hidden="1">
      <c r="B12" t="s">
        <v>56</v>
      </c>
    </row>
    <row r="13" spans="2:11" ht="12.75" hidden="1">
      <c r="B13" s="24" t="s">
        <v>57</v>
      </c>
      <c r="C13" s="8">
        <v>0</v>
      </c>
      <c r="D13" s="8">
        <v>0</v>
      </c>
      <c r="E13" s="8"/>
      <c r="F13" s="8">
        <v>-52</v>
      </c>
      <c r="G13" s="8">
        <f>-6554-15000-1000+300</f>
        <v>-22254</v>
      </c>
      <c r="H13" s="8"/>
      <c r="I13" s="8"/>
      <c r="J13" s="8"/>
      <c r="K13" s="8" t="e">
        <f>C13+D13+F13+#REF!</f>
        <v>#REF!</v>
      </c>
    </row>
    <row r="14" ht="12.75" hidden="1"/>
    <row r="15" spans="2:11" ht="13.5" hidden="1" thickBot="1">
      <c r="B15" t="s">
        <v>74</v>
      </c>
      <c r="C15" s="27">
        <f>C10+C13</f>
        <v>213563</v>
      </c>
      <c r="D15" s="27">
        <f>D10+D13</f>
        <v>10392</v>
      </c>
      <c r="E15" s="27"/>
      <c r="F15" s="27">
        <f>F10+F13</f>
        <v>-752</v>
      </c>
      <c r="G15" s="27">
        <f>G10+G13</f>
        <v>148921</v>
      </c>
      <c r="H15" s="27"/>
      <c r="I15" s="27"/>
      <c r="J15" s="27"/>
      <c r="K15" s="27" t="e">
        <f>C15+D15+F15+#REF!</f>
        <v>#REF!</v>
      </c>
    </row>
    <row r="16" spans="3:11" ht="12.75">
      <c r="C16" s="10"/>
      <c r="D16" s="10"/>
      <c r="E16" s="10"/>
      <c r="F16" s="10"/>
      <c r="G16" s="10"/>
      <c r="H16" s="10"/>
      <c r="I16" s="10"/>
      <c r="J16" s="10"/>
      <c r="K16" s="10"/>
    </row>
    <row r="17" ht="12.75">
      <c r="B17" s="19" t="s">
        <v>163</v>
      </c>
    </row>
    <row r="18" spans="6:9" ht="12.75">
      <c r="F18" s="49"/>
      <c r="I18" s="49"/>
    </row>
    <row r="19" spans="2:11" ht="12.75">
      <c r="B19" t="s">
        <v>165</v>
      </c>
      <c r="C19" s="38">
        <v>221940</v>
      </c>
      <c r="D19" s="38">
        <v>0</v>
      </c>
      <c r="E19" s="75">
        <v>0</v>
      </c>
      <c r="F19" s="38">
        <v>0</v>
      </c>
      <c r="G19" s="38">
        <v>85713</v>
      </c>
      <c r="H19" s="38">
        <v>-7459</v>
      </c>
      <c r="I19" s="54">
        <f>SUM(C19:H19)</f>
        <v>300194</v>
      </c>
      <c r="J19" s="38">
        <v>0</v>
      </c>
      <c r="K19" s="54">
        <f>SUM(I19:J19)</f>
        <v>300194</v>
      </c>
    </row>
    <row r="20" spans="3:11" ht="12.75">
      <c r="C20" s="38"/>
      <c r="D20" s="38"/>
      <c r="E20" s="38"/>
      <c r="F20" s="38"/>
      <c r="G20" s="38"/>
      <c r="H20" s="38"/>
      <c r="I20" s="54"/>
      <c r="J20" s="38"/>
      <c r="K20" s="54"/>
    </row>
    <row r="21" spans="2:11" ht="26.25">
      <c r="B21" s="53" t="s">
        <v>136</v>
      </c>
      <c r="C21" s="38">
        <v>0</v>
      </c>
      <c r="D21" s="38">
        <v>0</v>
      </c>
      <c r="E21" s="38">
        <f>'Consol Y Stmt'!H44-E23</f>
        <v>0</v>
      </c>
      <c r="F21" s="38">
        <v>0</v>
      </c>
      <c r="G21" s="38">
        <f>'Consol Y Stmt'!H53</f>
        <v>1720</v>
      </c>
      <c r="H21" s="38">
        <v>0</v>
      </c>
      <c r="I21" s="54">
        <f aca="true" t="shared" si="0" ref="I21:I33">SUM(C21:H21)</f>
        <v>1720</v>
      </c>
      <c r="J21" s="38">
        <f>'Consol Y Stmt'!H55</f>
        <v>0</v>
      </c>
      <c r="K21" s="54">
        <f aca="true" t="shared" si="1" ref="K21:K33">SUM(I21:J21)</f>
        <v>1720</v>
      </c>
    </row>
    <row r="22" spans="3:11" ht="12.75">
      <c r="C22" s="38"/>
      <c r="D22" s="38"/>
      <c r="E22" s="38"/>
      <c r="F22" s="38"/>
      <c r="G22" s="38"/>
      <c r="H22" s="38"/>
      <c r="I22" s="54"/>
      <c r="J22" s="38"/>
      <c r="K22" s="54"/>
    </row>
    <row r="23" spans="2:11" ht="30.75" customHeight="1" hidden="1">
      <c r="B23" s="53" t="s">
        <v>149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5">
        <f t="shared" si="0"/>
        <v>0</v>
      </c>
      <c r="J23" s="84">
        <v>0</v>
      </c>
      <c r="K23" s="85">
        <f t="shared" si="1"/>
        <v>0</v>
      </c>
    </row>
    <row r="24" spans="3:11" ht="12.75" hidden="1">
      <c r="C24" s="38"/>
      <c r="D24" s="38"/>
      <c r="E24" s="38"/>
      <c r="F24" s="38"/>
      <c r="G24" s="38"/>
      <c r="H24" s="38"/>
      <c r="I24" s="54"/>
      <c r="J24" s="38"/>
      <c r="K24" s="54"/>
    </row>
    <row r="25" spans="2:11" ht="26.25" hidden="1">
      <c r="B25" s="53" t="s">
        <v>85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54">
        <f t="shared" si="0"/>
        <v>0</v>
      </c>
      <c r="J25" s="38">
        <v>0</v>
      </c>
      <c r="K25" s="54">
        <f t="shared" si="1"/>
        <v>0</v>
      </c>
    </row>
    <row r="26" spans="3:11" ht="12.75" hidden="1">
      <c r="C26" s="38"/>
      <c r="D26" s="38"/>
      <c r="E26" s="38"/>
      <c r="F26" s="38"/>
      <c r="G26" s="38"/>
      <c r="H26" s="38"/>
      <c r="I26" s="54"/>
      <c r="J26" s="38"/>
      <c r="K26" s="54"/>
    </row>
    <row r="27" spans="2:11" ht="12.75">
      <c r="B27" t="s">
        <v>80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54">
        <f t="shared" si="0"/>
        <v>0</v>
      </c>
      <c r="J27" s="38">
        <v>0</v>
      </c>
      <c r="K27" s="54">
        <f t="shared" si="1"/>
        <v>0</v>
      </c>
    </row>
    <row r="28" spans="2:11" ht="12.75" hidden="1">
      <c r="B28" s="24"/>
      <c r="C28" s="38"/>
      <c r="D28" s="38"/>
      <c r="E28" s="38"/>
      <c r="F28" s="38"/>
      <c r="G28" s="38"/>
      <c r="H28" s="38"/>
      <c r="I28" s="54"/>
      <c r="J28" s="38"/>
      <c r="K28" s="54"/>
    </row>
    <row r="29" spans="2:11" ht="12.75" hidden="1">
      <c r="B29" t="s">
        <v>118</v>
      </c>
      <c r="C29" s="38"/>
      <c r="D29" s="38">
        <v>0</v>
      </c>
      <c r="E29" s="38"/>
      <c r="F29" s="38"/>
      <c r="G29" s="38"/>
      <c r="H29" s="38">
        <v>0</v>
      </c>
      <c r="I29" s="54"/>
      <c r="J29" s="38"/>
      <c r="K29" s="54">
        <f t="shared" si="1"/>
        <v>0</v>
      </c>
    </row>
    <row r="30" spans="2:11" ht="12.75">
      <c r="B30" s="24"/>
      <c r="C30" s="38"/>
      <c r="D30" s="38"/>
      <c r="E30" s="38"/>
      <c r="F30" s="38"/>
      <c r="G30" s="38"/>
      <c r="H30" s="38"/>
      <c r="I30" s="54"/>
      <c r="J30" s="38"/>
      <c r="K30" s="54"/>
    </row>
    <row r="31" spans="2:11" ht="12.75">
      <c r="B31" t="s">
        <v>83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54">
        <f t="shared" si="0"/>
        <v>0</v>
      </c>
      <c r="J31" s="38">
        <v>0</v>
      </c>
      <c r="K31" s="54">
        <f t="shared" si="1"/>
        <v>0</v>
      </c>
    </row>
    <row r="32" spans="3:11" ht="12.75" hidden="1">
      <c r="C32" s="38"/>
      <c r="D32" s="38"/>
      <c r="E32" s="38"/>
      <c r="F32" s="38"/>
      <c r="G32" s="38"/>
      <c r="H32" s="38"/>
      <c r="I32" s="54"/>
      <c r="J32" s="38"/>
      <c r="K32" s="54"/>
    </row>
    <row r="33" spans="2:12" ht="26.25" hidden="1">
      <c r="B33" s="69" t="s">
        <v>121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54">
        <f t="shared" si="0"/>
        <v>0</v>
      </c>
      <c r="J33" s="38">
        <v>0</v>
      </c>
      <c r="K33" s="54">
        <f t="shared" si="1"/>
        <v>0</v>
      </c>
      <c r="L33" s="49"/>
    </row>
    <row r="34" spans="3:11" ht="12.75">
      <c r="C34" s="39"/>
      <c r="D34" s="39"/>
      <c r="E34" s="39"/>
      <c r="F34" s="39"/>
      <c r="G34" s="39"/>
      <c r="H34" s="39"/>
      <c r="I34" s="54"/>
      <c r="J34" s="39"/>
      <c r="K34" s="55"/>
    </row>
    <row r="35" spans="2:11" ht="13.5" thickBot="1">
      <c r="B35" t="s">
        <v>164</v>
      </c>
      <c r="C35" s="40">
        <f aca="true" t="shared" si="2" ref="C35:K35">SUM(C19:C34)</f>
        <v>221940</v>
      </c>
      <c r="D35" s="40">
        <f t="shared" si="2"/>
        <v>0</v>
      </c>
      <c r="E35" s="40">
        <f t="shared" si="2"/>
        <v>0</v>
      </c>
      <c r="F35" s="40">
        <f t="shared" si="2"/>
        <v>0</v>
      </c>
      <c r="G35" s="40">
        <f t="shared" si="2"/>
        <v>87433</v>
      </c>
      <c r="H35" s="40">
        <f t="shared" si="2"/>
        <v>-7459</v>
      </c>
      <c r="I35" s="56">
        <f t="shared" si="2"/>
        <v>301914</v>
      </c>
      <c r="J35" s="40">
        <f t="shared" si="2"/>
        <v>0</v>
      </c>
      <c r="K35" s="56">
        <f t="shared" si="2"/>
        <v>301914</v>
      </c>
    </row>
    <row r="36" spans="3:11" ht="13.5" thickTop="1">
      <c r="C36" s="39"/>
      <c r="D36" s="48"/>
      <c r="E36" s="48"/>
      <c r="F36" s="39"/>
      <c r="G36" s="39"/>
      <c r="H36" s="39"/>
      <c r="I36" s="39"/>
      <c r="J36" s="48"/>
      <c r="K36" s="39"/>
    </row>
    <row r="37" spans="3:11" ht="12.75">
      <c r="C37" s="39"/>
      <c r="D37" s="39"/>
      <c r="E37" s="48"/>
      <c r="F37" s="39"/>
      <c r="G37" s="48"/>
      <c r="H37" s="39"/>
      <c r="I37" s="39"/>
      <c r="J37" s="39"/>
      <c r="K37" s="48"/>
    </row>
    <row r="38" ht="12.75">
      <c r="B38" s="19" t="s">
        <v>150</v>
      </c>
    </row>
    <row r="39" ht="12.75">
      <c r="B39" s="19"/>
    </row>
    <row r="40" ht="12.75">
      <c r="B40" t="s">
        <v>151</v>
      </c>
    </row>
    <row r="41" spans="2:11" ht="12.75">
      <c r="B41" t="s">
        <v>94</v>
      </c>
      <c r="C41" s="38">
        <v>221940</v>
      </c>
      <c r="D41" s="38">
        <v>0</v>
      </c>
      <c r="E41" s="75">
        <v>0</v>
      </c>
      <c r="F41" s="38">
        <v>0</v>
      </c>
      <c r="G41" s="38">
        <v>75387</v>
      </c>
      <c r="H41" s="38">
        <v>-7459</v>
      </c>
      <c r="I41" s="54">
        <f>SUM(C41:H41)</f>
        <v>289868</v>
      </c>
      <c r="J41" s="38">
        <v>0</v>
      </c>
      <c r="K41" s="54">
        <f>SUM(I41:J41)</f>
        <v>289868</v>
      </c>
    </row>
    <row r="42" spans="3:11" ht="12.75" hidden="1">
      <c r="C42" s="38"/>
      <c r="D42" s="38"/>
      <c r="E42" s="38"/>
      <c r="F42" s="38"/>
      <c r="G42" s="38"/>
      <c r="H42" s="38"/>
      <c r="I42" s="54"/>
      <c r="J42" s="38"/>
      <c r="K42" s="54"/>
    </row>
    <row r="43" spans="2:11" ht="12.75" hidden="1">
      <c r="B43" t="s">
        <v>122</v>
      </c>
      <c r="C43" s="38"/>
      <c r="D43" s="38"/>
      <c r="E43" s="38"/>
      <c r="F43" s="38"/>
      <c r="G43" s="38"/>
      <c r="H43" s="38"/>
      <c r="I43" s="54"/>
      <c r="J43" s="38">
        <v>0</v>
      </c>
      <c r="K43" s="54">
        <f>SUM(I43:J43)</f>
        <v>0</v>
      </c>
    </row>
    <row r="44" spans="3:11" ht="12.75">
      <c r="C44" s="38"/>
      <c r="D44" s="38"/>
      <c r="E44" s="38"/>
      <c r="F44" s="38"/>
      <c r="G44" s="38"/>
      <c r="H44" s="38"/>
      <c r="I44" s="54"/>
      <c r="J44" s="38"/>
      <c r="K44" s="54"/>
    </row>
    <row r="45" spans="2:11" ht="26.25">
      <c r="B45" s="53" t="s">
        <v>136</v>
      </c>
      <c r="C45" s="38">
        <v>0</v>
      </c>
      <c r="D45" s="38">
        <v>0</v>
      </c>
      <c r="E45" s="38">
        <f>'Consol Y Stmt'!I44</f>
        <v>1837</v>
      </c>
      <c r="F45" s="38">
        <v>0</v>
      </c>
      <c r="G45" s="38">
        <f>'Consol Y Stmt'!I53</f>
        <v>2693</v>
      </c>
      <c r="H45" s="70">
        <v>0</v>
      </c>
      <c r="I45" s="54">
        <f>SUM(C45:H45)</f>
        <v>4530</v>
      </c>
      <c r="J45" s="38">
        <f>'Consol Y Stmt'!I55</f>
        <v>0</v>
      </c>
      <c r="K45" s="54">
        <f>SUM(I45:J45)</f>
        <v>4530</v>
      </c>
    </row>
    <row r="46" spans="3:11" ht="12.75" hidden="1">
      <c r="C46" s="38"/>
      <c r="D46" s="38"/>
      <c r="E46" s="38"/>
      <c r="F46" s="38"/>
      <c r="G46" s="38"/>
      <c r="H46" s="38"/>
      <c r="I46" s="54"/>
      <c r="J46" s="38"/>
      <c r="K46" s="54"/>
    </row>
    <row r="47" spans="2:11" ht="26.25" hidden="1">
      <c r="B47" s="53" t="s">
        <v>97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54">
        <f>SUM(C47:H47)</f>
        <v>0</v>
      </c>
      <c r="J47" s="38">
        <v>0</v>
      </c>
      <c r="K47" s="54">
        <f>SUM(I47:J47)</f>
        <v>0</v>
      </c>
    </row>
    <row r="48" spans="3:11" ht="12.75" hidden="1">
      <c r="C48" s="38"/>
      <c r="D48" s="38"/>
      <c r="E48" s="38"/>
      <c r="F48" s="38"/>
      <c r="G48" s="38"/>
      <c r="H48" s="38"/>
      <c r="I48" s="54"/>
      <c r="J48" s="38"/>
      <c r="K48" s="54">
        <f>SUM(I48:J48)</f>
        <v>0</v>
      </c>
    </row>
    <row r="49" spans="2:11" ht="26.25" hidden="1">
      <c r="B49" s="53" t="s">
        <v>85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54">
        <f>SUM(C49:H49)</f>
        <v>0</v>
      </c>
      <c r="J49" s="38">
        <v>0</v>
      </c>
      <c r="K49" s="54">
        <f>SUM(I49:J49)</f>
        <v>0</v>
      </c>
    </row>
    <row r="50" spans="3:11" ht="12.75">
      <c r="C50" s="38"/>
      <c r="D50" s="38"/>
      <c r="E50" s="38"/>
      <c r="F50" s="38"/>
      <c r="G50" s="38"/>
      <c r="H50" s="38"/>
      <c r="I50" s="54"/>
      <c r="J50" s="38"/>
      <c r="K50" s="54"/>
    </row>
    <row r="51" spans="2:11" ht="30.75" customHeight="1" hidden="1">
      <c r="B51" s="53" t="s">
        <v>149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5">
        <f>SUM(C51:H51)</f>
        <v>0</v>
      </c>
      <c r="J51" s="84">
        <v>0</v>
      </c>
      <c r="K51" s="85">
        <f>SUM(I51:J51)</f>
        <v>0</v>
      </c>
    </row>
    <row r="52" spans="2:11" ht="12.75" hidden="1">
      <c r="B52" s="53"/>
      <c r="C52" s="38"/>
      <c r="D52" s="38"/>
      <c r="E52" s="38"/>
      <c r="F52" s="38"/>
      <c r="G52" s="38"/>
      <c r="H52" s="38"/>
      <c r="I52" s="54"/>
      <c r="J52" s="38"/>
      <c r="K52" s="54"/>
    </row>
    <row r="53" spans="2:11" ht="26.25" hidden="1">
      <c r="B53" s="53" t="s">
        <v>147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54">
        <f>SUM(C53:H53)</f>
        <v>0</v>
      </c>
      <c r="J53" s="38">
        <v>0</v>
      </c>
      <c r="K53" s="54">
        <f>SUM(I53:J53)</f>
        <v>0</v>
      </c>
    </row>
    <row r="54" spans="2:11" ht="12.75">
      <c r="B54" t="s">
        <v>80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54">
        <f>SUM(C54:H54)</f>
        <v>0</v>
      </c>
      <c r="J54" s="38">
        <v>0</v>
      </c>
      <c r="K54" s="54">
        <f>SUM(I54:J54)</f>
        <v>0</v>
      </c>
    </row>
    <row r="55" spans="2:11" ht="12.75">
      <c r="B55" s="24"/>
      <c r="C55" s="38"/>
      <c r="D55" s="38"/>
      <c r="E55" s="38"/>
      <c r="F55" s="38"/>
      <c r="G55" s="38"/>
      <c r="H55" s="38"/>
      <c r="I55" s="54"/>
      <c r="J55" s="38"/>
      <c r="K55" s="54"/>
    </row>
    <row r="56" spans="2:11" ht="12.75" hidden="1">
      <c r="B56" t="s">
        <v>118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54"/>
      <c r="J56" s="38"/>
      <c r="K56" s="54">
        <f>SUM(I56:J56)</f>
        <v>0</v>
      </c>
    </row>
    <row r="57" spans="2:11" ht="12.75" hidden="1">
      <c r="B57" s="24"/>
      <c r="C57" s="38"/>
      <c r="D57" s="38"/>
      <c r="E57" s="38"/>
      <c r="F57" s="38"/>
      <c r="G57" s="38"/>
      <c r="H57" s="38"/>
      <c r="I57" s="54"/>
      <c r="J57" s="38"/>
      <c r="K57" s="54"/>
    </row>
    <row r="58" spans="2:11" ht="12.75">
      <c r="B58" t="s">
        <v>83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54">
        <f>SUM(C58:H58)</f>
        <v>0</v>
      </c>
      <c r="J58" s="38">
        <v>0</v>
      </c>
      <c r="K58" s="54">
        <f>SUM(I58:J58)</f>
        <v>0</v>
      </c>
    </row>
    <row r="59" spans="3:11" ht="12.75" hidden="1">
      <c r="C59" s="38"/>
      <c r="D59" s="38"/>
      <c r="E59" s="38"/>
      <c r="F59" s="38"/>
      <c r="G59" s="38"/>
      <c r="H59" s="38"/>
      <c r="I59" s="54"/>
      <c r="J59" s="38"/>
      <c r="K59" s="54"/>
    </row>
    <row r="60" spans="2:12" ht="26.25" hidden="1">
      <c r="B60" s="69" t="s">
        <v>121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54">
        <f>SUM(C60:H60)</f>
        <v>0</v>
      </c>
      <c r="J60" s="38">
        <v>0</v>
      </c>
      <c r="K60" s="54">
        <f>SUM(I60:J60)</f>
        <v>0</v>
      </c>
      <c r="L60" s="49"/>
    </row>
    <row r="61" spans="3:11" ht="12.75">
      <c r="C61" s="39"/>
      <c r="D61" s="39"/>
      <c r="E61" s="39"/>
      <c r="F61" s="39"/>
      <c r="G61" s="39"/>
      <c r="H61" s="39"/>
      <c r="I61" s="55"/>
      <c r="J61" s="70"/>
      <c r="K61" s="55"/>
    </row>
    <row r="62" spans="2:11" ht="13.5" thickBot="1">
      <c r="B62" t="s">
        <v>152</v>
      </c>
      <c r="C62" s="40">
        <f>SUM(C41:C61)</f>
        <v>221940</v>
      </c>
      <c r="D62" s="40">
        <f aca="true" t="shared" si="3" ref="D62:K62">SUM(D41:D61)</f>
        <v>0</v>
      </c>
      <c r="E62" s="40">
        <f t="shared" si="3"/>
        <v>1837</v>
      </c>
      <c r="F62" s="40">
        <f t="shared" si="3"/>
        <v>0</v>
      </c>
      <c r="G62" s="40">
        <f t="shared" si="3"/>
        <v>78080</v>
      </c>
      <c r="H62" s="40">
        <f t="shared" si="3"/>
        <v>-7459</v>
      </c>
      <c r="I62" s="56">
        <f t="shared" si="3"/>
        <v>294398</v>
      </c>
      <c r="J62" s="40">
        <f t="shared" si="3"/>
        <v>0</v>
      </c>
      <c r="K62" s="56">
        <f t="shared" si="3"/>
        <v>294398</v>
      </c>
    </row>
    <row r="63" ht="13.5" thickTop="1"/>
    <row r="68" ht="12.75">
      <c r="B68" s="28" t="s">
        <v>58</v>
      </c>
    </row>
    <row r="69" ht="12.75">
      <c r="B69" s="29" t="s">
        <v>161</v>
      </c>
    </row>
  </sheetData>
  <printOptions/>
  <pageMargins left="0.75" right="0.5" top="0.5" bottom="0.5" header="0" footer="0"/>
  <pageSetup fitToHeight="1" fitToWidth="1" horizontalDpi="600" verticalDpi="600" orientation="portrait" paperSize="9" scale="78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="75" zoomScaleNormal="75" workbookViewId="0" topLeftCell="A1">
      <selection activeCell="D14" sqref="D14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49" customWidth="1"/>
  </cols>
  <sheetData>
    <row r="1" ht="15">
      <c r="A1" s="7" t="s">
        <v>12</v>
      </c>
    </row>
    <row r="2" ht="15">
      <c r="A2" s="1" t="s">
        <v>135</v>
      </c>
    </row>
    <row r="3" ht="15">
      <c r="A3" s="1" t="s">
        <v>162</v>
      </c>
    </row>
    <row r="5" spans="2:6" ht="12.75">
      <c r="B5" s="30"/>
      <c r="D5" s="25" t="s">
        <v>148</v>
      </c>
      <c r="F5" s="71" t="s">
        <v>148</v>
      </c>
    </row>
    <row r="6" spans="4:6" ht="12.75">
      <c r="D6" s="25" t="s">
        <v>35</v>
      </c>
      <c r="F6" s="71" t="s">
        <v>35</v>
      </c>
    </row>
    <row r="7" spans="4:6" ht="12.75">
      <c r="D7" s="26">
        <v>43555</v>
      </c>
      <c r="F7" s="26">
        <v>43190</v>
      </c>
    </row>
    <row r="8" spans="4:6" ht="12.75">
      <c r="D8" s="20" t="s">
        <v>11</v>
      </c>
      <c r="F8" s="22" t="s">
        <v>11</v>
      </c>
    </row>
    <row r="10" spans="2:6" ht="12.75">
      <c r="B10" s="19" t="s">
        <v>71</v>
      </c>
      <c r="D10" s="41">
        <f>'Consol Y Stmt'!H36</f>
        <v>2505</v>
      </c>
      <c r="E10" s="39"/>
      <c r="F10" s="41">
        <f>'Consol Y Stmt'!I36</f>
        <v>3774</v>
      </c>
    </row>
    <row r="11" spans="4:6" ht="12.75">
      <c r="D11" s="42"/>
      <c r="E11" s="39"/>
      <c r="F11" s="47"/>
    </row>
    <row r="12" spans="2:6" ht="12.75">
      <c r="B12" s="19" t="s">
        <v>36</v>
      </c>
      <c r="D12" s="42"/>
      <c r="E12" s="39"/>
      <c r="F12" s="47"/>
    </row>
    <row r="13" spans="4:6" ht="9.75" customHeight="1">
      <c r="D13" s="42"/>
      <c r="E13" s="39"/>
      <c r="F13" s="47"/>
    </row>
    <row r="14" spans="2:6" ht="12.75">
      <c r="B14" t="s">
        <v>37</v>
      </c>
      <c r="D14" s="41">
        <f>220-1092-46+91+22</f>
        <v>-805</v>
      </c>
      <c r="E14" s="39"/>
      <c r="F14" s="41">
        <v>1010</v>
      </c>
    </row>
    <row r="15" spans="2:6" ht="12.75">
      <c r="B15" t="s">
        <v>38</v>
      </c>
      <c r="D15" s="41">
        <f>-D23-D24-D22</f>
        <v>-3691</v>
      </c>
      <c r="E15" s="41">
        <f>-E23-E24-E22</f>
        <v>0</v>
      </c>
      <c r="F15" s="41">
        <v>-3877</v>
      </c>
    </row>
    <row r="16" spans="4:6" ht="12.75">
      <c r="D16" s="43"/>
      <c r="E16" s="39"/>
      <c r="F16" s="43"/>
    </row>
    <row r="17" spans="2:6" ht="12.75">
      <c r="B17" s="19" t="s">
        <v>64</v>
      </c>
      <c r="D17" s="41">
        <f>SUM(D10:D15)</f>
        <v>-1991</v>
      </c>
      <c r="E17" s="39"/>
      <c r="F17" s="41">
        <f>SUM(F10:F15)</f>
        <v>907</v>
      </c>
    </row>
    <row r="18" spans="4:6" ht="12.75">
      <c r="D18" s="41"/>
      <c r="E18" s="39"/>
      <c r="F18" s="41"/>
    </row>
    <row r="19" spans="2:6" ht="12.75">
      <c r="B19" s="19" t="s">
        <v>39</v>
      </c>
      <c r="D19" s="41"/>
      <c r="E19" s="39"/>
      <c r="F19" s="41"/>
    </row>
    <row r="20" spans="2:6" ht="12.75">
      <c r="B20" t="s">
        <v>40</v>
      </c>
      <c r="D20" s="41">
        <f>-7+305+28729</f>
        <v>29027</v>
      </c>
      <c r="E20" s="39"/>
      <c r="F20" s="41">
        <v>133735</v>
      </c>
    </row>
    <row r="21" spans="2:6" ht="12.75">
      <c r="B21" t="s">
        <v>41</v>
      </c>
      <c r="D21" s="41">
        <f>-21500</f>
        <v>-21500</v>
      </c>
      <c r="E21" s="39"/>
      <c r="F21" s="41">
        <v>-149172</v>
      </c>
    </row>
    <row r="22" spans="2:6" ht="12.75">
      <c r="B22" t="s">
        <v>75</v>
      </c>
      <c r="D22" s="41">
        <v>0</v>
      </c>
      <c r="E22" s="39"/>
      <c r="F22" s="41">
        <v>0</v>
      </c>
    </row>
    <row r="23" spans="2:6" ht="12.75">
      <c r="B23" t="s">
        <v>76</v>
      </c>
      <c r="D23" s="41">
        <v>3710</v>
      </c>
      <c r="E23" s="39"/>
      <c r="F23" s="41">
        <v>3882</v>
      </c>
    </row>
    <row r="24" spans="2:6" ht="12.75">
      <c r="B24" t="s">
        <v>77</v>
      </c>
      <c r="D24" s="41">
        <f>'Consol Y Stmt'!H30</f>
        <v>-19</v>
      </c>
      <c r="E24" s="39"/>
      <c r="F24" s="41">
        <v>-5</v>
      </c>
    </row>
    <row r="25" spans="2:6" ht="12.75">
      <c r="B25" t="s">
        <v>66</v>
      </c>
      <c r="D25" s="41">
        <v>-971</v>
      </c>
      <c r="E25" s="39"/>
      <c r="F25" s="41">
        <v>-884</v>
      </c>
    </row>
    <row r="26" spans="2:6" ht="12.75">
      <c r="B26" t="s">
        <v>72</v>
      </c>
      <c r="D26" s="41">
        <v>44</v>
      </c>
      <c r="E26" s="39"/>
      <c r="F26" s="41">
        <v>0</v>
      </c>
    </row>
    <row r="27" spans="4:6" ht="12.75">
      <c r="D27" s="41"/>
      <c r="E27" s="39"/>
      <c r="F27" s="41"/>
    </row>
    <row r="28" spans="2:6" ht="12.75">
      <c r="B28" s="19" t="s">
        <v>42</v>
      </c>
      <c r="D28" s="44">
        <f>SUM(D17:D26)</f>
        <v>8300</v>
      </c>
      <c r="E28" s="39"/>
      <c r="F28" s="44">
        <f>SUM(F17:F26)</f>
        <v>-11537</v>
      </c>
    </row>
    <row r="29" spans="4:6" ht="12.75">
      <c r="D29" s="41"/>
      <c r="E29" s="39"/>
      <c r="F29" s="41"/>
    </row>
    <row r="30" spans="2:6" ht="12.75">
      <c r="B30" s="19" t="s">
        <v>43</v>
      </c>
      <c r="D30" s="41"/>
      <c r="E30" s="39"/>
      <c r="F30" s="41"/>
    </row>
    <row r="31" spans="2:6" ht="6.75" customHeight="1">
      <c r="B31" s="19"/>
      <c r="D31" s="41"/>
      <c r="E31" s="39"/>
      <c r="F31" s="41"/>
    </row>
    <row r="32" spans="2:6" ht="12.75">
      <c r="B32" t="s">
        <v>62</v>
      </c>
      <c r="D32" s="41">
        <v>0</v>
      </c>
      <c r="E32" s="39"/>
      <c r="F32" s="41">
        <v>-187</v>
      </c>
    </row>
    <row r="33" spans="2:6" ht="12.75">
      <c r="B33" s="23" t="s">
        <v>146</v>
      </c>
      <c r="D33" s="41">
        <v>0</v>
      </c>
      <c r="E33" s="39"/>
      <c r="F33" s="41">
        <v>0</v>
      </c>
    </row>
    <row r="34" spans="2:6" ht="12.75">
      <c r="B34" t="s">
        <v>63</v>
      </c>
      <c r="D34" s="41">
        <v>0</v>
      </c>
      <c r="E34" s="39"/>
      <c r="F34" s="41">
        <v>0</v>
      </c>
    </row>
    <row r="35" spans="2:6" ht="12.75">
      <c r="B35" t="s">
        <v>93</v>
      </c>
      <c r="D35" s="41">
        <v>0</v>
      </c>
      <c r="E35" s="39"/>
      <c r="F35" s="41">
        <v>0</v>
      </c>
    </row>
    <row r="36" spans="2:6" ht="12.75" hidden="1">
      <c r="B36" t="s">
        <v>123</v>
      </c>
      <c r="D36" s="41">
        <v>0</v>
      </c>
      <c r="E36" s="39"/>
      <c r="F36" s="41">
        <v>0</v>
      </c>
    </row>
    <row r="37" spans="2:6" ht="12.75" hidden="1">
      <c r="B37" t="s">
        <v>119</v>
      </c>
      <c r="D37" s="41">
        <v>0</v>
      </c>
      <c r="E37" s="39"/>
      <c r="F37" s="41">
        <v>0</v>
      </c>
    </row>
    <row r="38" spans="2:6" ht="12.75" hidden="1">
      <c r="B38" t="s">
        <v>145</v>
      </c>
      <c r="D38" s="41">
        <v>0</v>
      </c>
      <c r="E38" s="39"/>
      <c r="F38" s="41">
        <v>0</v>
      </c>
    </row>
    <row r="39" spans="2:6" ht="12.75">
      <c r="B39" t="s">
        <v>153</v>
      </c>
      <c r="D39" s="41">
        <v>-6</v>
      </c>
      <c r="E39" s="39"/>
      <c r="F39" s="41">
        <v>189</v>
      </c>
    </row>
    <row r="40" spans="2:6" ht="12.75">
      <c r="B40" t="s">
        <v>120</v>
      </c>
      <c r="D40" s="41">
        <v>0</v>
      </c>
      <c r="E40" s="39"/>
      <c r="F40" s="41">
        <v>0</v>
      </c>
    </row>
    <row r="41" spans="2:6" ht="12.75">
      <c r="B41" s="19" t="s">
        <v>47</v>
      </c>
      <c r="D41" s="44">
        <f>SUM(D32:D40)</f>
        <v>-6</v>
      </c>
      <c r="E41" s="39"/>
      <c r="F41" s="44">
        <f>SUM(F32:F40)</f>
        <v>2</v>
      </c>
    </row>
    <row r="42" spans="4:6" ht="12.75">
      <c r="D42" s="41"/>
      <c r="E42" s="39"/>
      <c r="F42" s="41"/>
    </row>
    <row r="43" spans="2:6" ht="12.75">
      <c r="B43" s="19" t="s">
        <v>44</v>
      </c>
      <c r="D43" s="41"/>
      <c r="E43" s="39"/>
      <c r="F43" s="41"/>
    </row>
    <row r="44" spans="2:6" ht="6.75" customHeight="1">
      <c r="B44" s="19"/>
      <c r="D44" s="41"/>
      <c r="E44" s="39"/>
      <c r="F44" s="41"/>
    </row>
    <row r="45" spans="2:6" ht="12.75">
      <c r="B45" t="s">
        <v>32</v>
      </c>
      <c r="D45" s="41">
        <v>0</v>
      </c>
      <c r="E45" s="39"/>
      <c r="F45" s="41">
        <v>0</v>
      </c>
    </row>
    <row r="46" spans="2:6" ht="12.75">
      <c r="B46" t="s">
        <v>45</v>
      </c>
      <c r="D46" s="41">
        <v>0</v>
      </c>
      <c r="E46" s="39"/>
      <c r="F46" s="41">
        <v>0</v>
      </c>
    </row>
    <row r="47" spans="2:6" ht="12.75" hidden="1">
      <c r="B47" t="s">
        <v>46</v>
      </c>
      <c r="D47" s="41">
        <v>0</v>
      </c>
      <c r="E47" s="39"/>
      <c r="F47" s="41">
        <v>0</v>
      </c>
    </row>
    <row r="48" spans="2:6" ht="12.75">
      <c r="B48" t="s">
        <v>80</v>
      </c>
      <c r="D48" s="41">
        <v>0</v>
      </c>
      <c r="E48" s="39"/>
      <c r="F48" s="41">
        <v>0</v>
      </c>
    </row>
    <row r="49" spans="2:6" ht="12.75">
      <c r="B49" s="19" t="s">
        <v>65</v>
      </c>
      <c r="D49" s="44">
        <f>SUM(D45:D48)</f>
        <v>0</v>
      </c>
      <c r="E49" s="39"/>
      <c r="F49" s="44">
        <f>SUM(F45:F48)</f>
        <v>0</v>
      </c>
    </row>
    <row r="50" spans="4:6" ht="12.75">
      <c r="D50" s="45"/>
      <c r="E50" s="39"/>
      <c r="F50" s="45"/>
    </row>
    <row r="51" spans="2:6" ht="12.75">
      <c r="B51" s="19" t="s">
        <v>48</v>
      </c>
      <c r="D51" s="41">
        <f>D28+D41+D49</f>
        <v>8294</v>
      </c>
      <c r="E51" s="39"/>
      <c r="F51" s="41">
        <f>F28+F41+F49</f>
        <v>-11535</v>
      </c>
    </row>
    <row r="52" spans="2:6" ht="12.75">
      <c r="B52" s="19"/>
      <c r="D52" s="41"/>
      <c r="E52" s="39"/>
      <c r="F52" s="41"/>
    </row>
    <row r="53" spans="2:6" ht="12.75">
      <c r="B53" s="19" t="s">
        <v>67</v>
      </c>
      <c r="D53" s="41">
        <v>109125</v>
      </c>
      <c r="E53" s="39"/>
      <c r="F53" s="41">
        <v>123157</v>
      </c>
    </row>
    <row r="54" spans="2:6" ht="12.75">
      <c r="B54" s="19"/>
      <c r="D54" s="41"/>
      <c r="E54" s="39"/>
      <c r="F54" s="41"/>
    </row>
    <row r="55" spans="2:6" ht="13.5" thickBot="1">
      <c r="B55" s="19" t="s">
        <v>60</v>
      </c>
      <c r="D55" s="46">
        <f>SUM(D51:D53)</f>
        <v>117419</v>
      </c>
      <c r="E55" s="39"/>
      <c r="F55" s="46">
        <f>SUM(F51:F53)</f>
        <v>111622</v>
      </c>
    </row>
    <row r="56" spans="4:6" ht="13.5" thickTop="1">
      <c r="D56" s="47"/>
      <c r="E56" s="39"/>
      <c r="F56" s="47"/>
    </row>
    <row r="57" spans="2:6" ht="12.75">
      <c r="B57" s="19" t="s">
        <v>68</v>
      </c>
      <c r="D57" s="47"/>
      <c r="E57" s="39"/>
      <c r="F57" s="47"/>
    </row>
    <row r="58" spans="2:7" ht="12.75">
      <c r="B58" t="s">
        <v>69</v>
      </c>
      <c r="D58" s="47">
        <f>121424</f>
        <v>121424</v>
      </c>
      <c r="E58" s="39"/>
      <c r="F58" s="47">
        <v>115620</v>
      </c>
      <c r="G58" s="49"/>
    </row>
    <row r="59" spans="2:6" ht="12.75">
      <c r="B59" t="s">
        <v>70</v>
      </c>
      <c r="D59" s="47">
        <v>-4005</v>
      </c>
      <c r="E59" s="39"/>
      <c r="F59" s="47">
        <v>-3998</v>
      </c>
    </row>
    <row r="60" spans="4:6" ht="13.5" thickBot="1">
      <c r="D60" s="46">
        <f>SUM(D58:D59)</f>
        <v>117419</v>
      </c>
      <c r="E60" s="39"/>
      <c r="F60" s="46">
        <f>SUM(F58:F59)</f>
        <v>111622</v>
      </c>
    </row>
    <row r="61" spans="4:6" ht="13.5" thickTop="1">
      <c r="D61" s="48">
        <f>D55-D60</f>
        <v>0</v>
      </c>
      <c r="E61" s="39"/>
      <c r="F61" s="48">
        <f>F60-F55</f>
        <v>0</v>
      </c>
    </row>
    <row r="62" spans="4:6" ht="12.75">
      <c r="D62" s="39"/>
      <c r="E62" s="39"/>
      <c r="F62" s="48"/>
    </row>
    <row r="63" spans="2:6" ht="12.75">
      <c r="B63" s="28" t="s">
        <v>61</v>
      </c>
      <c r="D63" s="39"/>
      <c r="E63" s="39"/>
      <c r="F63" s="48"/>
    </row>
    <row r="64" spans="2:6" ht="12.75">
      <c r="B64" s="29" t="s">
        <v>166</v>
      </c>
      <c r="D64" s="39"/>
      <c r="E64" s="39"/>
      <c r="F64" s="48"/>
    </row>
    <row r="65" spans="4:6" ht="12.75">
      <c r="D65" s="39"/>
      <c r="E65" s="39"/>
      <c r="F65" s="48"/>
    </row>
    <row r="66" spans="4:6" ht="12.75">
      <c r="D66" s="39"/>
      <c r="E66" s="39"/>
      <c r="F66" s="48"/>
    </row>
    <row r="67" spans="4:6" ht="12.75">
      <c r="D67" s="39"/>
      <c r="E67" s="39"/>
      <c r="F67" s="48"/>
    </row>
    <row r="68" spans="4:6" ht="12.75">
      <c r="D68" s="39"/>
      <c r="E68" s="39"/>
      <c r="F68" s="48"/>
    </row>
  </sheetData>
  <printOptions/>
  <pageMargins left="0.75" right="0.75" top="1" bottom="1" header="0" footer="0"/>
  <pageSetup fitToHeight="1" fitToWidth="1" horizontalDpi="600" verticalDpi="600" orientation="portrait" paperSize="9" scale="96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User</cp:lastModifiedBy>
  <cp:lastPrinted>2019-05-09T05:57:39Z</cp:lastPrinted>
  <dcterms:created xsi:type="dcterms:W3CDTF">2000-05-08T06:50:43Z</dcterms:created>
  <dcterms:modified xsi:type="dcterms:W3CDTF">2019-05-29T10:03:47Z</dcterms:modified>
  <cp:category/>
  <cp:version/>
  <cp:contentType/>
  <cp:contentStatus/>
</cp:coreProperties>
</file>