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equity'!$A$1:$K$69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<sst xmlns="http://schemas.openxmlformats.org/spreadsheetml/2006/main" count="207" uniqueCount="169">
  <si>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</si>
  <si>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</si>
  <si>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</si>
  <si>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</si>
  <si>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</si>
  <si>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</si>
  <si>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</si>
  <si>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</si>
  <si>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</si>
  <si>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</si>
  <si>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</si>
  <si>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</si>
  <si>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</si>
  <si>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</si>
  <si>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</si>
  <si>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</si>
  <si>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</si>
  <si>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</si>
  <si>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</si>
  <si>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</si>
  <si>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</si>
  <si>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</si>
  <si>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</si>
  <si>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</si>
  <si>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</si>
  <si>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</si>
  <si>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</si>
  <si>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</si>
  <si>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</si>
  <si>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</si>
  <si>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</si>
  <si>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</si>
  <si>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</si>
  <si>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</si>
  <si>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</si>
  <si>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</si>
  <si>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</si>
  <si>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</si>
  <si>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</si>
  <si>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</si>
  <si>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</si>
  <si>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</si>
  <si>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</si>
  <si>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</si>
  <si>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</si>
  <si>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</si>
  <si>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</si>
  <si>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</si>
  <si>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</si>
  <si>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</si>
  <si>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</si>
  <si>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</si>
  <si>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</si>
  <si>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</si>
  <si>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</si>
  <si>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</si>
  <si>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</si>
  <si>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</si>
  <si>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</si>
  <si>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</si>
  <si>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</si>
  <si>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</si>
  <si>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</si>
  <si>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</si>
  <si>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</si>
  <si>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</si>
  <si>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</si>
  <si>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</si>
  <si>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</si>
  <si>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</si>
  <si>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</si>
  <si>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</si>
  <si>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</si>
  <si>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</si>
  <si>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</si>
  <si>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</si>
  <si>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</si>
  <si>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</si>
  <si>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</si>
  <si>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</si>
  <si>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</si>
  <si>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</si>
  <si>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</si>
  <si>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</si>
  <si>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</si>
  <si>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</si>
  <si>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</si>
  <si>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</si>
  <si>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</si>
  <si>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</si>
  <si>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</si>
  <si>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</si>
  <si>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</si>
  <si>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</si>
  <si>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</si>
  <si>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</si>
  <si>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</si>
  <si>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</si>
  <si>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</si>
  <si>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</si>
  <si>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</si>
  <si>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</si>
  <si>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</si>
  <si>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</si>
  <si>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</si>
  <si>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</si>
  <si>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</si>
  <si>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</si>
  <si>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</si>
  <si>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</si>
  <si>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</si>
  <si>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</si>
  <si>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</si>
  <si>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</si>
  <si>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</si>
  <si>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</si>
  <si>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</si>
  <si>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</si>
  <si>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Receivables</t>
  </si>
  <si>
    <t>Marketable Securities Held for Trading</t>
  </si>
  <si>
    <t>Payables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</si>
  <si>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</si>
  <si>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</si>
  <si>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</si>
  <si>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</si>
  <si>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</si>
  <si>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</si>
  <si>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</si>
  <si>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</si>
  <si>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</si>
  <si>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</si>
  <si>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</si>
  <si>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</si>
  <si>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</si>
  <si>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</si>
  <si>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</si>
  <si>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</si>
  <si>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</si>
  <si>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</si>
  <si>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</si>
  <si>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</si>
  <si>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</si>
  <si>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</si>
  <si>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Loan receivable</t>
  </si>
  <si>
    <t>(Audited)</t>
  </si>
  <si>
    <t>Land held for development</t>
  </si>
  <si>
    <t>Inventory</t>
  </si>
  <si>
    <t>Non-current Asset Held for Sale</t>
  </si>
  <si>
    <t>(Restated)</t>
  </si>
  <si>
    <t>Share of Profit of Equity Accounted Assosiate, Net of Tax</t>
  </si>
  <si>
    <t>Investment in an associate company</t>
  </si>
  <si>
    <t>Acquisition of trading rights</t>
  </si>
  <si>
    <t>Purchase of investment property</t>
  </si>
  <si>
    <t>Transfer from other reserve to profit &amp; loss</t>
  </si>
  <si>
    <t>Balance at beginning of year 2016</t>
  </si>
  <si>
    <t>Balance at end of period 2016</t>
  </si>
  <si>
    <t>the year ended 31 December 2016)</t>
  </si>
  <si>
    <t>for the year ended 31 December 2016)</t>
  </si>
  <si>
    <t>Balance at end of period 2017</t>
  </si>
  <si>
    <t>with the Annual Financial Report for the year ended 31 December 2016)</t>
  </si>
  <si>
    <t>Transfer from share premium to capital</t>
  </si>
  <si>
    <t>Balance at beginning of year 2017</t>
  </si>
  <si>
    <t>Quarterly report on consolidated results for the financial quarter ended 31 December 2017</t>
  </si>
  <si>
    <t>CONDENSED CONSOLIDATED COMPREHENSIVE INCOME STATEMENT FOR THE QUARTER ENDED 31 DECEMBER 2017</t>
  </si>
  <si>
    <t>CONDENSED CONSOLIDATED FINANCIAL POSITION AS AS AT 31 DECEMBER 2017</t>
  </si>
  <si>
    <t>12 months ended 31 December 2017</t>
  </si>
  <si>
    <t>12 months ended 31 December 2016</t>
  </si>
  <si>
    <t>FOR THE PERIOD ENDED 31 DECEMBER 2017</t>
  </si>
  <si>
    <t>12 months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</si>
</sst>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80" fontId="0" fillId="0" borderId="0" xfId="15" applyNumberFormat="1" applyAlignment="1">
      <alignment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38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40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  <xf numFmtId="173" fontId="0" fillId="0" borderId="40" xfId="15" applyNumberFormat="1" applyFill="1" applyBorder="1" applyAlignment="1">
      <alignment/>
    </xf>
    <xf numFmtId="38" fontId="0" fillId="0" borderId="38" xfId="15" applyNumberFormat="1" applyFill="1" applyBorder="1" applyAlignment="1">
      <alignment/>
    </xf>
    <xf numFmtId="177" fontId="0" fillId="0" borderId="7" xfId="15" applyNumberFormat="1" applyBorder="1" applyAlignment="1">
      <alignment/>
    </xf>
    <xf numFmtId="173" fontId="0" fillId="0" borderId="0" xfId="15" applyNumberFormat="1" applyFill="1" applyAlignment="1">
      <alignment vertical="top"/>
    </xf>
    <xf numFmtId="173" fontId="1" fillId="0" borderId="0" xfId="15" applyNumberFormat="1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="75" zoomScaleNormal="75" zoomScaleSheetLayoutView="75" workbookViewId="0" topLeftCell="A33">
      <selection activeCell="G68" sqref="G68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8" t="s">
        <v>0</v>
      </c>
      <c r="D1" s="7"/>
    </row>
    <row r="2" ht="15">
      <c r="A2" s="8" t="s">
        <v>1</v>
      </c>
    </row>
    <row r="3" ht="15">
      <c r="F3" s="8"/>
    </row>
    <row r="5" ht="17.25">
      <c r="A5" s="5" t="s">
        <v>2</v>
      </c>
    </row>
    <row r="7" ht="12.75">
      <c r="A7" t="s">
        <v>162</v>
      </c>
    </row>
    <row r="8" ht="12.75">
      <c r="A8" t="s">
        <v>20</v>
      </c>
    </row>
    <row r="10" ht="15">
      <c r="A10" s="1" t="s">
        <v>163</v>
      </c>
    </row>
    <row r="11" ht="13.5" thickBot="1"/>
    <row r="12" spans="6:9" ht="13.5">
      <c r="F12" s="17" t="s">
        <v>3</v>
      </c>
      <c r="G12" s="18"/>
      <c r="H12" s="19" t="s">
        <v>4</v>
      </c>
      <c r="I12" s="20"/>
    </row>
    <row r="13" spans="6:9" ht="12.75">
      <c r="F13" s="79" t="s">
        <v>5</v>
      </c>
      <c r="G13" s="71" t="s">
        <v>6</v>
      </c>
      <c r="H13" s="87" t="s">
        <v>5</v>
      </c>
      <c r="I13" s="83" t="s">
        <v>6</v>
      </c>
    </row>
    <row r="14" spans="6:9" ht="12.75">
      <c r="F14" s="80" t="s">
        <v>7</v>
      </c>
      <c r="G14" s="72" t="s">
        <v>23</v>
      </c>
      <c r="H14" s="88" t="s">
        <v>7</v>
      </c>
      <c r="I14" s="84" t="s">
        <v>23</v>
      </c>
    </row>
    <row r="15" spans="6:9" ht="12.75">
      <c r="F15" s="80" t="s">
        <v>8</v>
      </c>
      <c r="G15" s="72" t="s">
        <v>8</v>
      </c>
      <c r="H15" s="88" t="s">
        <v>9</v>
      </c>
      <c r="I15" s="84" t="s">
        <v>10</v>
      </c>
    </row>
    <row r="16" spans="6:9" ht="12.75">
      <c r="F16" s="109">
        <v>43100</v>
      </c>
      <c r="G16" s="73">
        <v>42735</v>
      </c>
      <c r="H16" s="81">
        <f>F16</f>
        <v>43100</v>
      </c>
      <c r="I16" s="85">
        <f>G16</f>
        <v>42735</v>
      </c>
    </row>
    <row r="17" spans="6:9" ht="12.75">
      <c r="F17" s="109"/>
      <c r="G17" s="136"/>
      <c r="H17" s="137"/>
      <c r="I17" s="138" t="s">
        <v>148</v>
      </c>
    </row>
    <row r="18" spans="6:9" ht="13.5" thickBot="1">
      <c r="F18" s="82" t="s">
        <v>11</v>
      </c>
      <c r="G18" s="74" t="s">
        <v>11</v>
      </c>
      <c r="H18" s="89" t="s">
        <v>11</v>
      </c>
      <c r="I18" s="86" t="s">
        <v>11</v>
      </c>
    </row>
    <row r="19" spans="6:9" ht="13.5" thickTop="1">
      <c r="F19" s="21"/>
      <c r="G19" s="6"/>
      <c r="H19" s="101"/>
      <c r="I19" s="96"/>
    </row>
    <row r="20" spans="2:9" ht="12.75">
      <c r="B20" s="24" t="s">
        <v>130</v>
      </c>
      <c r="F20" s="21"/>
      <c r="G20" s="4"/>
      <c r="H20" s="133"/>
      <c r="I20" s="134"/>
    </row>
    <row r="21" spans="6:9" ht="12.75">
      <c r="F21" s="21"/>
      <c r="G21" s="4"/>
      <c r="H21" s="133"/>
      <c r="I21" s="134"/>
    </row>
    <row r="22" spans="2:9" ht="12.75">
      <c r="B22" s="24" t="s">
        <v>21</v>
      </c>
      <c r="F22" s="36">
        <f>H22-34834</f>
        <v>9044</v>
      </c>
      <c r="G22" s="64">
        <f>I22-27271</f>
        <v>9456</v>
      </c>
      <c r="H22" s="44">
        <v>43878</v>
      </c>
      <c r="I22" s="102">
        <v>36727</v>
      </c>
    </row>
    <row r="23" spans="2:9" ht="12.75">
      <c r="B23" s="24"/>
      <c r="F23" s="37"/>
      <c r="G23" s="65"/>
      <c r="H23" s="90"/>
      <c r="I23" s="103"/>
    </row>
    <row r="24" spans="2:9" ht="12.75">
      <c r="B24" s="24" t="s">
        <v>25</v>
      </c>
      <c r="F24" s="38">
        <f>H24-(-22335)</f>
        <v>-6365</v>
      </c>
      <c r="G24" s="66">
        <f>I24+20175</f>
        <v>-6108</v>
      </c>
      <c r="H24" s="44">
        <f>-10090-18610</f>
        <v>-28700</v>
      </c>
      <c r="I24" s="104">
        <f>-7978-18305</f>
        <v>-26283</v>
      </c>
    </row>
    <row r="25" spans="2:9" ht="12.75">
      <c r="B25" s="24"/>
      <c r="F25" s="40"/>
      <c r="G25" s="68"/>
      <c r="H25" s="90"/>
      <c r="I25" s="103"/>
    </row>
    <row r="26" spans="2:9" ht="12.75">
      <c r="B26" s="24" t="s">
        <v>24</v>
      </c>
      <c r="F26" s="38">
        <f>H26-1929</f>
        <v>1636</v>
      </c>
      <c r="G26" s="66">
        <f>I26-4108</f>
        <v>785</v>
      </c>
      <c r="H26" s="91">
        <f>3155+410</f>
        <v>3565</v>
      </c>
      <c r="I26" s="102">
        <f>3613+1280</f>
        <v>4893</v>
      </c>
    </row>
    <row r="27" spans="2:9" ht="12.75">
      <c r="B27" s="24"/>
      <c r="F27" s="39"/>
      <c r="G27" s="67"/>
      <c r="H27" s="92"/>
      <c r="I27" s="105"/>
    </row>
    <row r="28" spans="2:9" ht="12.75">
      <c r="B28" s="24" t="s">
        <v>93</v>
      </c>
      <c r="F28" s="40">
        <f>SUM(F22:F26)</f>
        <v>4315</v>
      </c>
      <c r="G28" s="68">
        <f>SUM(G22:G26)</f>
        <v>4133</v>
      </c>
      <c r="H28" s="93">
        <f>SUM(H22:H26)</f>
        <v>18743</v>
      </c>
      <c r="I28" s="106">
        <f>SUM(I22:I26)</f>
        <v>15337</v>
      </c>
    </row>
    <row r="29" spans="2:9" ht="12.75">
      <c r="B29" s="24"/>
      <c r="F29" s="37"/>
      <c r="G29" s="65"/>
      <c r="H29" s="90"/>
      <c r="I29" s="103"/>
    </row>
    <row r="30" spans="2:9" ht="12.75">
      <c r="B30" s="24" t="s">
        <v>27</v>
      </c>
      <c r="F30" s="38">
        <f>H30-(-15)</f>
        <v>-15</v>
      </c>
      <c r="G30" s="66">
        <f>I30+8</f>
        <v>-9</v>
      </c>
      <c r="H30" s="91">
        <v>-30</v>
      </c>
      <c r="I30" s="104">
        <v>-17</v>
      </c>
    </row>
    <row r="31" spans="2:9" ht="12.75">
      <c r="B31" s="24"/>
      <c r="F31" s="38"/>
      <c r="G31" s="66"/>
      <c r="H31" s="91"/>
      <c r="I31" s="104"/>
    </row>
    <row r="32" spans="2:9" ht="12.75">
      <c r="B32" s="24" t="s">
        <v>26</v>
      </c>
      <c r="F32" s="38">
        <f>H32-0</f>
        <v>0</v>
      </c>
      <c r="G32" s="66">
        <f>I32-0</f>
        <v>0</v>
      </c>
      <c r="H32" s="91">
        <v>0</v>
      </c>
      <c r="I32" s="104">
        <v>0</v>
      </c>
    </row>
    <row r="33" spans="2:9" ht="12.75">
      <c r="B33" s="24"/>
      <c r="F33" s="38"/>
      <c r="G33" s="66"/>
      <c r="H33" s="91"/>
      <c r="I33" s="104"/>
    </row>
    <row r="34" spans="2:9" ht="12.75">
      <c r="B34" s="24" t="s">
        <v>149</v>
      </c>
      <c r="F34" s="38">
        <f>H34-(-271)</f>
        <v>-28</v>
      </c>
      <c r="G34" s="66">
        <f>I34--787</f>
        <v>-95</v>
      </c>
      <c r="H34" s="91">
        <v>-299</v>
      </c>
      <c r="I34" s="104">
        <v>-882</v>
      </c>
    </row>
    <row r="35" spans="2:9" ht="12.75">
      <c r="B35" s="24"/>
      <c r="F35" s="41"/>
      <c r="G35" s="69"/>
      <c r="H35" s="94"/>
      <c r="I35" s="107"/>
    </row>
    <row r="36" spans="2:9" ht="12.75">
      <c r="B36" s="24" t="s">
        <v>94</v>
      </c>
      <c r="F36" s="38">
        <f>SUM(F28:F35)</f>
        <v>4272</v>
      </c>
      <c r="G36" s="66">
        <f>SUM(G28:G35)</f>
        <v>4029</v>
      </c>
      <c r="H36" s="91">
        <f>SUM(H28:H35)</f>
        <v>18414</v>
      </c>
      <c r="I36" s="104">
        <f>SUM(I28:I35)</f>
        <v>14438</v>
      </c>
    </row>
    <row r="37" spans="2:9" ht="12.75">
      <c r="B37" s="24"/>
      <c r="F37" s="38"/>
      <c r="G37" s="66"/>
      <c r="H37" s="91"/>
      <c r="I37" s="104"/>
    </row>
    <row r="38" spans="2:9" ht="12.75">
      <c r="B38" s="24" t="s">
        <v>28</v>
      </c>
      <c r="F38" s="38">
        <f>H38-(-3253)</f>
        <v>-1121</v>
      </c>
      <c r="G38" s="66">
        <f>I38+3041</f>
        <v>-892</v>
      </c>
      <c r="H38" s="44">
        <v>-4374</v>
      </c>
      <c r="I38" s="104">
        <v>-3933</v>
      </c>
    </row>
    <row r="39" spans="2:9" ht="12.75">
      <c r="B39" s="24"/>
      <c r="F39" s="41"/>
      <c r="G39" s="69"/>
      <c r="H39" s="94"/>
      <c r="I39" s="107"/>
    </row>
    <row r="40" spans="2:9" ht="13.5" thickBot="1">
      <c r="B40" s="24" t="s">
        <v>129</v>
      </c>
      <c r="F40" s="42">
        <f>SUM(F36:F38)</f>
        <v>3151</v>
      </c>
      <c r="G40" s="70">
        <f>SUM(G36:G38)</f>
        <v>3137</v>
      </c>
      <c r="H40" s="95">
        <f>SUM(H36:H38)</f>
        <v>14040</v>
      </c>
      <c r="I40" s="108">
        <f>SUM(I36:I38)</f>
        <v>10505</v>
      </c>
    </row>
    <row r="41" spans="2:9" ht="13.5" thickTop="1">
      <c r="B41" s="24"/>
      <c r="F41" s="38"/>
      <c r="G41" s="66"/>
      <c r="H41" s="91"/>
      <c r="I41" s="104"/>
    </row>
    <row r="42" spans="2:9" ht="12.75">
      <c r="B42" s="24" t="s">
        <v>128</v>
      </c>
      <c r="F42" s="38"/>
      <c r="G42" s="66"/>
      <c r="H42" s="91"/>
      <c r="I42" s="104"/>
    </row>
    <row r="43" spans="2:9" ht="12.75">
      <c r="B43" s="24"/>
      <c r="F43" s="38"/>
      <c r="G43" s="66"/>
      <c r="H43" s="91"/>
      <c r="I43" s="104"/>
    </row>
    <row r="44" spans="2:9" ht="12.75">
      <c r="B44" s="24" t="s">
        <v>141</v>
      </c>
      <c r="F44" s="38">
        <f>H44-0</f>
        <v>0</v>
      </c>
      <c r="G44" s="66">
        <f>I44+0</f>
        <v>0</v>
      </c>
      <c r="H44" s="91">
        <v>0</v>
      </c>
      <c r="I44" s="104">
        <v>0</v>
      </c>
    </row>
    <row r="45" spans="2:9" ht="12.75">
      <c r="B45" s="24"/>
      <c r="F45" s="38"/>
      <c r="G45" s="66"/>
      <c r="H45" s="91"/>
      <c r="I45" s="104"/>
    </row>
    <row r="46" spans="2:9" ht="12.75">
      <c r="B46" s="24" t="s">
        <v>135</v>
      </c>
      <c r="F46" s="38">
        <v>0</v>
      </c>
      <c r="G46" s="66">
        <v>0</v>
      </c>
      <c r="H46" s="91">
        <v>0</v>
      </c>
      <c r="I46" s="104">
        <v>0</v>
      </c>
    </row>
    <row r="47" spans="2:9" ht="12.75">
      <c r="B47" s="24"/>
      <c r="C47" s="24" t="s">
        <v>134</v>
      </c>
      <c r="F47" s="38"/>
      <c r="G47" s="66"/>
      <c r="H47" s="91"/>
      <c r="I47" s="104"/>
    </row>
    <row r="48" spans="2:9" ht="12.75">
      <c r="B48" s="24"/>
      <c r="F48" s="41"/>
      <c r="G48" s="69"/>
      <c r="H48" s="94"/>
      <c r="I48" s="107"/>
    </row>
    <row r="49" spans="2:9" ht="13.5" thickBot="1">
      <c r="B49" s="24" t="s">
        <v>133</v>
      </c>
      <c r="F49" s="42">
        <f>F46+F44+F40</f>
        <v>3151</v>
      </c>
      <c r="G49" s="70">
        <f>G46+G44+G40</f>
        <v>3137</v>
      </c>
      <c r="H49" s="95">
        <f>H46+H44+H40</f>
        <v>14040</v>
      </c>
      <c r="I49" s="108">
        <f>I46+I44+I40</f>
        <v>10505</v>
      </c>
    </row>
    <row r="50" spans="2:9" ht="13.5" thickTop="1">
      <c r="B50" s="24"/>
      <c r="F50" s="38"/>
      <c r="G50" s="66"/>
      <c r="H50" s="91"/>
      <c r="I50" s="104"/>
    </row>
    <row r="51" spans="2:9" ht="12.75">
      <c r="B51" s="24" t="s">
        <v>132</v>
      </c>
      <c r="F51" s="38"/>
      <c r="G51" s="66"/>
      <c r="H51" s="91"/>
      <c r="I51" s="104"/>
    </row>
    <row r="52" spans="2:9" ht="12.75">
      <c r="B52" s="24"/>
      <c r="F52" s="38"/>
      <c r="G52" s="66"/>
      <c r="H52" s="91"/>
      <c r="I52" s="104"/>
    </row>
    <row r="53" spans="2:9" ht="12.75">
      <c r="B53" s="24" t="s">
        <v>87</v>
      </c>
      <c r="F53" s="38">
        <v>3151</v>
      </c>
      <c r="G53" s="66">
        <v>3137</v>
      </c>
      <c r="H53" s="91">
        <v>14040</v>
      </c>
      <c r="I53" s="104">
        <v>10505</v>
      </c>
    </row>
    <row r="54" spans="2:9" ht="12.75">
      <c r="B54" s="24"/>
      <c r="F54" s="38"/>
      <c r="G54" s="66"/>
      <c r="H54" s="91"/>
      <c r="I54" s="104"/>
    </row>
    <row r="55" spans="2:9" ht="12.75">
      <c r="B55" s="24" t="s">
        <v>131</v>
      </c>
      <c r="F55" s="38">
        <f>F57-F53</f>
        <v>0</v>
      </c>
      <c r="G55" s="66">
        <f>G57-G53</f>
        <v>0</v>
      </c>
      <c r="H55" s="91">
        <f>H57-H53</f>
        <v>0</v>
      </c>
      <c r="I55" s="104">
        <f>I40-I53</f>
        <v>0</v>
      </c>
    </row>
    <row r="56" spans="2:9" ht="12.75">
      <c r="B56" s="24"/>
      <c r="F56" s="38"/>
      <c r="G56" s="66"/>
      <c r="H56" s="91"/>
      <c r="I56" s="104"/>
    </row>
    <row r="57" spans="2:9" ht="13.5" thickBot="1">
      <c r="B57" s="24"/>
      <c r="F57" s="42">
        <f>F40</f>
        <v>3151</v>
      </c>
      <c r="G57" s="70">
        <f>G40</f>
        <v>3137</v>
      </c>
      <c r="H57" s="95">
        <f>H40</f>
        <v>14040</v>
      </c>
      <c r="I57" s="108">
        <f>I40</f>
        <v>10505</v>
      </c>
    </row>
    <row r="58" spans="2:9" ht="13.5" thickTop="1">
      <c r="B58" s="24"/>
      <c r="F58" s="38"/>
      <c r="G58" s="75"/>
      <c r="H58" s="44"/>
      <c r="I58" s="97"/>
    </row>
    <row r="59" spans="2:9" ht="12.75">
      <c r="B59" s="24" t="s">
        <v>136</v>
      </c>
      <c r="F59" s="38"/>
      <c r="G59" s="66"/>
      <c r="H59" s="91"/>
      <c r="I59" s="104"/>
    </row>
    <row r="60" spans="2:9" ht="12.75">
      <c r="B60" s="24"/>
      <c r="F60" s="38"/>
      <c r="G60" s="66"/>
      <c r="H60" s="91"/>
      <c r="I60" s="104"/>
    </row>
    <row r="61" spans="2:9" ht="12.75">
      <c r="B61" s="24" t="s">
        <v>87</v>
      </c>
      <c r="F61" s="38">
        <f>F49</f>
        <v>3151</v>
      </c>
      <c r="G61" s="66">
        <f>G49</f>
        <v>3137</v>
      </c>
      <c r="H61" s="91">
        <f>H49</f>
        <v>14040</v>
      </c>
      <c r="I61" s="104">
        <f>I49</f>
        <v>10505</v>
      </c>
    </row>
    <row r="62" spans="2:9" ht="12.75">
      <c r="B62" s="24"/>
      <c r="F62" s="38"/>
      <c r="G62" s="66"/>
      <c r="H62" s="91"/>
      <c r="I62" s="104"/>
    </row>
    <row r="63" spans="2:9" ht="12.75">
      <c r="B63" s="24" t="s">
        <v>131</v>
      </c>
      <c r="F63" s="38">
        <v>0</v>
      </c>
      <c r="G63" s="66">
        <v>0</v>
      </c>
      <c r="H63" s="91">
        <v>0</v>
      </c>
      <c r="I63" s="104">
        <v>0</v>
      </c>
    </row>
    <row r="64" spans="2:9" ht="12.75">
      <c r="B64" s="24"/>
      <c r="F64" s="38"/>
      <c r="G64" s="66"/>
      <c r="H64" s="91"/>
      <c r="I64" s="104"/>
    </row>
    <row r="65" spans="2:9" ht="13.5" thickBot="1">
      <c r="B65" s="24"/>
      <c r="F65" s="42">
        <f>F49</f>
        <v>3151</v>
      </c>
      <c r="G65" s="70">
        <f>G49</f>
        <v>3137</v>
      </c>
      <c r="H65" s="95">
        <f>H49</f>
        <v>14040</v>
      </c>
      <c r="I65" s="108">
        <f>I49</f>
        <v>10505</v>
      </c>
    </row>
    <row r="66" spans="2:9" ht="13.5" thickTop="1">
      <c r="B66" s="24"/>
      <c r="F66" s="38"/>
      <c r="G66" s="75"/>
      <c r="H66" s="44"/>
      <c r="I66" s="97"/>
    </row>
    <row r="67" spans="2:9" ht="12.75" customHeight="1">
      <c r="B67" s="24"/>
      <c r="F67" s="38"/>
      <c r="G67" s="75"/>
      <c r="H67" s="44"/>
      <c r="I67" s="97"/>
    </row>
    <row r="68" spans="2:9" ht="12.75" customHeight="1">
      <c r="B68" s="24" t="s">
        <v>60</v>
      </c>
      <c r="C68" s="24" t="s">
        <v>29</v>
      </c>
      <c r="F68" s="43">
        <f>F53/202640*100</f>
        <v>1.55497433872878</v>
      </c>
      <c r="G68" s="76">
        <f>G53/202645*100</f>
        <v>1.5480273384490117</v>
      </c>
      <c r="H68" s="45">
        <f>H53/202640*100</f>
        <v>6.928543229372286</v>
      </c>
      <c r="I68" s="98">
        <f>I53/202645*100</f>
        <v>5.183942362259123</v>
      </c>
    </row>
    <row r="69" spans="3:9" ht="12.75">
      <c r="C69" s="24" t="s">
        <v>30</v>
      </c>
      <c r="F69" s="43">
        <v>0</v>
      </c>
      <c r="G69" s="77">
        <v>0</v>
      </c>
      <c r="H69" s="45">
        <v>0</v>
      </c>
      <c r="I69" s="99">
        <v>0</v>
      </c>
    </row>
    <row r="70" spans="6:9" ht="12.75">
      <c r="F70" s="150"/>
      <c r="G70" s="75"/>
      <c r="H70" s="16"/>
      <c r="I70" s="97"/>
    </row>
    <row r="71" spans="6:9" ht="13.5" thickBot="1">
      <c r="F71" s="22"/>
      <c r="G71" s="78"/>
      <c r="H71" s="23"/>
      <c r="I71" s="100"/>
    </row>
    <row r="72" ht="12.75">
      <c r="H72" s="140"/>
    </row>
    <row r="74" ht="12.75">
      <c r="B74" s="33" t="s">
        <v>31</v>
      </c>
    </row>
    <row r="75" ht="12.75">
      <c r="B75" s="34" t="s">
        <v>156</v>
      </c>
    </row>
  </sheetData>
  <printOptions/>
  <pageMargins left="0.75" right="0.5" top="0.75" bottom="0.75" header="0" footer="0"/>
  <pageSetup fitToHeight="1" fitToWidth="1" horizontalDpi="600" verticalDpi="600" orientation="portrait" paperSize="9" scale="6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75" zoomScaleNormal="75" workbookViewId="0" topLeftCell="A24">
      <selection activeCell="H56" sqref="H56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">
      <c r="A1" s="8" t="s">
        <v>12</v>
      </c>
      <c r="H1" s="113" t="s">
        <v>88</v>
      </c>
    </row>
    <row r="2" ht="15">
      <c r="A2" s="1" t="s">
        <v>164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1">
        <v>43100</v>
      </c>
      <c r="I5" s="4"/>
      <c r="J5" s="4"/>
      <c r="K5" s="31">
        <v>42735</v>
      </c>
      <c r="L5" s="4"/>
    </row>
    <row r="6" spans="7:12" ht="12.75">
      <c r="G6" s="4"/>
      <c r="H6" s="13"/>
      <c r="I6" s="4"/>
      <c r="J6" s="4"/>
      <c r="K6" s="111" t="s">
        <v>144</v>
      </c>
      <c r="L6" s="4"/>
    </row>
    <row r="7" spans="7:12" ht="12.75">
      <c r="G7" s="4"/>
      <c r="H7" s="25" t="s">
        <v>11</v>
      </c>
      <c r="I7" s="26"/>
      <c r="J7" s="26"/>
      <c r="K7" s="27" t="s">
        <v>11</v>
      </c>
      <c r="L7" s="4"/>
    </row>
    <row r="8" spans="7:12" ht="12.75">
      <c r="G8" s="4"/>
      <c r="H8" s="25"/>
      <c r="I8" s="26"/>
      <c r="J8" s="26"/>
      <c r="K8" s="27"/>
      <c r="L8" s="4"/>
    </row>
    <row r="9" spans="2:12" ht="12.75">
      <c r="B9" s="24" t="s">
        <v>107</v>
      </c>
      <c r="G9" s="4"/>
      <c r="H9" s="25"/>
      <c r="I9" s="26"/>
      <c r="J9" s="26"/>
      <c r="K9" s="27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4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8" t="s">
        <v>32</v>
      </c>
      <c r="G12" s="4"/>
      <c r="H12" s="122">
        <v>13763</v>
      </c>
      <c r="I12" s="4"/>
      <c r="J12" s="4"/>
      <c r="K12" s="122">
        <v>14575</v>
      </c>
      <c r="L12" s="4"/>
    </row>
    <row r="13" spans="1:12" ht="12.75">
      <c r="A13" s="2"/>
      <c r="C13" s="28" t="s">
        <v>116</v>
      </c>
      <c r="G13" s="4"/>
      <c r="H13" s="123">
        <v>27124</v>
      </c>
      <c r="I13" s="4"/>
      <c r="J13" s="4"/>
      <c r="K13" s="123">
        <v>27128</v>
      </c>
      <c r="L13" s="4"/>
    </row>
    <row r="14" spans="1:12" ht="12.75">
      <c r="A14" s="2"/>
      <c r="C14" s="28" t="s">
        <v>145</v>
      </c>
      <c r="G14" s="4"/>
      <c r="H14" s="48">
        <v>30944</v>
      </c>
      <c r="I14" s="4"/>
      <c r="J14" s="4"/>
      <c r="K14" s="48">
        <v>30754</v>
      </c>
      <c r="L14" s="4"/>
    </row>
    <row r="15" spans="1:12" ht="12.75">
      <c r="A15" s="2"/>
      <c r="C15" s="28" t="s">
        <v>150</v>
      </c>
      <c r="G15" s="4"/>
      <c r="H15" s="124">
        <v>5807</v>
      </c>
      <c r="I15" s="4"/>
      <c r="J15" s="4"/>
      <c r="K15" s="124">
        <v>6106</v>
      </c>
      <c r="L15" s="4"/>
    </row>
    <row r="16" spans="1:12" ht="12.75">
      <c r="A16" s="2"/>
      <c r="C16" s="28" t="s">
        <v>89</v>
      </c>
      <c r="G16" s="4"/>
      <c r="H16" s="124">
        <v>662</v>
      </c>
      <c r="I16" s="4"/>
      <c r="J16" s="4"/>
      <c r="K16" s="124">
        <f>662</f>
        <v>662</v>
      </c>
      <c r="L16" s="4"/>
    </row>
    <row r="17" spans="1:12" ht="12.75" hidden="1">
      <c r="A17" s="2"/>
      <c r="C17" s="28" t="s">
        <v>143</v>
      </c>
      <c r="G17" s="4"/>
      <c r="H17" s="124">
        <v>0</v>
      </c>
      <c r="I17" s="4"/>
      <c r="J17" s="4"/>
      <c r="K17" s="124">
        <v>0</v>
      </c>
      <c r="L17" s="4"/>
    </row>
    <row r="18" spans="1:12" ht="12.75">
      <c r="A18" s="2"/>
      <c r="C18" s="28" t="s">
        <v>142</v>
      </c>
      <c r="G18" s="4"/>
      <c r="H18" s="124">
        <v>1145</v>
      </c>
      <c r="I18" s="4"/>
      <c r="J18" s="4"/>
      <c r="K18" s="124">
        <v>1119</v>
      </c>
      <c r="L18" s="4"/>
    </row>
    <row r="19" spans="3:12" ht="12.75">
      <c r="C19" s="28" t="s">
        <v>79</v>
      </c>
      <c r="G19" s="4"/>
      <c r="H19" s="129">
        <v>0</v>
      </c>
      <c r="I19" s="4"/>
      <c r="J19" s="4"/>
      <c r="K19" s="129">
        <v>88</v>
      </c>
      <c r="L19" s="4"/>
    </row>
    <row r="20" spans="2:12" ht="12.75">
      <c r="B20" s="24"/>
      <c r="G20" s="4"/>
      <c r="H20" s="129">
        <f>SUM(H12:H19)</f>
        <v>79445</v>
      </c>
      <c r="I20" s="4"/>
      <c r="J20" s="4"/>
      <c r="K20" s="129">
        <f>SUM(K12:K19)</f>
        <v>80432</v>
      </c>
      <c r="L20" s="4"/>
    </row>
    <row r="21" spans="2:12" ht="12.75">
      <c r="B21" s="24"/>
      <c r="G21" s="4"/>
      <c r="H21" s="47"/>
      <c r="I21" s="4"/>
      <c r="J21" s="4"/>
      <c r="K21" s="47"/>
      <c r="L21" s="4"/>
    </row>
    <row r="22" spans="1:11" ht="12.75">
      <c r="A22" s="2"/>
      <c r="B22" s="24" t="s">
        <v>14</v>
      </c>
      <c r="H22"/>
      <c r="K22"/>
    </row>
    <row r="23" spans="1:11" ht="12.75" hidden="1">
      <c r="A23" s="2"/>
      <c r="B23" s="24"/>
      <c r="C23" t="s">
        <v>146</v>
      </c>
      <c r="H23" s="142">
        <v>0</v>
      </c>
      <c r="I23" s="143"/>
      <c r="J23" s="143"/>
      <c r="K23" s="142">
        <v>0</v>
      </c>
    </row>
    <row r="24" spans="3:12" ht="12.75">
      <c r="C24" s="28" t="s">
        <v>119</v>
      </c>
      <c r="G24" s="4"/>
      <c r="H24" s="149">
        <v>3150</v>
      </c>
      <c r="I24" s="144"/>
      <c r="J24" s="144"/>
      <c r="K24" s="149">
        <v>5955</v>
      </c>
      <c r="L24" s="4"/>
    </row>
    <row r="25" spans="3:12" ht="12.75">
      <c r="C25" s="28" t="s">
        <v>118</v>
      </c>
      <c r="G25" s="4"/>
      <c r="H25" s="124">
        <v>258228</v>
      </c>
      <c r="I25" s="144"/>
      <c r="J25" s="144"/>
      <c r="K25" s="124">
        <f>159683+226</f>
        <v>159909</v>
      </c>
      <c r="L25" s="4"/>
    </row>
    <row r="26" spans="3:12" ht="12.75">
      <c r="C26" s="28" t="s">
        <v>90</v>
      </c>
      <c r="G26" s="4"/>
      <c r="H26" s="124">
        <v>8839</v>
      </c>
      <c r="I26" s="144"/>
      <c r="J26" s="144"/>
      <c r="K26" s="124">
        <v>15284</v>
      </c>
      <c r="L26" s="139"/>
    </row>
    <row r="27" spans="3:12" ht="12.75">
      <c r="C27" s="28" t="s">
        <v>113</v>
      </c>
      <c r="G27" s="4"/>
      <c r="H27" s="124">
        <v>119513</v>
      </c>
      <c r="I27" s="144"/>
      <c r="J27" s="144"/>
      <c r="K27" s="124">
        <v>64491</v>
      </c>
      <c r="L27" s="4"/>
    </row>
    <row r="28" spans="7:12" ht="12.75">
      <c r="G28" s="4"/>
      <c r="H28" s="129"/>
      <c r="I28" s="144"/>
      <c r="J28" s="144"/>
      <c r="K28" s="129"/>
      <c r="L28" s="4"/>
    </row>
    <row r="29" spans="7:12" ht="12.75">
      <c r="G29" s="4"/>
      <c r="H29" s="145">
        <f>SUM(H23:H28)</f>
        <v>389730</v>
      </c>
      <c r="I29" s="144"/>
      <c r="J29" s="144"/>
      <c r="K29" s="145">
        <f>SUM(K23:K28)</f>
        <v>245639</v>
      </c>
      <c r="L29" s="4"/>
    </row>
    <row r="30" spans="7:12" ht="12.75">
      <c r="G30" s="4"/>
      <c r="H30" s="147"/>
      <c r="I30" s="144"/>
      <c r="J30" s="144"/>
      <c r="K30" s="147"/>
      <c r="L30" s="4"/>
    </row>
    <row r="31" spans="2:12" ht="12.75" hidden="1">
      <c r="B31" t="s">
        <v>147</v>
      </c>
      <c r="G31" s="4"/>
      <c r="H31" s="147">
        <v>0</v>
      </c>
      <c r="I31" s="144"/>
      <c r="J31" s="144"/>
      <c r="K31" s="147">
        <v>0</v>
      </c>
      <c r="L31" s="4"/>
    </row>
    <row r="32" spans="7:13" ht="12.75" hidden="1">
      <c r="G32" s="4"/>
      <c r="H32" s="4"/>
      <c r="I32" s="4"/>
      <c r="J32" s="4"/>
      <c r="K32" s="4"/>
      <c r="L32" s="4"/>
      <c r="M32" s="4"/>
    </row>
    <row r="33" spans="2:13" ht="13.5" thickBot="1">
      <c r="B33" s="24" t="s">
        <v>109</v>
      </c>
      <c r="G33" s="4"/>
      <c r="H33" s="120">
        <f>H29+H20+H31</f>
        <v>469175</v>
      </c>
      <c r="I33" s="4"/>
      <c r="J33" s="4"/>
      <c r="K33" s="120">
        <f>K29+K20+K31</f>
        <v>326071</v>
      </c>
      <c r="L33" s="4"/>
      <c r="M33" s="4"/>
    </row>
    <row r="34" spans="7:12" ht="13.5" thickTop="1">
      <c r="G34" s="4"/>
      <c r="H34" s="47"/>
      <c r="I34" s="4"/>
      <c r="J34" s="4"/>
      <c r="K34" s="47"/>
      <c r="L34" s="4"/>
    </row>
    <row r="35" spans="7:12" ht="12.75">
      <c r="G35" s="4"/>
      <c r="H35" s="47"/>
      <c r="I35" s="4"/>
      <c r="J35" s="4"/>
      <c r="K35" s="47"/>
      <c r="L35" s="4"/>
    </row>
    <row r="36" spans="2:12" ht="12.75">
      <c r="B36" s="24" t="s">
        <v>110</v>
      </c>
      <c r="G36" s="4"/>
      <c r="H36" s="50"/>
      <c r="I36" s="4"/>
      <c r="J36" s="4"/>
      <c r="K36" s="50"/>
      <c r="L36" s="4"/>
    </row>
    <row r="37" spans="2:12" ht="12.75">
      <c r="B37" s="24" t="s">
        <v>103</v>
      </c>
      <c r="G37" s="4"/>
      <c r="H37" s="47"/>
      <c r="I37" s="4"/>
      <c r="J37" s="4"/>
      <c r="K37" s="47"/>
      <c r="L37" s="4"/>
    </row>
    <row r="38" spans="3:12" ht="12.75">
      <c r="C38" s="28" t="s">
        <v>16</v>
      </c>
      <c r="G38" s="4"/>
      <c r="H38" s="122">
        <v>221940</v>
      </c>
      <c r="I38" s="4"/>
      <c r="J38" s="4"/>
      <c r="K38" s="122">
        <v>213563.324</v>
      </c>
      <c r="L38" s="4"/>
    </row>
    <row r="39" spans="3:12" ht="12.75">
      <c r="C39" s="28" t="s">
        <v>17</v>
      </c>
      <c r="G39" s="4"/>
      <c r="H39" s="123">
        <v>75386</v>
      </c>
      <c r="I39" s="4"/>
      <c r="J39" s="4"/>
      <c r="K39" s="123">
        <v>79855</v>
      </c>
      <c r="L39" s="4"/>
    </row>
    <row r="40" spans="3:12" ht="12.75">
      <c r="C40" s="28" t="s">
        <v>100</v>
      </c>
      <c r="G40" s="4"/>
      <c r="H40" s="124">
        <v>-7459</v>
      </c>
      <c r="I40" s="4"/>
      <c r="J40" s="4"/>
      <c r="K40" s="124">
        <v>-7454</v>
      </c>
      <c r="L40" s="4"/>
    </row>
    <row r="41" spans="7:12" ht="12.75">
      <c r="G41" s="4"/>
      <c r="H41" s="125">
        <f>SUM(H38:H40)</f>
        <v>289867</v>
      </c>
      <c r="I41" s="4"/>
      <c r="J41" s="4"/>
      <c r="K41" s="125">
        <f>SUM(K38:K40)</f>
        <v>285964.324</v>
      </c>
      <c r="L41" s="4"/>
    </row>
    <row r="42" spans="1:12" ht="12.75">
      <c r="A42" s="2"/>
      <c r="B42" s="24" t="s">
        <v>19</v>
      </c>
      <c r="G42" s="4"/>
      <c r="H42" s="119">
        <v>0</v>
      </c>
      <c r="I42" s="4"/>
      <c r="J42" s="4"/>
      <c r="K42" s="119">
        <v>0</v>
      </c>
      <c r="L42" s="4"/>
    </row>
    <row r="43" spans="1:12" ht="12.75">
      <c r="A43" s="2"/>
      <c r="B43" s="24" t="s">
        <v>111</v>
      </c>
      <c r="G43" s="4"/>
      <c r="H43" s="126">
        <f>H42+H41</f>
        <v>289867</v>
      </c>
      <c r="I43" s="4"/>
      <c r="J43" s="4"/>
      <c r="K43" s="126">
        <f>K42+K41</f>
        <v>285964.324</v>
      </c>
      <c r="L43" s="4"/>
    </row>
    <row r="44" spans="1:12" ht="12.75">
      <c r="A44" s="2"/>
      <c r="G44" s="4"/>
      <c r="H44" s="46"/>
      <c r="I44" s="4"/>
      <c r="J44" s="4"/>
      <c r="K44" s="46"/>
      <c r="L44" s="4"/>
    </row>
    <row r="45" spans="1:12" ht="12.75">
      <c r="A45" s="2"/>
      <c r="B45" s="24" t="s">
        <v>114</v>
      </c>
      <c r="G45" s="4"/>
      <c r="H45" s="46"/>
      <c r="I45" s="4"/>
      <c r="J45" s="4"/>
      <c r="K45" s="46"/>
      <c r="L45" s="4"/>
    </row>
    <row r="46" spans="1:12" ht="12.75" hidden="1">
      <c r="A46" s="2"/>
      <c r="C46" s="28" t="s">
        <v>22</v>
      </c>
      <c r="G46" s="4"/>
      <c r="H46" s="118">
        <v>0</v>
      </c>
      <c r="I46" s="4"/>
      <c r="J46" s="4"/>
      <c r="K46" s="118">
        <v>0</v>
      </c>
      <c r="L46" s="4"/>
    </row>
    <row r="47" spans="1:12" ht="12.75">
      <c r="A47" s="2"/>
      <c r="C47" s="28" t="s">
        <v>117</v>
      </c>
      <c r="G47" s="4"/>
      <c r="H47" s="148">
        <v>82</v>
      </c>
      <c r="I47" s="4"/>
      <c r="J47" s="4"/>
      <c r="K47" s="148">
        <v>0</v>
      </c>
      <c r="L47" s="4"/>
    </row>
    <row r="48" spans="1:12" ht="12.75">
      <c r="A48" s="2"/>
      <c r="B48" s="24"/>
      <c r="G48" s="4"/>
      <c r="H48" s="119">
        <f>SUM(H46:H47)</f>
        <v>82</v>
      </c>
      <c r="I48" s="4"/>
      <c r="J48" s="4"/>
      <c r="K48" s="119">
        <f>SUM(K46:K47)</f>
        <v>0</v>
      </c>
      <c r="L48" s="4"/>
    </row>
    <row r="49" spans="1:12" ht="12.75">
      <c r="A49" s="2"/>
      <c r="B49" s="24"/>
      <c r="G49" s="4"/>
      <c r="H49" s="46"/>
      <c r="I49" s="4"/>
      <c r="J49" s="4"/>
      <c r="K49" s="46"/>
      <c r="L49" s="4"/>
    </row>
    <row r="50" spans="1:13" ht="12.75">
      <c r="A50" s="2"/>
      <c r="B50" s="24" t="s">
        <v>15</v>
      </c>
      <c r="G50" s="4"/>
      <c r="H50" s="4"/>
      <c r="I50" s="4"/>
      <c r="J50" s="4"/>
      <c r="K50" s="4"/>
      <c r="L50" s="4"/>
      <c r="M50" s="4"/>
    </row>
    <row r="51" spans="3:12" ht="12.75">
      <c r="C51" s="28" t="s">
        <v>120</v>
      </c>
      <c r="G51" s="4"/>
      <c r="H51" s="118">
        <v>174033</v>
      </c>
      <c r="I51" s="4"/>
      <c r="J51" s="4"/>
      <c r="K51" s="118">
        <v>34893</v>
      </c>
      <c r="L51" s="4"/>
    </row>
    <row r="52" spans="3:12" ht="12.75">
      <c r="C52" s="28" t="s">
        <v>91</v>
      </c>
      <c r="G52" s="4"/>
      <c r="H52" s="49">
        <v>5006</v>
      </c>
      <c r="I52" s="4"/>
      <c r="J52" s="4"/>
      <c r="K52" s="49">
        <v>4996</v>
      </c>
      <c r="L52" s="4"/>
    </row>
    <row r="53" spans="3:12" ht="12.75">
      <c r="C53" s="28" t="s">
        <v>34</v>
      </c>
      <c r="G53" s="4"/>
      <c r="H53" s="49">
        <v>187</v>
      </c>
      <c r="I53" s="4"/>
      <c r="J53" s="4"/>
      <c r="K53" s="49">
        <v>218</v>
      </c>
      <c r="L53" s="4"/>
    </row>
    <row r="54" spans="3:12" ht="12.75">
      <c r="C54" s="3"/>
      <c r="G54" s="4"/>
      <c r="H54" s="121">
        <f>SUM(H51:H53)</f>
        <v>179226</v>
      </c>
      <c r="I54" s="4"/>
      <c r="J54" s="4"/>
      <c r="K54" s="121">
        <f>SUM(K51:K53)</f>
        <v>40107</v>
      </c>
      <c r="L54" s="4"/>
    </row>
    <row r="55" spans="2:12" ht="12.75">
      <c r="B55" s="24" t="s">
        <v>115</v>
      </c>
      <c r="C55" s="3"/>
      <c r="G55" s="4"/>
      <c r="H55" s="127">
        <f>H54+H48</f>
        <v>179308</v>
      </c>
      <c r="I55" s="4"/>
      <c r="J55" s="4"/>
      <c r="K55" s="127">
        <f>K54+K48</f>
        <v>40107</v>
      </c>
      <c r="L55" s="4"/>
    </row>
    <row r="56" spans="1:12" ht="12.75">
      <c r="A56" s="2"/>
      <c r="G56" s="4"/>
      <c r="H56" s="47"/>
      <c r="I56" s="4"/>
      <c r="J56" s="4"/>
      <c r="K56" s="47"/>
      <c r="L56" s="4"/>
    </row>
    <row r="57" spans="2:12" ht="13.5" thickBot="1">
      <c r="B57" s="24" t="s">
        <v>112</v>
      </c>
      <c r="G57" s="4"/>
      <c r="H57" s="51">
        <f>H54+H48+H43</f>
        <v>469175</v>
      </c>
      <c r="I57" s="4"/>
      <c r="J57" s="4"/>
      <c r="K57" s="51">
        <f>K54+K48+K43</f>
        <v>326071.324</v>
      </c>
      <c r="L57" s="4"/>
    </row>
    <row r="58" spans="7:12" ht="13.5" thickTop="1">
      <c r="G58" s="4"/>
      <c r="H58" s="47"/>
      <c r="I58" s="4"/>
      <c r="J58" s="4"/>
      <c r="K58" s="47"/>
      <c r="L58" s="4"/>
    </row>
    <row r="59" spans="1:12" ht="15" thickBot="1">
      <c r="A59" s="2"/>
      <c r="B59" s="24" t="s">
        <v>92</v>
      </c>
      <c r="C59" s="24"/>
      <c r="D59" s="24"/>
      <c r="G59" s="4"/>
      <c r="H59" s="112">
        <f>H41/(202640)</f>
        <v>1.4304530201342283</v>
      </c>
      <c r="I59" s="15"/>
      <c r="J59" s="15"/>
      <c r="K59" s="112">
        <f>K41/(202645)</f>
        <v>1.4111590416738633</v>
      </c>
      <c r="L59" s="4"/>
    </row>
    <row r="60" ht="12.75">
      <c r="H60" s="52"/>
    </row>
    <row r="62" spans="2:11" ht="12.75" hidden="1">
      <c r="B62" t="s">
        <v>18</v>
      </c>
      <c r="H62" s="12" t="e">
        <f>#REF!-H57</f>
        <v>#REF!</v>
      </c>
      <c r="K62" s="12" t="e">
        <f>#REF!-K57</f>
        <v>#REF!</v>
      </c>
    </row>
    <row r="63" ht="12.75">
      <c r="H63" s="128"/>
    </row>
    <row r="64" spans="2:8" ht="12.75">
      <c r="B64" s="33" t="s">
        <v>35</v>
      </c>
      <c r="H64" s="9"/>
    </row>
    <row r="65" ht="12.75">
      <c r="B65" s="34" t="s">
        <v>157</v>
      </c>
    </row>
    <row r="77" ht="12.75">
      <c r="H77" s="146"/>
    </row>
  </sheetData>
  <printOptions/>
  <pageMargins left="0.75" right="0.75" top="0.75" bottom="0.75" header="0" footer="0"/>
  <pageSetup fitToHeight="1" fitToWidth="1" horizontalDpi="600" verticalDpi="600" orientation="portrait" paperSize="9" scale="8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workbookViewId="0" topLeftCell="A20">
      <selection activeCell="H50" sqref="H50"/>
    </sheetView>
  </sheetViews>
  <sheetFormatPr defaultColWidth="9.140625" defaultRowHeight="12.75"/>
  <cols>
    <col min="1" max="1" width="3.28125" style="0" customWidth="1"/>
    <col min="2" max="2" width="31.140625" style="0" customWidth="1"/>
    <col min="3" max="4" width="9.7109375" style="0" customWidth="1"/>
    <col min="5" max="6" width="9.7109375" style="0" hidden="1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8" t="s">
        <v>12</v>
      </c>
    </row>
    <row r="2" ht="15">
      <c r="A2" s="1" t="s">
        <v>50</v>
      </c>
    </row>
    <row r="3" ht="15">
      <c r="A3" s="1" t="s">
        <v>167</v>
      </c>
    </row>
    <row r="4" ht="15">
      <c r="A4" s="1"/>
    </row>
    <row r="5" spans="7:10" ht="12.75">
      <c r="G5" s="30"/>
      <c r="I5" s="30" t="s">
        <v>104</v>
      </c>
      <c r="J5" s="24" t="s">
        <v>137</v>
      </c>
    </row>
    <row r="6" spans="3:11" ht="12.75">
      <c r="C6" s="30" t="s">
        <v>51</v>
      </c>
      <c r="D6" s="30" t="s">
        <v>51</v>
      </c>
      <c r="E6" s="30" t="s">
        <v>97</v>
      </c>
      <c r="F6" s="30" t="s">
        <v>54</v>
      </c>
      <c r="G6" s="30" t="s">
        <v>83</v>
      </c>
      <c r="H6" s="30" t="s">
        <v>85</v>
      </c>
      <c r="I6" s="30" t="s">
        <v>105</v>
      </c>
      <c r="J6" s="135" t="s">
        <v>138</v>
      </c>
      <c r="K6" s="30" t="s">
        <v>55</v>
      </c>
    </row>
    <row r="7" spans="3:11" ht="12.75">
      <c r="C7" s="30" t="s">
        <v>52</v>
      </c>
      <c r="D7" s="30" t="s">
        <v>53</v>
      </c>
      <c r="E7" s="30" t="s">
        <v>98</v>
      </c>
      <c r="F7" s="30" t="s">
        <v>17</v>
      </c>
      <c r="G7" s="30" t="s">
        <v>82</v>
      </c>
      <c r="H7" s="30" t="s">
        <v>80</v>
      </c>
      <c r="I7" s="30" t="s">
        <v>106</v>
      </c>
      <c r="J7" s="135" t="s">
        <v>102</v>
      </c>
      <c r="K7" s="30" t="s">
        <v>101</v>
      </c>
    </row>
    <row r="8" spans="3:11" ht="12.75">
      <c r="C8" s="30" t="s">
        <v>56</v>
      </c>
      <c r="D8" s="30" t="s">
        <v>56</v>
      </c>
      <c r="E8" s="30" t="s">
        <v>56</v>
      </c>
      <c r="F8" s="30" t="s">
        <v>56</v>
      </c>
      <c r="G8" s="30" t="s">
        <v>56</v>
      </c>
      <c r="H8" s="30" t="s">
        <v>56</v>
      </c>
      <c r="I8" s="30" t="s">
        <v>56</v>
      </c>
      <c r="J8" s="30" t="s">
        <v>56</v>
      </c>
      <c r="K8" s="30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29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2">
        <f>C10+C13</f>
        <v>213563</v>
      </c>
      <c r="D15" s="32">
        <f>D10+D13</f>
        <v>10392</v>
      </c>
      <c r="E15" s="32"/>
      <c r="F15" s="32">
        <f>F10+F13</f>
        <v>-752</v>
      </c>
      <c r="G15" s="32">
        <f>G10+G13</f>
        <v>148921</v>
      </c>
      <c r="H15" s="32"/>
      <c r="I15" s="32"/>
      <c r="J15" s="32"/>
      <c r="K15" s="32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4" t="s">
        <v>165</v>
      </c>
    </row>
    <row r="18" spans="6:9" ht="12.75">
      <c r="F18" s="110"/>
      <c r="I18" s="110"/>
    </row>
    <row r="19" spans="2:11" ht="12.75">
      <c r="B19" t="s">
        <v>161</v>
      </c>
      <c r="C19" s="53">
        <v>213563</v>
      </c>
      <c r="D19" s="53">
        <v>8377</v>
      </c>
      <c r="E19" s="141">
        <v>0</v>
      </c>
      <c r="F19" s="53">
        <v>0</v>
      </c>
      <c r="G19" s="53">
        <v>71478</v>
      </c>
      <c r="H19" s="53">
        <v>-7454</v>
      </c>
      <c r="I19" s="115">
        <f>SUM(C19:H19)</f>
        <v>285964</v>
      </c>
      <c r="J19" s="53">
        <v>0</v>
      </c>
      <c r="K19" s="115">
        <f>SUM(I19:J19)</f>
        <v>285964</v>
      </c>
    </row>
    <row r="20" spans="3:11" ht="12.75">
      <c r="C20" s="53"/>
      <c r="D20" s="53"/>
      <c r="E20" s="53"/>
      <c r="F20" s="53"/>
      <c r="G20" s="53"/>
      <c r="H20" s="53"/>
      <c r="I20" s="115"/>
      <c r="J20" s="53"/>
      <c r="K20" s="115"/>
    </row>
    <row r="21" spans="2:11" ht="26.25">
      <c r="B21" s="114" t="s">
        <v>140</v>
      </c>
      <c r="C21" s="53">
        <v>0</v>
      </c>
      <c r="D21" s="53">
        <v>0</v>
      </c>
      <c r="E21" s="53">
        <f>'Consol Y Stmt'!H44-E23</f>
        <v>0</v>
      </c>
      <c r="F21" s="53">
        <v>0</v>
      </c>
      <c r="G21" s="53">
        <f>'Consol Y Stmt'!H53</f>
        <v>14040</v>
      </c>
      <c r="H21" s="53">
        <v>0</v>
      </c>
      <c r="I21" s="115">
        <f aca="true" t="shared" si="0" ref="I21:I33">SUM(C21:H21)</f>
        <v>14040</v>
      </c>
      <c r="J21" s="53">
        <f>'Consol Y Stmt'!H55</f>
        <v>0</v>
      </c>
      <c r="K21" s="115">
        <f aca="true" t="shared" si="1" ref="K21:K33">SUM(I21:J21)</f>
        <v>14040</v>
      </c>
    </row>
    <row r="22" spans="3:11" ht="12.75">
      <c r="C22" s="53"/>
      <c r="D22" s="53"/>
      <c r="E22" s="53"/>
      <c r="F22" s="53"/>
      <c r="G22" s="53"/>
      <c r="H22" s="53"/>
      <c r="I22" s="115"/>
      <c r="J22" s="53"/>
      <c r="K22" s="115"/>
    </row>
    <row r="23" spans="2:11" ht="30.75" customHeight="1">
      <c r="B23" s="114" t="s">
        <v>160</v>
      </c>
      <c r="C23" s="151">
        <v>8377</v>
      </c>
      <c r="D23" s="151">
        <v>-8377</v>
      </c>
      <c r="E23" s="151">
        <v>0</v>
      </c>
      <c r="F23" s="151">
        <v>0</v>
      </c>
      <c r="G23" s="151">
        <v>0</v>
      </c>
      <c r="H23" s="151">
        <v>0</v>
      </c>
      <c r="I23" s="152">
        <f t="shared" si="0"/>
        <v>0</v>
      </c>
      <c r="J23" s="151">
        <v>0</v>
      </c>
      <c r="K23" s="152">
        <f t="shared" si="1"/>
        <v>0</v>
      </c>
    </row>
    <row r="24" spans="3:11" ht="12.75" hidden="1">
      <c r="C24" s="53"/>
      <c r="D24" s="53"/>
      <c r="E24" s="53"/>
      <c r="F24" s="53"/>
      <c r="G24" s="53"/>
      <c r="H24" s="53"/>
      <c r="I24" s="115"/>
      <c r="J24" s="53"/>
      <c r="K24" s="115"/>
    </row>
    <row r="25" spans="2:11" ht="26.25" hidden="1">
      <c r="B25" s="114" t="s">
        <v>86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115">
        <f t="shared" si="0"/>
        <v>0</v>
      </c>
      <c r="J25" s="53">
        <v>0</v>
      </c>
      <c r="K25" s="115">
        <f t="shared" si="1"/>
        <v>0</v>
      </c>
    </row>
    <row r="26" spans="3:11" ht="12.75">
      <c r="C26" s="53"/>
      <c r="D26" s="53"/>
      <c r="E26" s="53"/>
      <c r="F26" s="53"/>
      <c r="G26" s="53"/>
      <c r="H26" s="53"/>
      <c r="I26" s="115"/>
      <c r="J26" s="53"/>
      <c r="K26" s="115"/>
    </row>
    <row r="27" spans="2:11" ht="12.75">
      <c r="B27" t="s">
        <v>81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-5</v>
      </c>
      <c r="I27" s="115">
        <f t="shared" si="0"/>
        <v>-5</v>
      </c>
      <c r="J27" s="53">
        <v>0</v>
      </c>
      <c r="K27" s="115">
        <f t="shared" si="1"/>
        <v>-5</v>
      </c>
    </row>
    <row r="28" spans="2:11" ht="12.75" hidden="1">
      <c r="B28" s="29"/>
      <c r="C28" s="53"/>
      <c r="D28" s="53"/>
      <c r="E28" s="53"/>
      <c r="F28" s="53"/>
      <c r="G28" s="53"/>
      <c r="H28" s="53"/>
      <c r="I28" s="115"/>
      <c r="J28" s="53"/>
      <c r="K28" s="115"/>
    </row>
    <row r="29" spans="2:11" ht="12.75" hidden="1">
      <c r="B29" t="s">
        <v>121</v>
      </c>
      <c r="C29" s="53"/>
      <c r="D29" s="53">
        <v>0</v>
      </c>
      <c r="E29" s="53"/>
      <c r="F29" s="53"/>
      <c r="G29" s="53"/>
      <c r="H29" s="53">
        <v>0</v>
      </c>
      <c r="I29" s="115"/>
      <c r="J29" s="53"/>
      <c r="K29" s="115">
        <f t="shared" si="1"/>
        <v>0</v>
      </c>
    </row>
    <row r="30" spans="2:11" ht="12.75">
      <c r="B30" s="29"/>
      <c r="C30" s="53"/>
      <c r="D30" s="53"/>
      <c r="E30" s="53"/>
      <c r="F30" s="53"/>
      <c r="G30" s="53"/>
      <c r="H30" s="53"/>
      <c r="I30" s="115"/>
      <c r="J30" s="53"/>
      <c r="K30" s="115"/>
    </row>
    <row r="31" spans="2:11" ht="12.75">
      <c r="B31" t="s">
        <v>84</v>
      </c>
      <c r="C31" s="53">
        <v>0</v>
      </c>
      <c r="D31" s="53">
        <v>0</v>
      </c>
      <c r="E31" s="53">
        <v>0</v>
      </c>
      <c r="F31" s="53">
        <v>0</v>
      </c>
      <c r="G31" s="53">
        <v>-10132</v>
      </c>
      <c r="H31" s="53">
        <v>0</v>
      </c>
      <c r="I31" s="115">
        <f t="shared" si="0"/>
        <v>-10132</v>
      </c>
      <c r="J31" s="53">
        <v>0</v>
      </c>
      <c r="K31" s="115">
        <f t="shared" si="1"/>
        <v>-10132</v>
      </c>
    </row>
    <row r="32" spans="3:11" ht="12.75" hidden="1">
      <c r="C32" s="53"/>
      <c r="D32" s="53"/>
      <c r="E32" s="53"/>
      <c r="F32" s="53"/>
      <c r="G32" s="53"/>
      <c r="H32" s="53"/>
      <c r="I32" s="115"/>
      <c r="J32" s="53"/>
      <c r="K32" s="115"/>
    </row>
    <row r="33" spans="2:12" ht="26.25" hidden="1">
      <c r="B33" s="130" t="s">
        <v>125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115">
        <f t="shared" si="0"/>
        <v>0</v>
      </c>
      <c r="J33" s="53">
        <v>0</v>
      </c>
      <c r="K33" s="115">
        <f t="shared" si="1"/>
        <v>0</v>
      </c>
      <c r="L33" s="110"/>
    </row>
    <row r="34" spans="3:11" ht="12.75">
      <c r="C34" s="54"/>
      <c r="D34" s="54"/>
      <c r="E34" s="54"/>
      <c r="F34" s="54"/>
      <c r="G34" s="54"/>
      <c r="H34" s="54"/>
      <c r="I34" s="115"/>
      <c r="J34" s="54"/>
      <c r="K34" s="116"/>
    </row>
    <row r="35" spans="2:11" ht="13.5" thickBot="1">
      <c r="B35" t="s">
        <v>158</v>
      </c>
      <c r="C35" s="55">
        <f aca="true" t="shared" si="2" ref="C35:K35">SUM(C19:C34)</f>
        <v>221940</v>
      </c>
      <c r="D35" s="55">
        <f t="shared" si="2"/>
        <v>0</v>
      </c>
      <c r="E35" s="55">
        <f t="shared" si="2"/>
        <v>0</v>
      </c>
      <c r="F35" s="55">
        <f t="shared" si="2"/>
        <v>0</v>
      </c>
      <c r="G35" s="55">
        <f t="shared" si="2"/>
        <v>75386</v>
      </c>
      <c r="H35" s="55">
        <f t="shared" si="2"/>
        <v>-7459</v>
      </c>
      <c r="I35" s="117">
        <f t="shared" si="2"/>
        <v>289867</v>
      </c>
      <c r="J35" s="55">
        <f t="shared" si="2"/>
        <v>0</v>
      </c>
      <c r="K35" s="117">
        <f t="shared" si="2"/>
        <v>289867</v>
      </c>
    </row>
    <row r="36" spans="3:11" ht="13.5" thickTop="1">
      <c r="C36" s="54"/>
      <c r="D36" s="63"/>
      <c r="E36" s="63"/>
      <c r="F36" s="54"/>
      <c r="G36" s="54"/>
      <c r="H36" s="54"/>
      <c r="I36" s="54"/>
      <c r="J36" s="63"/>
      <c r="K36" s="54"/>
    </row>
    <row r="37" spans="3:11" ht="12.75">
      <c r="C37" s="54"/>
      <c r="D37" s="54"/>
      <c r="E37" s="63"/>
      <c r="F37" s="54"/>
      <c r="G37" s="63"/>
      <c r="H37" s="54"/>
      <c r="I37" s="54"/>
      <c r="J37" s="54"/>
      <c r="K37" s="63"/>
    </row>
    <row r="38" ht="12.75">
      <c r="B38" s="24" t="s">
        <v>166</v>
      </c>
    </row>
    <row r="39" ht="12.75">
      <c r="B39" s="24"/>
    </row>
    <row r="40" ht="12.75">
      <c r="B40" t="s">
        <v>154</v>
      </c>
    </row>
    <row r="41" spans="2:11" ht="12.75">
      <c r="B41" t="s">
        <v>96</v>
      </c>
      <c r="C41" s="53">
        <v>213563</v>
      </c>
      <c r="D41" s="53">
        <v>8377</v>
      </c>
      <c r="E41" s="141">
        <v>0</v>
      </c>
      <c r="F41" s="53">
        <v>0</v>
      </c>
      <c r="G41" s="53">
        <v>71105</v>
      </c>
      <c r="H41" s="53">
        <v>-7451</v>
      </c>
      <c r="I41" s="115">
        <f>SUM(C41:H41)</f>
        <v>285594</v>
      </c>
      <c r="J41" s="53">
        <v>0</v>
      </c>
      <c r="K41" s="115">
        <f>SUM(I41:J41)</f>
        <v>285594</v>
      </c>
    </row>
    <row r="42" spans="3:11" ht="12.75" hidden="1">
      <c r="C42" s="53"/>
      <c r="D42" s="53"/>
      <c r="E42" s="53"/>
      <c r="F42" s="53"/>
      <c r="G42" s="53"/>
      <c r="H42" s="53"/>
      <c r="I42" s="115"/>
      <c r="J42" s="53"/>
      <c r="K42" s="115"/>
    </row>
    <row r="43" spans="2:11" ht="12.75" hidden="1">
      <c r="B43" t="s">
        <v>126</v>
      </c>
      <c r="C43" s="53"/>
      <c r="D43" s="53"/>
      <c r="E43" s="53"/>
      <c r="F43" s="53"/>
      <c r="G43" s="53"/>
      <c r="H43" s="53"/>
      <c r="I43" s="115"/>
      <c r="J43" s="53">
        <v>0</v>
      </c>
      <c r="K43" s="115">
        <f>SUM(I43:J43)</f>
        <v>0</v>
      </c>
    </row>
    <row r="44" spans="3:11" ht="12.75">
      <c r="C44" s="53"/>
      <c r="D44" s="53"/>
      <c r="E44" s="53"/>
      <c r="F44" s="53"/>
      <c r="G44" s="53"/>
      <c r="H44" s="53"/>
      <c r="I44" s="115"/>
      <c r="J44" s="53"/>
      <c r="K44" s="115"/>
    </row>
    <row r="45" spans="2:11" ht="26.25">
      <c r="B45" s="114" t="s">
        <v>140</v>
      </c>
      <c r="C45" s="53">
        <v>0</v>
      </c>
      <c r="D45" s="53">
        <v>0</v>
      </c>
      <c r="E45" s="53">
        <f>'Consol Y Stmt'!I44</f>
        <v>0</v>
      </c>
      <c r="F45" s="53">
        <v>0</v>
      </c>
      <c r="G45" s="53">
        <f>'Consol Y Stmt'!I53</f>
        <v>10505</v>
      </c>
      <c r="H45" s="131">
        <v>0</v>
      </c>
      <c r="I45" s="115">
        <f>SUM(C45:H45)</f>
        <v>10505</v>
      </c>
      <c r="J45" s="53">
        <f>'Consol Y Stmt'!I55</f>
        <v>0</v>
      </c>
      <c r="K45" s="115">
        <f>SUM(I45:J45)</f>
        <v>10505</v>
      </c>
    </row>
    <row r="46" spans="3:11" ht="12.75" hidden="1">
      <c r="C46" s="53"/>
      <c r="D46" s="53"/>
      <c r="E46" s="53"/>
      <c r="F46" s="53"/>
      <c r="G46" s="53"/>
      <c r="H46" s="53"/>
      <c r="I46" s="115"/>
      <c r="J46" s="53"/>
      <c r="K46" s="115"/>
    </row>
    <row r="47" spans="2:11" ht="26.25" hidden="1">
      <c r="B47" s="114" t="s">
        <v>99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115">
        <f>SUM(C47:H47)</f>
        <v>0</v>
      </c>
      <c r="J47" s="53">
        <v>0</v>
      </c>
      <c r="K47" s="115">
        <f>SUM(I47:J47)</f>
        <v>0</v>
      </c>
    </row>
    <row r="48" spans="3:11" ht="12.75" hidden="1">
      <c r="C48" s="53"/>
      <c r="D48" s="53"/>
      <c r="E48" s="53"/>
      <c r="F48" s="53"/>
      <c r="G48" s="53"/>
      <c r="H48" s="53"/>
      <c r="I48" s="115"/>
      <c r="J48" s="53"/>
      <c r="K48" s="115">
        <f>SUM(I48:J48)</f>
        <v>0</v>
      </c>
    </row>
    <row r="49" spans="2:11" ht="26.25" hidden="1">
      <c r="B49" s="114" t="s">
        <v>86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115">
        <f>SUM(C49:H49)</f>
        <v>0</v>
      </c>
      <c r="J49" s="53">
        <v>0</v>
      </c>
      <c r="K49" s="115">
        <f>SUM(I49:J49)</f>
        <v>0</v>
      </c>
    </row>
    <row r="50" spans="2:11" ht="12.75">
      <c r="B50" s="114"/>
      <c r="C50" s="53"/>
      <c r="D50" s="53"/>
      <c r="E50" s="53"/>
      <c r="F50" s="53"/>
      <c r="G50" s="53"/>
      <c r="H50" s="53"/>
      <c r="I50" s="115"/>
      <c r="J50" s="53"/>
      <c r="K50" s="115"/>
    </row>
    <row r="51" spans="2:11" ht="26.25" hidden="1">
      <c r="B51" s="114" t="s">
        <v>153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115">
        <f>SUM(C51:H51)</f>
        <v>0</v>
      </c>
      <c r="J51" s="53">
        <v>0</v>
      </c>
      <c r="K51" s="115">
        <f>SUM(I51:J51)</f>
        <v>0</v>
      </c>
    </row>
    <row r="52" spans="2:11" ht="12.75">
      <c r="B52" t="s">
        <v>81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-3</v>
      </c>
      <c r="I52" s="115">
        <f>SUM(C52:H52)</f>
        <v>-3</v>
      </c>
      <c r="J52" s="53">
        <v>0</v>
      </c>
      <c r="K52" s="115">
        <f>SUM(I52:J52)</f>
        <v>-3</v>
      </c>
    </row>
    <row r="53" spans="2:11" ht="12.75">
      <c r="B53" s="29"/>
      <c r="C53" s="53"/>
      <c r="D53" s="53"/>
      <c r="E53" s="53"/>
      <c r="F53" s="53"/>
      <c r="G53" s="53"/>
      <c r="H53" s="53"/>
      <c r="I53" s="115"/>
      <c r="J53" s="53"/>
      <c r="K53" s="115"/>
    </row>
    <row r="54" spans="2:11" ht="12.75" hidden="1">
      <c r="B54" t="s">
        <v>121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115"/>
      <c r="J54" s="53"/>
      <c r="K54" s="115">
        <f>SUM(I54:J54)</f>
        <v>0</v>
      </c>
    </row>
    <row r="55" spans="2:11" ht="12.75" hidden="1">
      <c r="B55" s="29"/>
      <c r="C55" s="53"/>
      <c r="D55" s="53"/>
      <c r="E55" s="53"/>
      <c r="F55" s="53"/>
      <c r="G55" s="53"/>
      <c r="H55" s="53"/>
      <c r="I55" s="115"/>
      <c r="J55" s="53"/>
      <c r="K55" s="115"/>
    </row>
    <row r="56" spans="2:11" ht="12.75">
      <c r="B56" t="s">
        <v>84</v>
      </c>
      <c r="C56" s="53">
        <v>0</v>
      </c>
      <c r="D56" s="53">
        <v>0</v>
      </c>
      <c r="E56" s="53">
        <v>0</v>
      </c>
      <c r="F56" s="53">
        <v>0</v>
      </c>
      <c r="G56" s="53">
        <v>-10132</v>
      </c>
      <c r="H56" s="53">
        <v>0</v>
      </c>
      <c r="I56" s="115">
        <f>SUM(C56:H56)</f>
        <v>-10132</v>
      </c>
      <c r="J56" s="53">
        <v>0</v>
      </c>
      <c r="K56" s="115">
        <f>SUM(I56:J56)</f>
        <v>-10132</v>
      </c>
    </row>
    <row r="57" spans="3:11" ht="12.75" hidden="1">
      <c r="C57" s="53"/>
      <c r="D57" s="53"/>
      <c r="E57" s="53"/>
      <c r="F57" s="53"/>
      <c r="G57" s="53"/>
      <c r="H57" s="53"/>
      <c r="I57" s="115"/>
      <c r="J57" s="53"/>
      <c r="K57" s="115"/>
    </row>
    <row r="58" spans="2:12" ht="26.25" hidden="1">
      <c r="B58" s="130" t="s">
        <v>125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115">
        <f>SUM(C58:H58)</f>
        <v>0</v>
      </c>
      <c r="J58" s="53">
        <v>0</v>
      </c>
      <c r="K58" s="115">
        <f>SUM(I58:J58)</f>
        <v>0</v>
      </c>
      <c r="L58" s="110"/>
    </row>
    <row r="59" spans="3:11" ht="12.75">
      <c r="C59" s="54"/>
      <c r="D59" s="54"/>
      <c r="E59" s="54"/>
      <c r="F59" s="54"/>
      <c r="G59" s="54"/>
      <c r="H59" s="54"/>
      <c r="I59" s="116"/>
      <c r="J59" s="131"/>
      <c r="K59" s="116"/>
    </row>
    <row r="60" spans="2:11" ht="13.5" thickBot="1">
      <c r="B60" t="s">
        <v>155</v>
      </c>
      <c r="C60" s="55">
        <f>SUM(C41:C59)</f>
        <v>213563</v>
      </c>
      <c r="D60" s="55">
        <f aca="true" t="shared" si="3" ref="D60:K60">SUM(D41:D59)</f>
        <v>8377</v>
      </c>
      <c r="E60" s="55">
        <f t="shared" si="3"/>
        <v>0</v>
      </c>
      <c r="F60" s="55">
        <f t="shared" si="3"/>
        <v>0</v>
      </c>
      <c r="G60" s="55">
        <f t="shared" si="3"/>
        <v>71478</v>
      </c>
      <c r="H60" s="55">
        <f t="shared" si="3"/>
        <v>-7454</v>
      </c>
      <c r="I60" s="117">
        <f t="shared" si="3"/>
        <v>285964</v>
      </c>
      <c r="J60" s="55">
        <f t="shared" si="3"/>
        <v>0</v>
      </c>
      <c r="K60" s="117">
        <f t="shared" si="3"/>
        <v>285964</v>
      </c>
    </row>
    <row r="61" ht="13.5" thickTop="1"/>
    <row r="66" ht="12.75">
      <c r="B66" s="33" t="s">
        <v>59</v>
      </c>
    </row>
    <row r="67" ht="12.75">
      <c r="B67" s="34" t="s">
        <v>157</v>
      </c>
    </row>
  </sheetData>
  <printOptions/>
  <pageMargins left="0.75" right="0.5" top="0.5" bottom="0.5" header="0" footer="0"/>
  <pageSetup fitToHeight="1" fitToWidth="1" horizontalDpi="600" verticalDpi="600" orientation="portrait" paperSize="9" scale="78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5" zoomScaleNormal="75" workbookViewId="0" topLeftCell="A1">
      <selection activeCell="D34" sqref="D34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0" customWidth="1"/>
  </cols>
  <sheetData>
    <row r="1" ht="15">
      <c r="A1" s="8" t="s">
        <v>12</v>
      </c>
    </row>
    <row r="2" ht="15">
      <c r="A2" s="1" t="s">
        <v>139</v>
      </c>
    </row>
    <row r="3" ht="15">
      <c r="A3" s="1" t="s">
        <v>167</v>
      </c>
    </row>
    <row r="5" spans="2:6" ht="12.75">
      <c r="B5" s="35"/>
      <c r="D5" s="30" t="s">
        <v>168</v>
      </c>
      <c r="F5" s="132" t="s">
        <v>168</v>
      </c>
    </row>
    <row r="6" spans="4:6" ht="12.75">
      <c r="D6" s="30" t="s">
        <v>36</v>
      </c>
      <c r="F6" s="132" t="s">
        <v>36</v>
      </c>
    </row>
    <row r="7" spans="4:6" ht="12.75">
      <c r="D7" s="31">
        <v>43100</v>
      </c>
      <c r="F7" s="31">
        <v>42735</v>
      </c>
    </row>
    <row r="8" spans="4:6" ht="12.75">
      <c r="D8" s="25" t="s">
        <v>11</v>
      </c>
      <c r="F8" s="27" t="s">
        <v>11</v>
      </c>
    </row>
    <row r="10" spans="2:6" ht="12.75">
      <c r="B10" s="24" t="s">
        <v>72</v>
      </c>
      <c r="D10" s="56">
        <f>'Consol Y Stmt'!H36</f>
        <v>18414</v>
      </c>
      <c r="E10" s="54"/>
      <c r="F10" s="56">
        <f>'Consol Y Stmt'!I36</f>
        <v>14438</v>
      </c>
    </row>
    <row r="11" spans="4:6" ht="12.75">
      <c r="D11" s="57"/>
      <c r="E11" s="54"/>
      <c r="F11" s="62"/>
    </row>
    <row r="12" spans="2:6" ht="12.75">
      <c r="B12" s="24" t="s">
        <v>37</v>
      </c>
      <c r="D12" s="57"/>
      <c r="E12" s="54"/>
      <c r="F12" s="62"/>
    </row>
    <row r="13" spans="4:6" ht="9.75" customHeight="1">
      <c r="D13" s="57"/>
      <c r="E13" s="54"/>
      <c r="F13" s="62"/>
    </row>
    <row r="14" spans="2:6" ht="12.75">
      <c r="B14" t="s">
        <v>38</v>
      </c>
      <c r="D14" s="56">
        <f>984-33-71-410+299</f>
        <v>769</v>
      </c>
      <c r="E14" s="54"/>
      <c r="F14" s="56">
        <v>685</v>
      </c>
    </row>
    <row r="15" spans="2:6" ht="12.75">
      <c r="B15" t="s">
        <v>39</v>
      </c>
      <c r="D15" s="56">
        <f>-D23-D24-D22</f>
        <v>-15703</v>
      </c>
      <c r="E15" s="56">
        <f>-E23-E24-E22</f>
        <v>0</v>
      </c>
      <c r="F15" s="56">
        <v>-15757</v>
      </c>
    </row>
    <row r="16" spans="4:6" ht="12.75">
      <c r="D16" s="58"/>
      <c r="E16" s="54"/>
      <c r="F16" s="58"/>
    </row>
    <row r="17" spans="2:6" ht="12.75">
      <c r="B17" s="24" t="s">
        <v>65</v>
      </c>
      <c r="D17" s="56">
        <f>SUM(D10:D15)</f>
        <v>3480</v>
      </c>
      <c r="E17" s="54"/>
      <c r="F17" s="56">
        <f>SUM(F10:F15)</f>
        <v>-634</v>
      </c>
    </row>
    <row r="18" spans="4:6" ht="12.75">
      <c r="D18" s="56"/>
      <c r="E18" s="54"/>
      <c r="F18" s="56"/>
    </row>
    <row r="19" spans="2:6" ht="12.75">
      <c r="B19" s="24" t="s">
        <v>40</v>
      </c>
      <c r="D19" s="56"/>
      <c r="E19" s="54"/>
      <c r="F19" s="56"/>
    </row>
    <row r="20" spans="2:6" ht="12.75">
      <c r="B20" t="s">
        <v>41</v>
      </c>
      <c r="D20" s="56">
        <f>-25-190-98473+3216</f>
        <v>-95472</v>
      </c>
      <c r="E20" s="54"/>
      <c r="F20" s="56">
        <v>-34082</v>
      </c>
    </row>
    <row r="21" spans="2:6" ht="12.75">
      <c r="B21" t="s">
        <v>42</v>
      </c>
      <c r="D21" s="56">
        <v>139140</v>
      </c>
      <c r="E21" s="54"/>
      <c r="F21" s="56">
        <v>-19782</v>
      </c>
    </row>
    <row r="22" spans="2:6" ht="12.75">
      <c r="B22" t="s">
        <v>76</v>
      </c>
      <c r="D22" s="56">
        <v>181</v>
      </c>
      <c r="E22" s="54"/>
      <c r="F22" s="56">
        <v>176</v>
      </c>
    </row>
    <row r="23" spans="2:6" ht="12.75">
      <c r="B23" t="s">
        <v>77</v>
      </c>
      <c r="D23" s="56">
        <v>15552</v>
      </c>
      <c r="E23" s="54"/>
      <c r="F23" s="56">
        <v>15596</v>
      </c>
    </row>
    <row r="24" spans="2:6" ht="12.75">
      <c r="B24" t="s">
        <v>78</v>
      </c>
      <c r="D24" s="56">
        <f>'Consol Y Stmt'!H30</f>
        <v>-30</v>
      </c>
      <c r="E24" s="54"/>
      <c r="F24" s="56">
        <v>-15</v>
      </c>
    </row>
    <row r="25" spans="2:6" ht="12.75">
      <c r="B25" t="s">
        <v>67</v>
      </c>
      <c r="D25" s="56">
        <v>-4011</v>
      </c>
      <c r="E25" s="54"/>
      <c r="F25" s="56">
        <v>-3116</v>
      </c>
    </row>
    <row r="26" spans="2:6" ht="12.75">
      <c r="B26" t="s">
        <v>73</v>
      </c>
      <c r="D26" s="56">
        <v>2</v>
      </c>
      <c r="E26" s="54"/>
      <c r="F26" s="56">
        <v>0</v>
      </c>
    </row>
    <row r="27" spans="4:6" ht="12.75">
      <c r="D27" s="56"/>
      <c r="E27" s="54"/>
      <c r="F27" s="56"/>
    </row>
    <row r="28" spans="2:6" ht="12.75">
      <c r="B28" s="24" t="s">
        <v>43</v>
      </c>
      <c r="D28" s="59">
        <f>SUM(D17:D26)</f>
        <v>58842</v>
      </c>
      <c r="E28" s="54"/>
      <c r="F28" s="59">
        <f>SUM(F17:F26)</f>
        <v>-41857</v>
      </c>
    </row>
    <row r="29" spans="4:6" ht="12.75">
      <c r="D29" s="56"/>
      <c r="E29" s="54"/>
      <c r="F29" s="56"/>
    </row>
    <row r="30" spans="2:6" ht="12.75">
      <c r="B30" s="24" t="s">
        <v>44</v>
      </c>
      <c r="D30" s="56"/>
      <c r="E30" s="54"/>
      <c r="F30" s="56"/>
    </row>
    <row r="31" spans="2:6" ht="6.75" customHeight="1">
      <c r="B31" s="24"/>
      <c r="D31" s="56"/>
      <c r="E31" s="54"/>
      <c r="F31" s="56"/>
    </row>
    <row r="32" spans="2:6" ht="12.75">
      <c r="B32" t="s">
        <v>63</v>
      </c>
      <c r="D32" s="56">
        <v>-170</v>
      </c>
      <c r="E32" s="54"/>
      <c r="F32" s="56">
        <v>-92</v>
      </c>
    </row>
    <row r="33" spans="2:6" ht="12.75" hidden="1">
      <c r="B33" s="28" t="s">
        <v>152</v>
      </c>
      <c r="D33" s="56">
        <v>0</v>
      </c>
      <c r="E33" s="54"/>
      <c r="F33" s="56">
        <v>0</v>
      </c>
    </row>
    <row r="34" spans="2:6" ht="12.75">
      <c r="B34" t="s">
        <v>64</v>
      </c>
      <c r="D34" s="56">
        <v>33</v>
      </c>
      <c r="E34" s="54"/>
      <c r="F34" s="56">
        <v>2</v>
      </c>
    </row>
    <row r="35" spans="2:6" ht="12.75" hidden="1">
      <c r="B35" t="s">
        <v>95</v>
      </c>
      <c r="D35" s="56">
        <v>0</v>
      </c>
      <c r="E35" s="54"/>
      <c r="F35" s="56">
        <v>0</v>
      </c>
    </row>
    <row r="36" spans="2:6" ht="12.75" hidden="1">
      <c r="B36" t="s">
        <v>127</v>
      </c>
      <c r="D36" s="56">
        <v>0</v>
      </c>
      <c r="E36" s="54"/>
      <c r="F36" s="56">
        <v>0</v>
      </c>
    </row>
    <row r="37" spans="2:6" ht="12.75" hidden="1">
      <c r="B37" t="s">
        <v>123</v>
      </c>
      <c r="D37" s="56">
        <v>0</v>
      </c>
      <c r="E37" s="54"/>
      <c r="F37" s="56">
        <v>0</v>
      </c>
    </row>
    <row r="38" spans="2:6" ht="12.75" hidden="1">
      <c r="B38" t="s">
        <v>151</v>
      </c>
      <c r="D38" s="56">
        <v>0</v>
      </c>
      <c r="E38" s="54"/>
      <c r="F38" s="56">
        <v>0</v>
      </c>
    </row>
    <row r="39" spans="2:6" ht="12.75">
      <c r="B39" t="s">
        <v>122</v>
      </c>
      <c r="D39" s="56">
        <v>-6</v>
      </c>
      <c r="E39" s="54"/>
      <c r="F39" s="56">
        <v>-6</v>
      </c>
    </row>
    <row r="40" spans="2:6" ht="12.75" hidden="1">
      <c r="B40" t="s">
        <v>124</v>
      </c>
      <c r="D40" s="56">
        <v>0</v>
      </c>
      <c r="E40" s="54"/>
      <c r="F40" s="56">
        <v>0</v>
      </c>
    </row>
    <row r="41" spans="2:6" ht="12.75">
      <c r="B41" s="24" t="s">
        <v>48</v>
      </c>
      <c r="D41" s="59">
        <f>SUM(D32:D40)</f>
        <v>-143</v>
      </c>
      <c r="E41" s="54"/>
      <c r="F41" s="59">
        <f>SUM(F32:F40)</f>
        <v>-96</v>
      </c>
    </row>
    <row r="42" spans="4:6" ht="12.75">
      <c r="D42" s="56"/>
      <c r="E42" s="54"/>
      <c r="F42" s="56"/>
    </row>
    <row r="43" spans="2:6" ht="12.75">
      <c r="B43" s="24" t="s">
        <v>45</v>
      </c>
      <c r="D43" s="56"/>
      <c r="E43" s="54"/>
      <c r="F43" s="56"/>
    </row>
    <row r="44" spans="2:6" ht="6.75" customHeight="1">
      <c r="B44" s="24"/>
      <c r="D44" s="56"/>
      <c r="E44" s="54"/>
      <c r="F44" s="56"/>
    </row>
    <row r="45" spans="2:6" ht="12.75">
      <c r="B45" t="s">
        <v>33</v>
      </c>
      <c r="D45" s="56">
        <v>0</v>
      </c>
      <c r="E45" s="54"/>
      <c r="F45" s="56">
        <v>0</v>
      </c>
    </row>
    <row r="46" spans="2:6" ht="12.75">
      <c r="B46" t="s">
        <v>46</v>
      </c>
      <c r="D46" s="56">
        <v>-10132</v>
      </c>
      <c r="E46" s="54"/>
      <c r="F46" s="56">
        <v>-10132</v>
      </c>
    </row>
    <row r="47" spans="2:6" ht="12.75" hidden="1">
      <c r="B47" t="s">
        <v>47</v>
      </c>
      <c r="D47" s="56">
        <v>0</v>
      </c>
      <c r="E47" s="54"/>
      <c r="F47" s="56">
        <v>0</v>
      </c>
    </row>
    <row r="48" spans="2:6" ht="12.75">
      <c r="B48" t="s">
        <v>81</v>
      </c>
      <c r="D48" s="56">
        <v>-5</v>
      </c>
      <c r="E48" s="54"/>
      <c r="F48" s="56">
        <v>-3</v>
      </c>
    </row>
    <row r="49" spans="2:6" ht="12.75">
      <c r="B49" s="24" t="s">
        <v>66</v>
      </c>
      <c r="D49" s="59">
        <f>SUM(D45:D48)</f>
        <v>-10137</v>
      </c>
      <c r="E49" s="54"/>
      <c r="F49" s="59">
        <f>SUM(F45:F48)</f>
        <v>-10135</v>
      </c>
    </row>
    <row r="50" spans="4:6" ht="12.75">
      <c r="D50" s="60"/>
      <c r="E50" s="54"/>
      <c r="F50" s="60"/>
    </row>
    <row r="51" spans="2:6" ht="12.75">
      <c r="B51" s="24" t="s">
        <v>49</v>
      </c>
      <c r="D51" s="56">
        <f>D28+D41+D49</f>
        <v>48562</v>
      </c>
      <c r="E51" s="54"/>
      <c r="F51" s="56">
        <f>F28+F41+F49</f>
        <v>-52088</v>
      </c>
    </row>
    <row r="52" spans="2:6" ht="12.75">
      <c r="B52" s="24"/>
      <c r="D52" s="56"/>
      <c r="E52" s="54"/>
      <c r="F52" s="56"/>
    </row>
    <row r="53" spans="2:6" ht="12.75">
      <c r="B53" s="24" t="s">
        <v>68</v>
      </c>
      <c r="D53" s="56">
        <v>74600</v>
      </c>
      <c r="E53" s="54"/>
      <c r="F53" s="56">
        <v>126684</v>
      </c>
    </row>
    <row r="54" spans="2:6" ht="12.75">
      <c r="B54" s="24"/>
      <c r="D54" s="56"/>
      <c r="E54" s="54"/>
      <c r="F54" s="56"/>
    </row>
    <row r="55" spans="2:6" ht="13.5" thickBot="1">
      <c r="B55" s="24" t="s">
        <v>61</v>
      </c>
      <c r="D55" s="61">
        <f>SUM(D51:D53)</f>
        <v>123162</v>
      </c>
      <c r="E55" s="54"/>
      <c r="F55" s="61">
        <f>SUM(F51:F53)</f>
        <v>74596</v>
      </c>
    </row>
    <row r="56" spans="4:6" ht="13.5" thickTop="1">
      <c r="D56" s="62"/>
      <c r="E56" s="54"/>
      <c r="F56" s="62"/>
    </row>
    <row r="57" spans="2:6" ht="12.75">
      <c r="B57" s="24" t="s">
        <v>69</v>
      </c>
      <c r="D57" s="62"/>
      <c r="E57" s="54"/>
      <c r="F57" s="62"/>
    </row>
    <row r="58" spans="2:7" ht="12.75">
      <c r="B58" t="s">
        <v>70</v>
      </c>
      <c r="D58" s="62">
        <f>119329+8839</f>
        <v>128168</v>
      </c>
      <c r="E58" s="54"/>
      <c r="F58" s="62">
        <v>79592</v>
      </c>
      <c r="G58" s="110"/>
    </row>
    <row r="59" spans="2:6" ht="12.75">
      <c r="B59" t="s">
        <v>71</v>
      </c>
      <c r="D59" s="62">
        <v>-5006</v>
      </c>
      <c r="E59" s="54"/>
      <c r="F59" s="62">
        <v>-4996</v>
      </c>
    </row>
    <row r="60" spans="4:6" ht="13.5" thickBot="1">
      <c r="D60" s="61">
        <f>SUM(D58:D59)</f>
        <v>123162</v>
      </c>
      <c r="E60" s="54"/>
      <c r="F60" s="61">
        <f>SUM(F58:F59)</f>
        <v>74596</v>
      </c>
    </row>
    <row r="61" spans="4:6" ht="13.5" thickTop="1">
      <c r="D61" s="63">
        <f>D55-D60</f>
        <v>0</v>
      </c>
      <c r="E61" s="54"/>
      <c r="F61" s="63">
        <f>F60-F55</f>
        <v>0</v>
      </c>
    </row>
    <row r="62" spans="4:6" ht="12.75">
      <c r="D62" s="54"/>
      <c r="E62" s="54"/>
      <c r="F62" s="63"/>
    </row>
    <row r="63" spans="2:6" ht="12.75">
      <c r="B63" s="33" t="s">
        <v>62</v>
      </c>
      <c r="D63" s="54"/>
      <c r="E63" s="54"/>
      <c r="F63" s="63"/>
    </row>
    <row r="64" spans="2:6" ht="12.75">
      <c r="B64" s="34" t="s">
        <v>159</v>
      </c>
      <c r="D64" s="54"/>
      <c r="E64" s="54"/>
      <c r="F64" s="63"/>
    </row>
    <row r="65" spans="4:6" ht="12.75">
      <c r="D65" s="54"/>
      <c r="E65" s="54"/>
      <c r="F65" s="63"/>
    </row>
    <row r="66" spans="4:6" ht="12.75">
      <c r="D66" s="54"/>
      <c r="E66" s="54"/>
      <c r="F66" s="63"/>
    </row>
    <row r="67" spans="4:6" ht="12.75">
      <c r="D67" s="54"/>
      <c r="E67" s="54"/>
      <c r="F67" s="63"/>
    </row>
    <row r="68" spans="4:6" ht="12.75">
      <c r="D68" s="54"/>
      <c r="E68" s="54"/>
      <c r="F68" s="63"/>
    </row>
  </sheetData>
  <printOptions/>
  <pageMargins left="0.75" right="0.75" top="1" bottom="1" header="0" footer="0"/>
  <pageSetup fitToHeight="1" fitToWidth="1" horizontalDpi="600" verticalDpi="600" orientation="portrait" paperSize="9" scale="98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2018-02-06T04:11:06Z</cp:lastPrinted>
  <dcterms:created xsi:type="dcterms:W3CDTF">2000-05-08T06:50:43Z</dcterms:created>
  <dcterms:modified xsi:type="dcterms:W3CDTF">2018-02-06T09:49:45Z</dcterms:modified>
  <cp:category/>
  <cp:version/>
  <cp:contentType/>
  <cp:contentStatus/>
</cp:coreProperties>
</file>