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equity'!$A$1:$K$68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<sst xmlns="http://schemas.openxmlformats.org/spreadsheetml/2006/main" count="209" uniqueCount="170">
  <si>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</si>
  <si>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</si>
  <si>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</si>
  <si>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</si>
  <si>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</si>
  <si>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</si>
  <si>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</si>
  <si>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</si>
  <si>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</si>
  <si>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</si>
  <si>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</si>
  <si>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</si>
  <si>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</si>
  <si>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</si>
  <si>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</si>
  <si>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</si>
  <si>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</si>
  <si>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</si>
  <si>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</si>
  <si>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</si>
  <si>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</si>
  <si>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</si>
  <si>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</si>
  <si>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</si>
  <si>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</si>
  <si>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</si>
  <si>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</si>
  <si>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</si>
  <si>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</si>
  <si>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</si>
  <si>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</si>
  <si>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</si>
  <si>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</si>
  <si>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</si>
  <si>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</si>
  <si>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</si>
  <si>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</si>
  <si>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</si>
  <si>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</si>
  <si>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</si>
  <si>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</si>
  <si>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</si>
  <si>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</si>
  <si>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</si>
  <si>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</si>
  <si>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</si>
  <si>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</si>
  <si>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</si>
  <si>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</si>
  <si>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</si>
  <si>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</si>
  <si>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</si>
  <si>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</si>
  <si>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</si>
  <si>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</si>
  <si>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</si>
  <si>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</si>
  <si>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</si>
  <si>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</si>
  <si>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</si>
  <si>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</si>
  <si>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</si>
  <si>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</si>
  <si>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</si>
  <si>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</si>
  <si>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</si>
  <si>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</si>
  <si>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</si>
  <si>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</si>
  <si>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</si>
  <si>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</si>
  <si>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</si>
  <si>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</si>
  <si>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</si>
  <si>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</si>
  <si>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</si>
  <si>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</si>
  <si>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</si>
  <si>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</si>
  <si>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</si>
  <si>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</si>
  <si>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</si>
  <si>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</si>
  <si>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</si>
  <si>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</si>
  <si>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</si>
  <si>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</si>
  <si>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</si>
  <si>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</si>
  <si>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</si>
  <si>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</si>
  <si>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</si>
  <si>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</si>
  <si>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</si>
  <si>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</si>
  <si>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</si>
  <si>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</si>
  <si>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</si>
  <si>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</si>
  <si>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</si>
  <si>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</si>
  <si>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</si>
  <si>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</si>
  <si>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</si>
  <si>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</si>
  <si>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</si>
  <si>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</si>
  <si>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</si>
  <si>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</si>
  <si>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</si>
  <si>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</si>
  <si>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</si>
  <si>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</si>
  <si>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</si>
  <si>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</si>
  <si>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</si>
  <si>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</si>
  <si>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</si>
  <si>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</si>
  <si>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</si>
  <si>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</si>
  <si>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</si>
  <si>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</si>
  <si>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</si>
  <si>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</si>
  <si>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</si>
  <si>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</si>
  <si>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</si>
  <si>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</si>
  <si>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</si>
  <si>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</si>
  <si>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</si>
  <si>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</si>
  <si>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</si>
  <si>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</si>
  <si>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</si>
  <si>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</si>
  <si>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</si>
  <si>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</si>
  <si>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</si>
  <si>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</si>
  <si>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</si>
  <si>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</si>
  <si>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</si>
  <si>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(Audited)</t>
  </si>
  <si>
    <t>Land held for development</t>
  </si>
  <si>
    <t>Inventory</t>
  </si>
  <si>
    <t>Non-current Asset Held for Sale</t>
  </si>
  <si>
    <t>(Restated)</t>
  </si>
  <si>
    <t>Share of Profit of Equity Accounted Assosiate, Net of Tax</t>
  </si>
  <si>
    <t>Investment in an associate company</t>
  </si>
  <si>
    <t>Balance at end of period 2015</t>
  </si>
  <si>
    <t>Balance at beginning of year 2015</t>
  </si>
  <si>
    <t>Acquisition of trading rights</t>
  </si>
  <si>
    <t>Purchase of investment property</t>
  </si>
  <si>
    <t>Transfer from other reserve to profit &amp; loss</t>
  </si>
  <si>
    <t>the year ended 31 December 2015)</t>
  </si>
  <si>
    <t>Balance at beginning of year 2016</t>
  </si>
  <si>
    <t>Balance at end of period 2016</t>
  </si>
  <si>
    <t>with the Annual Financial Report for the year ended 31 December 2015)</t>
  </si>
  <si>
    <t>for the year ended 31 December 2015)</t>
  </si>
  <si>
    <t>Property development cost</t>
  </si>
  <si>
    <t>Quarterly report on consolidated results for the financial quarter ended 31 December 2016</t>
  </si>
  <si>
    <t>CONDENSED CONSOLIDATED COMPREHENSIVE INCOME STATEMENT FOR THE QUARTER ENDED 31 DECEMBER 2016</t>
  </si>
  <si>
    <t>CONDENSED CONSOLIDATED FINANCIAL POSITION AS AS AT 31 DECEMBER 2016</t>
  </si>
  <si>
    <t>FOR THE PERIOD ENDED 31 DECEMBER 2016</t>
  </si>
  <si>
    <t>12 months</t>
  </si>
  <si>
    <t>12 months ended 31 December 2016</t>
  </si>
  <si>
    <t>12 months ended 31 December 2015</t>
  </si>
  <si>
    <t>Exchange traslation difference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</si>
</sst>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  <xf numFmtId="38" fontId="0" fillId="0" borderId="38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38">
      <selection activeCell="D59" sqref="D5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162</v>
      </c>
    </row>
    <row r="8" ht="12.75">
      <c r="A8" t="s">
        <v>20</v>
      </c>
    </row>
    <row r="10" ht="15">
      <c r="A10" s="1" t="s">
        <v>163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42735</v>
      </c>
      <c r="G16" s="74">
        <v>42369</v>
      </c>
      <c r="H16" s="82">
        <f>F16</f>
        <v>42735</v>
      </c>
      <c r="I16" s="86">
        <f>G16</f>
        <v>42369</v>
      </c>
    </row>
    <row r="17" spans="6:9" ht="12.75">
      <c r="F17" s="110"/>
      <c r="G17" s="137"/>
      <c r="H17" s="138"/>
      <c r="I17" s="139" t="s">
        <v>148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129</v>
      </c>
      <c r="F20" s="21"/>
      <c r="G20" s="4"/>
      <c r="H20" s="134"/>
      <c r="I20" s="135"/>
    </row>
    <row r="21" spans="6:9" ht="12.75">
      <c r="F21" s="21"/>
      <c r="G21" s="4"/>
      <c r="H21" s="134"/>
      <c r="I21" s="135"/>
    </row>
    <row r="22" spans="2:9" ht="12.75">
      <c r="B22" s="25" t="s">
        <v>21</v>
      </c>
      <c r="F22" s="37">
        <f>H22-27271</f>
        <v>9456</v>
      </c>
      <c r="G22" s="65">
        <f>I22-32755</f>
        <v>13162</v>
      </c>
      <c r="H22" s="45">
        <v>36727</v>
      </c>
      <c r="I22" s="103">
        <v>45917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H24-(-20175)</f>
        <v>-6075</v>
      </c>
      <c r="G24" s="67">
        <f>I24+23396</f>
        <v>-7370</v>
      </c>
      <c r="H24" s="45">
        <f>-7977-18273</f>
        <v>-26250</v>
      </c>
      <c r="I24" s="105">
        <f>-10145-19293-1328</f>
        <v>-30766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H26-4108</f>
        <v>750</v>
      </c>
      <c r="G26" s="67">
        <f>I26-4918</f>
        <v>2053</v>
      </c>
      <c r="H26" s="92">
        <f>3613+1245</f>
        <v>4858</v>
      </c>
      <c r="I26" s="103">
        <v>6971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4131</v>
      </c>
      <c r="G28" s="69">
        <f>SUM(G22:G26)</f>
        <v>7845</v>
      </c>
      <c r="H28" s="94">
        <f>SUM(H22:H26)</f>
        <v>15335</v>
      </c>
      <c r="I28" s="107">
        <f>SUM(I22:I26)</f>
        <v>22122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H30-(-8)</f>
        <v>-7</v>
      </c>
      <c r="G30" s="67">
        <f>I30+12</f>
        <v>-4</v>
      </c>
      <c r="H30" s="92">
        <v>-15</v>
      </c>
      <c r="I30" s="105">
        <v>-16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0</v>
      </c>
      <c r="G32" s="67">
        <f>I32-206</f>
        <v>0</v>
      </c>
      <c r="H32" s="92">
        <v>0</v>
      </c>
      <c r="I32" s="105">
        <v>206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149</v>
      </c>
      <c r="F34" s="39">
        <f>H34-(-787)</f>
        <v>-95</v>
      </c>
      <c r="G34" s="67">
        <f>I34--94</f>
        <v>-91</v>
      </c>
      <c r="H34" s="92">
        <v>-882</v>
      </c>
      <c r="I34" s="105">
        <v>-185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4029</v>
      </c>
      <c r="G36" s="67">
        <f>SUM(G28:G35)</f>
        <v>7750</v>
      </c>
      <c r="H36" s="92">
        <f>SUM(H28:H35)</f>
        <v>14438</v>
      </c>
      <c r="I36" s="105">
        <f>SUM(I28:I35)</f>
        <v>22127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H38-(-3041)</f>
        <v>-892</v>
      </c>
      <c r="G38" s="67">
        <f>I38+2554</f>
        <v>-1155</v>
      </c>
      <c r="H38" s="45">
        <v>-3933</v>
      </c>
      <c r="I38" s="105">
        <v>-3709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128</v>
      </c>
      <c r="F40" s="43">
        <f>SUM(F36:F38)</f>
        <v>3137</v>
      </c>
      <c r="G40" s="71">
        <f>SUM(G36:G38)</f>
        <v>6595</v>
      </c>
      <c r="H40" s="96">
        <f>SUM(H36:H38)</f>
        <v>10505</v>
      </c>
      <c r="I40" s="109">
        <f>SUM(I36:I38)</f>
        <v>18418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127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140</v>
      </c>
      <c r="F44" s="39">
        <f>H44-0</f>
        <v>0</v>
      </c>
      <c r="G44" s="67">
        <f>I44+246</f>
        <v>0</v>
      </c>
      <c r="H44" s="92">
        <v>0</v>
      </c>
      <c r="I44" s="105">
        <v>-246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134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133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132</v>
      </c>
      <c r="F49" s="43">
        <f>F46+F44+F40</f>
        <v>3137</v>
      </c>
      <c r="G49" s="71">
        <f>G46+G44+G40</f>
        <v>6595</v>
      </c>
      <c r="H49" s="96">
        <f>H46+H44+H40</f>
        <v>10505</v>
      </c>
      <c r="I49" s="109">
        <f>I46+I44+I40</f>
        <v>18172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131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3137</v>
      </c>
      <c r="G53" s="67">
        <v>6595</v>
      </c>
      <c r="H53" s="92">
        <v>10505</v>
      </c>
      <c r="I53" s="105">
        <v>18418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130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3137</v>
      </c>
      <c r="G57" s="71">
        <f>G40</f>
        <v>6595</v>
      </c>
      <c r="H57" s="96">
        <f>H40</f>
        <v>10505</v>
      </c>
      <c r="I57" s="109">
        <f>I40</f>
        <v>18418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135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3137</v>
      </c>
      <c r="G61" s="67">
        <f>G49</f>
        <v>6595</v>
      </c>
      <c r="H61" s="92">
        <f>H49</f>
        <v>10505</v>
      </c>
      <c r="I61" s="105">
        <f>I49</f>
        <v>18172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130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3137</v>
      </c>
      <c r="G65" s="71">
        <f>G49</f>
        <v>6595</v>
      </c>
      <c r="H65" s="96">
        <f>H49</f>
        <v>10505</v>
      </c>
      <c r="I65" s="109">
        <f>I49</f>
        <v>18172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F53/202643*100</f>
        <v>1.5480426168187404</v>
      </c>
      <c r="G68" s="77">
        <f>G53/202645*100</f>
        <v>3.254459769547731</v>
      </c>
      <c r="H68" s="46">
        <f>H53/202643*100</f>
        <v>5.183993525559728</v>
      </c>
      <c r="I68" s="99">
        <f>I53/202645*100</f>
        <v>9.088800611907523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1"/>
    </row>
    <row r="74" ht="12.75">
      <c r="B74" s="34" t="s">
        <v>31</v>
      </c>
    </row>
    <row r="75" ht="12.75">
      <c r="B75" s="35" t="s">
        <v>156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4">
      <selection activeCell="H59" sqref="H59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42735</v>
      </c>
      <c r="I5" s="4"/>
      <c r="J5" s="4"/>
      <c r="K5" s="32">
        <v>42369</v>
      </c>
      <c r="L5" s="4"/>
    </row>
    <row r="6" spans="7:12" ht="12.75">
      <c r="G6" s="4"/>
      <c r="H6" s="13"/>
      <c r="I6" s="4"/>
      <c r="J6" s="4"/>
      <c r="K6" s="112" t="s">
        <v>144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3">
        <v>14576</v>
      </c>
      <c r="I12" s="4"/>
      <c r="J12" s="4"/>
      <c r="K12" s="123">
        <v>15625</v>
      </c>
      <c r="L12" s="4"/>
    </row>
    <row r="13" spans="1:12" ht="12.75">
      <c r="A13" s="2"/>
      <c r="C13" s="29" t="s">
        <v>116</v>
      </c>
      <c r="G13" s="4"/>
      <c r="H13" s="124">
        <v>27128</v>
      </c>
      <c r="I13" s="4"/>
      <c r="J13" s="4"/>
      <c r="K13" s="124">
        <v>27131</v>
      </c>
      <c r="L13" s="4"/>
    </row>
    <row r="14" spans="1:12" ht="12.75">
      <c r="A14" s="2"/>
      <c r="C14" s="29" t="s">
        <v>145</v>
      </c>
      <c r="G14" s="4"/>
      <c r="H14" s="49">
        <v>30754</v>
      </c>
      <c r="I14" s="4"/>
      <c r="J14" s="4"/>
      <c r="K14" s="49">
        <v>30676</v>
      </c>
      <c r="L14" s="4"/>
    </row>
    <row r="15" spans="1:12" ht="12.75">
      <c r="A15" s="2"/>
      <c r="C15" s="29" t="s">
        <v>150</v>
      </c>
      <c r="G15" s="4"/>
      <c r="H15" s="125">
        <v>6106</v>
      </c>
      <c r="I15" s="4"/>
      <c r="J15" s="4"/>
      <c r="K15" s="125">
        <v>6988</v>
      </c>
      <c r="L15" s="4"/>
    </row>
    <row r="16" spans="1:12" ht="12.75">
      <c r="A16" s="2"/>
      <c r="C16" s="29" t="s">
        <v>89</v>
      </c>
      <c r="G16" s="4"/>
      <c r="H16" s="125">
        <f>662</f>
        <v>662</v>
      </c>
      <c r="I16" s="4"/>
      <c r="J16" s="4"/>
      <c r="K16" s="125">
        <f>662</f>
        <v>662</v>
      </c>
      <c r="L16" s="4"/>
    </row>
    <row r="17" spans="1:12" ht="12.75" hidden="1">
      <c r="A17" s="2"/>
      <c r="C17" s="29" t="s">
        <v>143</v>
      </c>
      <c r="G17" s="4"/>
      <c r="H17" s="125">
        <v>0</v>
      </c>
      <c r="I17" s="4"/>
      <c r="J17" s="4"/>
      <c r="K17" s="125">
        <v>0</v>
      </c>
      <c r="L17" s="4"/>
    </row>
    <row r="18" spans="1:12" ht="12.75">
      <c r="A18" s="2"/>
      <c r="C18" s="29" t="s">
        <v>141</v>
      </c>
      <c r="G18" s="4"/>
      <c r="H18" s="125">
        <v>1119</v>
      </c>
      <c r="I18" s="4"/>
      <c r="J18" s="4"/>
      <c r="K18" s="125">
        <v>1092</v>
      </c>
      <c r="L18" s="4"/>
    </row>
    <row r="19" spans="3:12" ht="12.75">
      <c r="C19" s="29" t="s">
        <v>79</v>
      </c>
      <c r="G19" s="4"/>
      <c r="H19" s="130">
        <v>88</v>
      </c>
      <c r="I19" s="4"/>
      <c r="J19" s="4"/>
      <c r="K19" s="120">
        <v>0</v>
      </c>
      <c r="L19" s="4"/>
    </row>
    <row r="20" spans="2:12" ht="12.75">
      <c r="B20" s="25"/>
      <c r="G20" s="4"/>
      <c r="H20" s="130">
        <f>SUM(H12:H19)</f>
        <v>80433</v>
      </c>
      <c r="I20" s="4"/>
      <c r="J20" s="4"/>
      <c r="K20" s="130">
        <f>SUM(K12:K19)</f>
        <v>82174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 hidden="1">
      <c r="A23" s="2"/>
      <c r="B23" s="25"/>
      <c r="C23" t="s">
        <v>146</v>
      </c>
      <c r="H23" s="143">
        <v>0</v>
      </c>
      <c r="I23" s="144"/>
      <c r="J23" s="144"/>
      <c r="K23" s="143">
        <v>0</v>
      </c>
    </row>
    <row r="24" spans="3:12" ht="12.75">
      <c r="C24" s="29" t="s">
        <v>119</v>
      </c>
      <c r="G24" s="4"/>
      <c r="H24" s="150">
        <v>5955</v>
      </c>
      <c r="I24" s="145"/>
      <c r="J24" s="145"/>
      <c r="K24" s="150">
        <v>5509</v>
      </c>
      <c r="L24" s="4"/>
    </row>
    <row r="25" spans="3:12" ht="12.75">
      <c r="C25" s="29" t="s">
        <v>118</v>
      </c>
      <c r="G25" s="4"/>
      <c r="H25" s="125">
        <f>3270+143855+12558+226</f>
        <v>159909</v>
      </c>
      <c r="I25" s="145"/>
      <c r="J25" s="145"/>
      <c r="K25" s="125">
        <f>124811+1540</f>
        <v>126351</v>
      </c>
      <c r="L25" s="4"/>
    </row>
    <row r="26" spans="3:12" ht="12.75">
      <c r="C26" s="29" t="s">
        <v>90</v>
      </c>
      <c r="G26" s="4"/>
      <c r="H26" s="125">
        <v>23481</v>
      </c>
      <c r="I26" s="145"/>
      <c r="J26" s="145"/>
      <c r="K26" s="125">
        <v>15178</v>
      </c>
      <c r="L26" s="140"/>
    </row>
    <row r="27" spans="3:12" ht="12.75">
      <c r="C27" s="29" t="s">
        <v>113</v>
      </c>
      <c r="G27" s="4"/>
      <c r="H27" s="125">
        <v>56294</v>
      </c>
      <c r="I27" s="145"/>
      <c r="J27" s="145"/>
      <c r="K27" s="125">
        <v>116663</v>
      </c>
      <c r="L27" s="4"/>
    </row>
    <row r="28" spans="7:12" ht="12.75">
      <c r="G28" s="4"/>
      <c r="H28" s="130"/>
      <c r="I28" s="145"/>
      <c r="J28" s="145"/>
      <c r="K28" s="130"/>
      <c r="L28" s="4"/>
    </row>
    <row r="29" spans="7:12" ht="12.75">
      <c r="G29" s="4"/>
      <c r="H29" s="146">
        <f>SUM(H23:H28)</f>
        <v>245639</v>
      </c>
      <c r="I29" s="145"/>
      <c r="J29" s="145"/>
      <c r="K29" s="146">
        <f>SUM(K23:K28)</f>
        <v>263701</v>
      </c>
      <c r="L29" s="4"/>
    </row>
    <row r="30" spans="7:12" ht="12.75">
      <c r="G30" s="4"/>
      <c r="H30" s="148"/>
      <c r="I30" s="145"/>
      <c r="J30" s="145"/>
      <c r="K30" s="148"/>
      <c r="L30" s="4"/>
    </row>
    <row r="31" spans="2:12" ht="12.75" hidden="1">
      <c r="B31" t="s">
        <v>147</v>
      </c>
      <c r="G31" s="4"/>
      <c r="H31" s="148">
        <v>0</v>
      </c>
      <c r="I31" s="145"/>
      <c r="J31" s="145"/>
      <c r="K31" s="148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109</v>
      </c>
      <c r="G33" s="4"/>
      <c r="H33" s="121">
        <f>H29+H20+H31</f>
        <v>326072</v>
      </c>
      <c r="I33" s="4"/>
      <c r="J33" s="4"/>
      <c r="K33" s="121">
        <f>K29+K20+K31</f>
        <v>345875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110</v>
      </c>
      <c r="G36" s="4"/>
      <c r="H36" s="51"/>
      <c r="I36" s="4"/>
      <c r="J36" s="4"/>
      <c r="K36" s="51"/>
      <c r="L36" s="4"/>
    </row>
    <row r="37" spans="2:12" ht="12.75">
      <c r="B37" s="25" t="s">
        <v>103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3">
        <v>213563.324</v>
      </c>
      <c r="I38" s="4"/>
      <c r="J38" s="4"/>
      <c r="K38" s="123">
        <v>213563.324</v>
      </c>
      <c r="L38" s="4"/>
    </row>
    <row r="39" spans="3:12" ht="12.75">
      <c r="C39" s="29" t="s">
        <v>17</v>
      </c>
      <c r="G39" s="4"/>
      <c r="H39" s="124">
        <f>72401-H40</f>
        <v>79855</v>
      </c>
      <c r="I39" s="4"/>
      <c r="J39" s="4"/>
      <c r="K39" s="124">
        <v>79482</v>
      </c>
      <c r="L39" s="4"/>
    </row>
    <row r="40" spans="3:12" ht="12.75">
      <c r="C40" s="29" t="s">
        <v>100</v>
      </c>
      <c r="G40" s="4"/>
      <c r="H40" s="125">
        <v>-7454</v>
      </c>
      <c r="I40" s="4"/>
      <c r="J40" s="4"/>
      <c r="K40" s="125">
        <v>-7451</v>
      </c>
      <c r="L40" s="4"/>
    </row>
    <row r="41" spans="7:12" ht="12.75">
      <c r="G41" s="4"/>
      <c r="H41" s="126">
        <f>SUM(H38:H40)</f>
        <v>285964.324</v>
      </c>
      <c r="I41" s="4"/>
      <c r="J41" s="4"/>
      <c r="K41" s="126">
        <f>SUM(K38:K40)</f>
        <v>285594.324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111</v>
      </c>
      <c r="G43" s="4"/>
      <c r="H43" s="127">
        <f>H42+H41</f>
        <v>285964.324</v>
      </c>
      <c r="I43" s="4"/>
      <c r="J43" s="4"/>
      <c r="K43" s="127">
        <f>K42+K41</f>
        <v>285594.324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114</v>
      </c>
      <c r="G45" s="4"/>
      <c r="H45" s="47"/>
      <c r="I45" s="4"/>
      <c r="J45" s="4"/>
      <c r="K45" s="47"/>
      <c r="L45" s="4"/>
    </row>
    <row r="46" spans="1:12" ht="12.75" hidden="1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117</v>
      </c>
      <c r="G47" s="4"/>
      <c r="H47" s="149">
        <v>0</v>
      </c>
      <c r="I47" s="4"/>
      <c r="J47" s="4"/>
      <c r="K47" s="149">
        <v>269</v>
      </c>
      <c r="L47" s="4"/>
    </row>
    <row r="48" spans="1:12" ht="12.75">
      <c r="A48" s="2"/>
      <c r="B48" s="25"/>
      <c r="G48" s="4"/>
      <c r="H48" s="120">
        <f>SUM(H46:H47)</f>
        <v>0</v>
      </c>
      <c r="I48" s="4"/>
      <c r="J48" s="4"/>
      <c r="K48" s="120">
        <f>SUM(K46:K47)</f>
        <v>269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120</v>
      </c>
      <c r="G51" s="4"/>
      <c r="H51" s="119">
        <f>15676+9593+9625+1</f>
        <v>34895</v>
      </c>
      <c r="I51" s="4"/>
      <c r="J51" s="4"/>
      <c r="K51" s="119">
        <v>54675</v>
      </c>
      <c r="L51" s="4"/>
    </row>
    <row r="52" spans="3:12" ht="12.75">
      <c r="C52" s="29" t="s">
        <v>91</v>
      </c>
      <c r="G52" s="4"/>
      <c r="H52" s="50">
        <v>4996</v>
      </c>
      <c r="I52" s="4"/>
      <c r="J52" s="4"/>
      <c r="K52" s="50">
        <v>4979</v>
      </c>
      <c r="L52" s="4"/>
    </row>
    <row r="53" spans="3:12" ht="12.75">
      <c r="C53" s="29" t="s">
        <v>34</v>
      </c>
      <c r="G53" s="4"/>
      <c r="H53" s="50">
        <v>217</v>
      </c>
      <c r="I53" s="4"/>
      <c r="J53" s="4"/>
      <c r="K53" s="50">
        <v>358</v>
      </c>
      <c r="L53" s="4"/>
    </row>
    <row r="54" spans="3:12" ht="12.75">
      <c r="C54" s="3"/>
      <c r="G54" s="4"/>
      <c r="H54" s="122">
        <f>SUM(H51:H53)</f>
        <v>40108</v>
      </c>
      <c r="I54" s="4"/>
      <c r="J54" s="4"/>
      <c r="K54" s="122">
        <f>SUM(K51:K53)</f>
        <v>60012</v>
      </c>
      <c r="L54" s="4"/>
    </row>
    <row r="55" spans="2:12" ht="12.75">
      <c r="B55" s="25" t="s">
        <v>115</v>
      </c>
      <c r="C55" s="3"/>
      <c r="G55" s="4"/>
      <c r="H55" s="128">
        <f>H54+H48</f>
        <v>40108</v>
      </c>
      <c r="I55" s="4"/>
      <c r="J55" s="4"/>
      <c r="K55" s="128">
        <f>K54+K48</f>
        <v>60281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112</v>
      </c>
      <c r="G57" s="4"/>
      <c r="H57" s="52">
        <f>H54+H48+H43</f>
        <v>326072.324</v>
      </c>
      <c r="I57" s="4"/>
      <c r="J57" s="4"/>
      <c r="K57" s="52">
        <f>K54+K48+K43</f>
        <v>345875.324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H41/(202643)</f>
        <v>1.4111729692118653</v>
      </c>
      <c r="I59" s="15"/>
      <c r="J59" s="15"/>
      <c r="K59" s="113">
        <f>K41/(202645)</f>
        <v>1.409333188581016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29"/>
    </row>
    <row r="64" spans="2:8" ht="12.75">
      <c r="B64" s="34" t="s">
        <v>35</v>
      </c>
      <c r="H64" s="9"/>
    </row>
    <row r="65" ht="12.75">
      <c r="B65" s="35" t="s">
        <v>160</v>
      </c>
    </row>
    <row r="77" ht="12.75">
      <c r="H77" s="147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workbookViewId="0" topLeftCell="A1">
      <selection activeCell="J1" sqref="J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165</v>
      </c>
    </row>
    <row r="4" ht="15">
      <c r="A4" s="1"/>
    </row>
    <row r="5" spans="7:10" ht="12.75">
      <c r="G5" s="31"/>
      <c r="I5" s="31" t="s">
        <v>104</v>
      </c>
      <c r="J5" s="25" t="s">
        <v>136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36" t="s">
        <v>137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36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167</v>
      </c>
    </row>
    <row r="18" spans="6:9" ht="12.75">
      <c r="F18" s="111"/>
      <c r="I18" s="111"/>
    </row>
    <row r="19" spans="2:11" ht="12.75">
      <c r="B19" t="s">
        <v>157</v>
      </c>
      <c r="C19" s="54">
        <v>213563</v>
      </c>
      <c r="D19" s="54">
        <v>8377</v>
      </c>
      <c r="E19" s="142">
        <v>0</v>
      </c>
      <c r="F19" s="54">
        <v>0</v>
      </c>
      <c r="G19" s="54">
        <v>71105</v>
      </c>
      <c r="H19" s="54">
        <v>-7451</v>
      </c>
      <c r="I19" s="116">
        <f>SUM(C19:H19)</f>
        <v>285594</v>
      </c>
      <c r="J19" s="54">
        <v>0</v>
      </c>
      <c r="K19" s="116">
        <f>SUM(I19:J19)</f>
        <v>285594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139</v>
      </c>
      <c r="C21" s="54">
        <v>0</v>
      </c>
      <c r="D21" s="54">
        <v>0</v>
      </c>
      <c r="E21" s="54">
        <f>'Consol Y Stmt'!H44-E23</f>
        <v>0</v>
      </c>
      <c r="F21" s="54">
        <v>0</v>
      </c>
      <c r="G21" s="54">
        <f>'Consol Y Stmt'!H53</f>
        <v>10505</v>
      </c>
      <c r="H21" s="54">
        <v>0</v>
      </c>
      <c r="I21" s="116">
        <f aca="true" t="shared" si="0" ref="I21:I33">SUM(C21:H21)</f>
        <v>10505</v>
      </c>
      <c r="J21" s="54">
        <f>'Consol Y Stmt'!H55</f>
        <v>0</v>
      </c>
      <c r="K21" s="116">
        <f aca="true" t="shared" si="1" ref="K21:K33">SUM(I21:J21)</f>
        <v>10505</v>
      </c>
    </row>
    <row r="22" spans="3:11" ht="12.75" hidden="1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 hidden="1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 hidden="1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 hidden="1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-3</v>
      </c>
      <c r="I27" s="116">
        <f t="shared" si="0"/>
        <v>-3</v>
      </c>
      <c r="J27" s="54">
        <v>0</v>
      </c>
      <c r="K27" s="116">
        <f t="shared" si="1"/>
        <v>-3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121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-10132</v>
      </c>
      <c r="H31" s="54">
        <v>0</v>
      </c>
      <c r="I31" s="116">
        <f t="shared" si="0"/>
        <v>-10132</v>
      </c>
      <c r="J31" s="54">
        <v>0</v>
      </c>
      <c r="K31" s="116">
        <f t="shared" si="1"/>
        <v>-10132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1" t="s">
        <v>125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158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0</v>
      </c>
      <c r="F35" s="56">
        <f t="shared" si="2"/>
        <v>0</v>
      </c>
      <c r="G35" s="56">
        <f t="shared" si="2"/>
        <v>71478</v>
      </c>
      <c r="H35" s="56">
        <f t="shared" si="2"/>
        <v>-7454</v>
      </c>
      <c r="I35" s="118">
        <f t="shared" si="2"/>
        <v>285964</v>
      </c>
      <c r="J35" s="56">
        <f t="shared" si="2"/>
        <v>0</v>
      </c>
      <c r="K35" s="118">
        <f t="shared" si="2"/>
        <v>285964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168</v>
      </c>
    </row>
    <row r="39" ht="12.75">
      <c r="B39" t="s">
        <v>152</v>
      </c>
    </row>
    <row r="40" spans="2:11" ht="12.75">
      <c r="B40" t="s">
        <v>96</v>
      </c>
      <c r="C40" s="54">
        <v>213563</v>
      </c>
      <c r="D40" s="54">
        <v>8377</v>
      </c>
      <c r="E40" s="142">
        <v>246</v>
      </c>
      <c r="F40" s="54">
        <v>0</v>
      </c>
      <c r="G40" s="54">
        <v>77004</v>
      </c>
      <c r="H40" s="54">
        <v>-7447</v>
      </c>
      <c r="I40" s="116">
        <f>SUM(C40:H40)</f>
        <v>291743</v>
      </c>
      <c r="J40" s="54">
        <v>0</v>
      </c>
      <c r="K40" s="116">
        <f>SUM(I40:J40)</f>
        <v>291743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169</v>
      </c>
      <c r="C42" s="54">
        <v>0</v>
      </c>
      <c r="D42" s="54">
        <v>0</v>
      </c>
      <c r="E42" s="54">
        <v>0</v>
      </c>
      <c r="F42" s="54"/>
      <c r="G42" s="54">
        <v>0</v>
      </c>
      <c r="H42" s="54">
        <v>0</v>
      </c>
      <c r="I42" s="116">
        <v>0</v>
      </c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139</v>
      </c>
      <c r="C44" s="54">
        <v>0</v>
      </c>
      <c r="D44" s="54">
        <v>0</v>
      </c>
      <c r="E44" s="54">
        <f>'Consol Y Stmt'!I44</f>
        <v>-246</v>
      </c>
      <c r="F44" s="54">
        <v>0</v>
      </c>
      <c r="G44" s="54">
        <f>'Consol Y Stmt'!I53</f>
        <v>18418</v>
      </c>
      <c r="H44" s="132">
        <v>0</v>
      </c>
      <c r="I44" s="116">
        <f>SUM(C44:H44)</f>
        <v>18172</v>
      </c>
      <c r="J44" s="54">
        <f>'Consol Y Stmt'!I55</f>
        <v>0</v>
      </c>
      <c r="K44" s="116">
        <f>SUM(I44:J44)</f>
        <v>18172</v>
      </c>
    </row>
    <row r="45" spans="3:11" ht="12.75" hidden="1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 hidden="1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 hidden="1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 hidden="1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2:11" ht="12.75">
      <c r="B49" s="115"/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26.25" hidden="1">
      <c r="B50" s="115" t="s">
        <v>155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116">
        <f>SUM(C50:H50)</f>
        <v>0</v>
      </c>
      <c r="J50" s="54">
        <v>0</v>
      </c>
      <c r="K50" s="116">
        <f>SUM(I50:J50)</f>
        <v>0</v>
      </c>
    </row>
    <row r="51" spans="2:11" ht="12.75">
      <c r="B51" t="s">
        <v>81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-2</v>
      </c>
      <c r="I51" s="116">
        <f>SUM(C51:H51)</f>
        <v>-2</v>
      </c>
      <c r="J51" s="54">
        <v>0</v>
      </c>
      <c r="K51" s="116">
        <f>SUM(I51:J51)</f>
        <v>-2</v>
      </c>
    </row>
    <row r="52" spans="2:11" ht="12.75">
      <c r="B52" s="30"/>
      <c r="C52" s="54"/>
      <c r="D52" s="54"/>
      <c r="E52" s="54"/>
      <c r="F52" s="54"/>
      <c r="G52" s="54"/>
      <c r="H52" s="54"/>
      <c r="I52" s="116"/>
      <c r="J52" s="54"/>
      <c r="K52" s="116"/>
    </row>
    <row r="53" spans="2:11" ht="12.75">
      <c r="B53" t="s">
        <v>121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16"/>
      <c r="J53" s="54"/>
      <c r="K53" s="116">
        <f>SUM(I53:J53)</f>
        <v>0</v>
      </c>
    </row>
    <row r="54" spans="2:11" ht="12.75">
      <c r="B54" s="30"/>
      <c r="C54" s="54"/>
      <c r="D54" s="54"/>
      <c r="E54" s="54"/>
      <c r="F54" s="54"/>
      <c r="G54" s="54"/>
      <c r="H54" s="54"/>
      <c r="I54" s="116"/>
      <c r="J54" s="54"/>
      <c r="K54" s="116"/>
    </row>
    <row r="55" spans="2:11" ht="12.75">
      <c r="B55" t="s">
        <v>84</v>
      </c>
      <c r="C55" s="54">
        <v>0</v>
      </c>
      <c r="D55" s="54">
        <v>0</v>
      </c>
      <c r="E55" s="54">
        <v>0</v>
      </c>
      <c r="F55" s="54">
        <v>0</v>
      </c>
      <c r="G55" s="54">
        <v>-24317</v>
      </c>
      <c r="H55" s="54">
        <v>0</v>
      </c>
      <c r="I55" s="116">
        <f>SUM(C55:H55)</f>
        <v>-24317</v>
      </c>
      <c r="J55" s="54">
        <v>0</v>
      </c>
      <c r="K55" s="116">
        <f>SUM(I55:J55)</f>
        <v>-24317</v>
      </c>
    </row>
    <row r="56" spans="3:11" ht="12.75">
      <c r="C56" s="54"/>
      <c r="D56" s="54"/>
      <c r="E56" s="54"/>
      <c r="F56" s="54"/>
      <c r="G56" s="54"/>
      <c r="H56" s="54"/>
      <c r="I56" s="116"/>
      <c r="J56" s="54"/>
      <c r="K56" s="116"/>
    </row>
    <row r="57" spans="2:12" ht="26.25">
      <c r="B57" s="131" t="s">
        <v>125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116">
        <f>SUM(C57:H57)</f>
        <v>0</v>
      </c>
      <c r="J57" s="54">
        <v>0</v>
      </c>
      <c r="K57" s="116">
        <f>SUM(I57:J57)</f>
        <v>0</v>
      </c>
      <c r="L57" s="111"/>
    </row>
    <row r="58" spans="3:11" ht="12.75">
      <c r="C58" s="55"/>
      <c r="D58" s="55"/>
      <c r="E58" s="55"/>
      <c r="F58" s="55"/>
      <c r="G58" s="55"/>
      <c r="H58" s="55"/>
      <c r="I58" s="117"/>
      <c r="J58" s="132"/>
      <c r="K58" s="117"/>
    </row>
    <row r="59" spans="2:11" ht="13.5" thickBot="1">
      <c r="B59" t="s">
        <v>151</v>
      </c>
      <c r="C59" s="56">
        <f>SUM(C40:C58)</f>
        <v>213563</v>
      </c>
      <c r="D59" s="56">
        <f aca="true" t="shared" si="3" ref="D59:K59">SUM(D40:D58)</f>
        <v>8377</v>
      </c>
      <c r="E59" s="56">
        <f t="shared" si="3"/>
        <v>0</v>
      </c>
      <c r="F59" s="56">
        <f t="shared" si="3"/>
        <v>0</v>
      </c>
      <c r="G59" s="56">
        <f t="shared" si="3"/>
        <v>71105</v>
      </c>
      <c r="H59" s="56">
        <f t="shared" si="3"/>
        <v>-7449</v>
      </c>
      <c r="I59" s="118">
        <f t="shared" si="3"/>
        <v>285596</v>
      </c>
      <c r="J59" s="56">
        <f t="shared" si="3"/>
        <v>0</v>
      </c>
      <c r="K59" s="118">
        <f t="shared" si="3"/>
        <v>285596</v>
      </c>
    </row>
    <row r="60" ht="13.5" thickTop="1"/>
    <row r="62" ht="12.75">
      <c r="B62" t="s">
        <v>142</v>
      </c>
    </row>
    <row r="65" ht="12.75">
      <c r="B65" s="34" t="s">
        <v>59</v>
      </c>
    </row>
    <row r="66" ht="12.75">
      <c r="B66" s="35" t="s">
        <v>160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138</v>
      </c>
    </row>
    <row r="3" ht="15">
      <c r="A3" s="1" t="s">
        <v>165</v>
      </c>
    </row>
    <row r="5" spans="2:6" ht="12.75">
      <c r="B5" s="36"/>
      <c r="D5" s="31" t="s">
        <v>166</v>
      </c>
      <c r="F5" s="133" t="s">
        <v>166</v>
      </c>
    </row>
    <row r="6" spans="4:6" ht="12.75">
      <c r="D6" s="31" t="s">
        <v>36</v>
      </c>
      <c r="F6" s="133" t="s">
        <v>36</v>
      </c>
    </row>
    <row r="7" spans="4:6" ht="12.75">
      <c r="D7" s="32">
        <v>42735</v>
      </c>
      <c r="F7" s="32">
        <v>42369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14438</v>
      </c>
      <c r="E10" s="55"/>
      <c r="F10" s="57">
        <f>'Consol Y Stmt'!I36</f>
        <v>22127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1144-2-1246-93+882</f>
        <v>685</v>
      </c>
      <c r="E14" s="55"/>
      <c r="F14" s="57">
        <f>1275+3-207-71+1328+100-4492+185</f>
        <v>-1879</v>
      </c>
    </row>
    <row r="15" spans="2:6" ht="12.75">
      <c r="B15" t="s">
        <v>39</v>
      </c>
      <c r="D15" s="57">
        <f>-D23-D24-D22</f>
        <v>-15757</v>
      </c>
      <c r="E15" s="55"/>
      <c r="F15" s="57">
        <f>-F23-F24-F22</f>
        <v>-16970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-634</v>
      </c>
      <c r="E17" s="55"/>
      <c r="F17" s="57">
        <f>SUM(F10:F15)</f>
        <v>3278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-77-27+799-34778+1</f>
        <v>-34082</v>
      </c>
      <c r="E20" s="55"/>
      <c r="F20" s="57">
        <f>341-39-159+13164</f>
        <v>13307</v>
      </c>
    </row>
    <row r="21" spans="2:6" ht="12.75">
      <c r="B21" t="s">
        <v>42</v>
      </c>
      <c r="D21" s="57">
        <v>-19782</v>
      </c>
      <c r="E21" s="55"/>
      <c r="F21" s="57">
        <v>25344</v>
      </c>
    </row>
    <row r="22" spans="2:6" ht="12.75">
      <c r="B22" t="s">
        <v>76</v>
      </c>
      <c r="D22" s="57">
        <v>176</v>
      </c>
      <c r="E22" s="55"/>
      <c r="F22" s="57">
        <v>212</v>
      </c>
    </row>
    <row r="23" spans="2:6" ht="12.75">
      <c r="B23" t="s">
        <v>77</v>
      </c>
      <c r="D23" s="57">
        <v>15596</v>
      </c>
      <c r="E23" s="55"/>
      <c r="F23" s="57">
        <v>16774</v>
      </c>
    </row>
    <row r="24" spans="2:6" ht="12.75">
      <c r="B24" t="s">
        <v>78</v>
      </c>
      <c r="D24" s="57">
        <f>'Consol Y Stmt'!H30</f>
        <v>-15</v>
      </c>
      <c r="E24" s="55"/>
      <c r="F24" s="57">
        <v>-16</v>
      </c>
    </row>
    <row r="25" spans="2:6" ht="12.75">
      <c r="B25" t="s">
        <v>67</v>
      </c>
      <c r="D25" s="57">
        <v>-3116</v>
      </c>
      <c r="E25" s="55"/>
      <c r="F25" s="57">
        <v>-5293</v>
      </c>
    </row>
    <row r="26" spans="2:6" ht="12.75" hidden="1">
      <c r="B26" t="s">
        <v>73</v>
      </c>
      <c r="D26" s="57">
        <v>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-41857</v>
      </c>
      <c r="E28" s="55"/>
      <c r="F28" s="60">
        <f>SUM(F17:F26)</f>
        <v>53606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-92</v>
      </c>
      <c r="E32" s="55"/>
      <c r="F32" s="57">
        <v>-1050</v>
      </c>
    </row>
    <row r="33" spans="2:6" ht="12.75">
      <c r="B33" s="29" t="s">
        <v>154</v>
      </c>
      <c r="D33" s="57">
        <v>0</v>
      </c>
      <c r="E33" s="55"/>
      <c r="F33" s="57">
        <v>-4332</v>
      </c>
    </row>
    <row r="34" spans="2:6" ht="12.75">
      <c r="B34" s="29" t="s">
        <v>161</v>
      </c>
      <c r="D34" s="57">
        <v>0</v>
      </c>
      <c r="E34" s="55"/>
      <c r="F34" s="57">
        <v>0</v>
      </c>
    </row>
    <row r="35" spans="2:6" ht="12.75">
      <c r="B35" t="s">
        <v>64</v>
      </c>
      <c r="D35" s="57">
        <v>2</v>
      </c>
      <c r="E35" s="55"/>
      <c r="F35" s="57">
        <v>122</v>
      </c>
    </row>
    <row r="36" spans="2:6" ht="12.75">
      <c r="B36" t="s">
        <v>95</v>
      </c>
      <c r="D36" s="57">
        <v>0</v>
      </c>
      <c r="E36" s="55"/>
      <c r="F36" s="57">
        <v>518</v>
      </c>
    </row>
    <row r="37" spans="2:6" ht="12.75" hidden="1">
      <c r="B37" t="s">
        <v>126</v>
      </c>
      <c r="D37" s="57">
        <v>0</v>
      </c>
      <c r="E37" s="55"/>
      <c r="F37" s="57">
        <v>0</v>
      </c>
    </row>
    <row r="38" spans="2:6" ht="12.75" hidden="1">
      <c r="B38" t="s">
        <v>123</v>
      </c>
      <c r="D38" s="57">
        <v>0</v>
      </c>
      <c r="E38" s="55"/>
      <c r="F38" s="57">
        <v>0</v>
      </c>
    </row>
    <row r="39" spans="2:6" ht="12.75" hidden="1">
      <c r="B39" t="s">
        <v>153</v>
      </c>
      <c r="D39" s="57">
        <v>0</v>
      </c>
      <c r="E39" s="55"/>
      <c r="F39" s="57">
        <v>0</v>
      </c>
    </row>
    <row r="40" spans="2:6" ht="12.75">
      <c r="B40" t="s">
        <v>122</v>
      </c>
      <c r="D40" s="57">
        <v>-6</v>
      </c>
      <c r="E40" s="55"/>
      <c r="F40" s="57">
        <v>-5</v>
      </c>
    </row>
    <row r="41" spans="2:6" ht="12.75">
      <c r="B41" t="s">
        <v>124</v>
      </c>
      <c r="D41" s="57">
        <v>0</v>
      </c>
      <c r="E41" s="55"/>
      <c r="F41" s="57">
        <v>0</v>
      </c>
    </row>
    <row r="42" spans="2:6" ht="12.75">
      <c r="B42" s="25" t="s">
        <v>48</v>
      </c>
      <c r="D42" s="60">
        <f>SUM(D32:D41)</f>
        <v>-96</v>
      </c>
      <c r="E42" s="55"/>
      <c r="F42" s="60">
        <f>SUM(F32:F41)</f>
        <v>-4747</v>
      </c>
    </row>
    <row r="43" spans="4:6" ht="12.75">
      <c r="D43" s="57"/>
      <c r="E43" s="55"/>
      <c r="F43" s="57"/>
    </row>
    <row r="44" spans="2:6" ht="12.75">
      <c r="B44" s="25" t="s">
        <v>45</v>
      </c>
      <c r="D44" s="57"/>
      <c r="E44" s="55"/>
      <c r="F44" s="57"/>
    </row>
    <row r="45" spans="2:6" ht="6.75" customHeight="1">
      <c r="B45" s="25"/>
      <c r="D45" s="57"/>
      <c r="E45" s="55"/>
      <c r="F45" s="57"/>
    </row>
    <row r="46" spans="2:6" ht="12.75">
      <c r="B46" t="s">
        <v>33</v>
      </c>
      <c r="D46" s="57">
        <v>0</v>
      </c>
      <c r="E46" s="55"/>
      <c r="F46" s="57">
        <v>0</v>
      </c>
    </row>
    <row r="47" spans="2:6" ht="12.75">
      <c r="B47" t="s">
        <v>46</v>
      </c>
      <c r="D47" s="57">
        <v>-10132</v>
      </c>
      <c r="E47" s="55"/>
      <c r="F47" s="57">
        <v>-24317</v>
      </c>
    </row>
    <row r="48" spans="2:6" ht="12.75" hidden="1">
      <c r="B48" t="s">
        <v>47</v>
      </c>
      <c r="D48" s="57">
        <v>0</v>
      </c>
      <c r="E48" s="55"/>
      <c r="F48" s="57">
        <v>0</v>
      </c>
    </row>
    <row r="49" spans="2:6" ht="12.75">
      <c r="B49" t="s">
        <v>81</v>
      </c>
      <c r="D49" s="57">
        <v>-3</v>
      </c>
      <c r="E49" s="55"/>
      <c r="F49" s="57">
        <v>-4</v>
      </c>
    </row>
    <row r="50" spans="2:6" ht="12.75">
      <c r="B50" s="25" t="s">
        <v>66</v>
      </c>
      <c r="D50" s="60">
        <f>SUM(D46:D49)</f>
        <v>-10135</v>
      </c>
      <c r="E50" s="55"/>
      <c r="F50" s="60">
        <f>SUM(F46:F49)</f>
        <v>-24321</v>
      </c>
    </row>
    <row r="51" spans="4:6" ht="12.75">
      <c r="D51" s="61"/>
      <c r="E51" s="55"/>
      <c r="F51" s="61"/>
    </row>
    <row r="52" spans="2:6" ht="12.75">
      <c r="B52" s="25" t="s">
        <v>49</v>
      </c>
      <c r="D52" s="57">
        <f>D28+D42+D50</f>
        <v>-52088</v>
      </c>
      <c r="E52" s="55"/>
      <c r="F52" s="57">
        <f>F28+F42+F50</f>
        <v>24538</v>
      </c>
    </row>
    <row r="53" spans="2:6" ht="12.75">
      <c r="B53" s="25"/>
      <c r="D53" s="57"/>
      <c r="E53" s="55"/>
      <c r="F53" s="57"/>
    </row>
    <row r="54" spans="2:6" ht="12.75">
      <c r="B54" s="25" t="s">
        <v>68</v>
      </c>
      <c r="D54" s="57">
        <v>126684</v>
      </c>
      <c r="E54" s="55"/>
      <c r="F54" s="57">
        <v>102146</v>
      </c>
    </row>
    <row r="55" spans="2:6" ht="12.75">
      <c r="B55" s="25"/>
      <c r="D55" s="57"/>
      <c r="E55" s="55"/>
      <c r="F55" s="57"/>
    </row>
    <row r="56" spans="2:6" ht="13.5" thickBot="1">
      <c r="B56" s="25" t="s">
        <v>61</v>
      </c>
      <c r="D56" s="62">
        <f>SUM(D52:D54)</f>
        <v>74596</v>
      </c>
      <c r="E56" s="55"/>
      <c r="F56" s="62">
        <f>SUM(F52:F54)</f>
        <v>126684</v>
      </c>
    </row>
    <row r="57" spans="4:6" ht="13.5" thickTop="1">
      <c r="D57" s="63"/>
      <c r="E57" s="55"/>
      <c r="F57" s="63"/>
    </row>
    <row r="58" spans="2:6" ht="12.75">
      <c r="B58" s="25" t="s">
        <v>69</v>
      </c>
      <c r="D58" s="63"/>
      <c r="E58" s="55"/>
      <c r="F58" s="63"/>
    </row>
    <row r="59" spans="2:7" ht="12.75">
      <c r="B59" t="s">
        <v>70</v>
      </c>
      <c r="D59" s="63">
        <f>23481+56111</f>
        <v>79592</v>
      </c>
      <c r="E59" s="55"/>
      <c r="F59" s="63">
        <f>131841-178</f>
        <v>131663</v>
      </c>
      <c r="G59" s="111"/>
    </row>
    <row r="60" spans="2:6" ht="12.75">
      <c r="B60" t="s">
        <v>71</v>
      </c>
      <c r="D60" s="63">
        <v>-4996</v>
      </c>
      <c r="E60" s="55"/>
      <c r="F60" s="63">
        <v>-4979</v>
      </c>
    </row>
    <row r="61" spans="4:6" ht="13.5" thickBot="1">
      <c r="D61" s="62">
        <f>SUM(D59:D60)</f>
        <v>74596</v>
      </c>
      <c r="E61" s="55"/>
      <c r="F61" s="62">
        <f>SUM(F59:F60)</f>
        <v>126684</v>
      </c>
    </row>
    <row r="62" spans="4:6" ht="13.5" thickTop="1">
      <c r="D62" s="64">
        <f>D56-D61</f>
        <v>0</v>
      </c>
      <c r="E62" s="55"/>
      <c r="F62" s="64">
        <f>F61-F56</f>
        <v>0</v>
      </c>
    </row>
    <row r="63" spans="4:6" ht="12.75">
      <c r="D63" s="55"/>
      <c r="E63" s="55"/>
      <c r="F63" s="64"/>
    </row>
    <row r="64" spans="2:6" ht="12.75">
      <c r="B64" s="34" t="s">
        <v>62</v>
      </c>
      <c r="D64" s="55"/>
      <c r="E64" s="55"/>
      <c r="F64" s="64"/>
    </row>
    <row r="65" spans="2:6" ht="12.75">
      <c r="B65" s="35" t="s">
        <v>159</v>
      </c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  <row r="69" spans="4:6" ht="12.75">
      <c r="D69" s="55"/>
      <c r="E69" s="55"/>
      <c r="F69" s="64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2016-10-13T06:10:00Z</cp:lastPrinted>
  <dcterms:created xsi:type="dcterms:W3CDTF">2000-05-08T06:50:43Z</dcterms:created>
  <dcterms:modified xsi:type="dcterms:W3CDTF">2017-02-20T04:52:00Z</dcterms:modified>
  <cp:category/>
  <cp:version/>
  <cp:contentType/>
  <cp:contentStatus/>
</cp:coreProperties>
</file>