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1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equity'!$A$1:$K$67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<sst xmlns="http://schemas.openxmlformats.org/spreadsheetml/2006/main" count="204" uniqueCount="165">
  <si>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</si>
  <si>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</si>
  <si>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</si>
  <si>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</si>
  <si>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</si>
  <si>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</si>
  <si>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</si>
  <si>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</si>
  <si>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</si>
  <si>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</si>
  <si>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</si>
  <si>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</si>
  <si>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</si>
  <si>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</si>
  <si>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</si>
  <si>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</si>
  <si>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</si>
  <si>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</si>
  <si>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</si>
  <si>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</si>
  <si>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</si>
  <si>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</si>
  <si>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</si>
  <si>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</si>
  <si>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</si>
  <si>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</si>
  <si>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</si>
  <si>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</si>
  <si>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</si>
  <si>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</si>
  <si>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</si>
  <si>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</si>
  <si>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</si>
  <si>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</si>
  <si>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</si>
  <si>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</si>
  <si>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</si>
  <si>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</si>
  <si>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</si>
  <si>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</si>
  <si>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</si>
  <si>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</si>
  <si>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</si>
  <si>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</si>
  <si>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</si>
  <si>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</si>
  <si>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</si>
  <si>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</si>
  <si>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</si>
  <si>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</si>
  <si>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</si>
  <si>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</si>
  <si>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</si>
  <si>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</si>
  <si>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</si>
  <si>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</si>
  <si>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</si>
  <si>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</si>
  <si>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</si>
  <si>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</si>
  <si>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</si>
  <si>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</si>
  <si>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</si>
  <si>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</si>
  <si>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</si>
  <si>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</si>
  <si>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</si>
  <si>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</si>
  <si>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</si>
  <si>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</si>
  <si>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</si>
  <si>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</si>
  <si>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</si>
  <si>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</si>
  <si>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</si>
  <si>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</si>
  <si>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</si>
  <si>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</si>
  <si>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</si>
  <si>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</si>
  <si>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</si>
  <si>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</si>
  <si>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</si>
  <si>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</si>
  <si>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</si>
  <si>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</si>
  <si>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</si>
  <si>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</si>
  <si>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</si>
  <si>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</si>
  <si>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</si>
  <si>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</si>
  <si>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</si>
  <si>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</si>
  <si>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</si>
  <si>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</si>
  <si>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</si>
  <si>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</si>
  <si>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</si>
  <si>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</si>
  <si>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</si>
  <si>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</si>
  <si>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</si>
  <si>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</si>
  <si>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</si>
  <si>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</si>
  <si>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</si>
  <si>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</si>
  <si>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</si>
  <si>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</si>
  <si>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</si>
  <si>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</si>
  <si>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</si>
  <si>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</si>
  <si>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</si>
  <si>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</si>
  <si>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</si>
  <si>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</si>
  <si>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</si>
  <si>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</si>
  <si>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</si>
  <si>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Purchase of available for sales investments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</si>
  <si>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</si>
  <si>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</si>
  <si>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</si>
  <si>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</si>
  <si>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</si>
  <si>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</si>
  <si>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</si>
  <si>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</si>
  <si>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</si>
  <si>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</si>
  <si>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</si>
  <si>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</si>
  <si>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</si>
  <si>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</si>
  <si>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</si>
  <si>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</si>
  <si>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</si>
  <si>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</si>
  <si>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</si>
  <si>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</si>
  <si>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</si>
  <si>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</si>
  <si>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Note *. Fair value reserve mainly from investment in Finbar Group Ltd, a listed company in Australian Securities Exchange</t>
  </si>
  <si>
    <t>Loan receivable</t>
  </si>
  <si>
    <t>Balance at beginning of year 2013</t>
  </si>
  <si>
    <t>Balance at end of period 2013</t>
  </si>
  <si>
    <t>(Audited)</t>
  </si>
  <si>
    <t>Land held for development</t>
  </si>
  <si>
    <t>Inventory</t>
  </si>
  <si>
    <t>Non-current Asset Held for Sale</t>
  </si>
  <si>
    <t>for the year ended 31 December 2013)</t>
  </si>
  <si>
    <t>Balance at end of period 2014</t>
  </si>
  <si>
    <t>Balance at beginning of year 2014</t>
  </si>
  <si>
    <t>with the Annual Financial Report for the year ended 31 December 2013)</t>
  </si>
  <si>
    <t>the year ended 31 December 2013)</t>
  </si>
  <si>
    <t>(Restated)</t>
  </si>
  <si>
    <t>Quarterly report on consolidated results for the financial quarter ended 30 June 2014</t>
  </si>
  <si>
    <t>CONDENSED CONSOLIDATED COMPREHENSIVE INCOME STATEMENT FOR THE QUARTER ENDED 30 JUNE 2014</t>
  </si>
  <si>
    <t>6 months ended 30 June 2013</t>
  </si>
  <si>
    <t>6 months ended 30 June 2014</t>
  </si>
  <si>
    <t>FOR THE PERIOD ENDED 30 JUNE 2014</t>
  </si>
  <si>
    <t>CONDENSED CONSOLIDATED FINANCIAL POSITION AS AS AT 30 JUNE 2014</t>
  </si>
  <si>
    <t>6 months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</si>
</sst>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73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0" fontId="0" fillId="0" borderId="0" xfId="15" applyNumberFormat="1" applyAlignment="1">
      <alignment/>
    </xf>
    <xf numFmtId="173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="75" zoomScaleNormal="75" zoomScaleSheetLayoutView="75" workbookViewId="0" topLeftCell="A38">
      <selection activeCell="H66" sqref="H66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158</v>
      </c>
    </row>
    <row r="8" ht="12.75">
      <c r="A8" t="s">
        <v>20</v>
      </c>
    </row>
    <row r="10" ht="15">
      <c r="A10" s="1" t="s">
        <v>159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80" t="s">
        <v>5</v>
      </c>
      <c r="G13" s="72" t="s">
        <v>6</v>
      </c>
      <c r="H13" s="88" t="s">
        <v>5</v>
      </c>
      <c r="I13" s="84" t="s">
        <v>6</v>
      </c>
    </row>
    <row r="14" spans="6:9" ht="12.75">
      <c r="F14" s="81" t="s">
        <v>7</v>
      </c>
      <c r="G14" s="73" t="s">
        <v>23</v>
      </c>
      <c r="H14" s="89" t="s">
        <v>7</v>
      </c>
      <c r="I14" s="85" t="s">
        <v>23</v>
      </c>
    </row>
    <row r="15" spans="6:9" ht="12.75">
      <c r="F15" s="81" t="s">
        <v>8</v>
      </c>
      <c r="G15" s="73" t="s">
        <v>8</v>
      </c>
      <c r="H15" s="89" t="s">
        <v>9</v>
      </c>
      <c r="I15" s="85" t="s">
        <v>10</v>
      </c>
    </row>
    <row r="16" spans="6:9" ht="12.75">
      <c r="F16" s="110">
        <v>41820</v>
      </c>
      <c r="G16" s="74">
        <v>41455</v>
      </c>
      <c r="H16" s="82">
        <f>F16</f>
        <v>41820</v>
      </c>
      <c r="I16" s="86">
        <f>G16</f>
        <v>41455</v>
      </c>
    </row>
    <row r="17" spans="6:9" ht="12.75">
      <c r="F17" s="110"/>
      <c r="G17" s="141"/>
      <c r="H17" s="142"/>
      <c r="I17" s="143" t="s">
        <v>157</v>
      </c>
    </row>
    <row r="18" spans="6:9" ht="13.5" thickBot="1">
      <c r="F18" s="83" t="s">
        <v>11</v>
      </c>
      <c r="G18" s="75" t="s">
        <v>11</v>
      </c>
      <c r="H18" s="90" t="s">
        <v>11</v>
      </c>
      <c r="I18" s="87" t="s">
        <v>11</v>
      </c>
    </row>
    <row r="19" spans="6:9" ht="13.5" thickTop="1">
      <c r="F19" s="21"/>
      <c r="G19" s="6"/>
      <c r="H19" s="102"/>
      <c r="I19" s="97"/>
    </row>
    <row r="20" spans="2:9" ht="12.75">
      <c r="B20" s="25" t="s">
        <v>131</v>
      </c>
      <c r="F20" s="21"/>
      <c r="G20" s="4"/>
      <c r="H20" s="138"/>
      <c r="I20" s="139"/>
    </row>
    <row r="21" spans="6:9" ht="12.75">
      <c r="F21" s="21"/>
      <c r="G21" s="4"/>
      <c r="H21" s="138"/>
      <c r="I21" s="139"/>
    </row>
    <row r="22" spans="2:9" ht="12.75">
      <c r="B22" s="25" t="s">
        <v>21</v>
      </c>
      <c r="F22" s="37">
        <f>H22-18411</f>
        <v>19952</v>
      </c>
      <c r="G22" s="65">
        <f>I22-10530</f>
        <v>20678</v>
      </c>
      <c r="H22" s="45">
        <v>38363</v>
      </c>
      <c r="I22" s="103">
        <v>31208</v>
      </c>
    </row>
    <row r="23" spans="2:9" ht="12.75">
      <c r="B23" s="25"/>
      <c r="F23" s="38"/>
      <c r="G23" s="66"/>
      <c r="H23" s="91"/>
      <c r="I23" s="104"/>
    </row>
    <row r="24" spans="2:9" ht="12.75">
      <c r="B24" s="25" t="s">
        <v>25</v>
      </c>
      <c r="F24" s="39">
        <f>H24-(-11133)</f>
        <v>-13414</v>
      </c>
      <c r="G24" s="67">
        <f>I24+7612</f>
        <v>-12339</v>
      </c>
      <c r="H24" s="45">
        <f>-10724-13823</f>
        <v>-24547</v>
      </c>
      <c r="I24" s="105">
        <f>-9629-10321-1</f>
        <v>-19951</v>
      </c>
    </row>
    <row r="25" spans="2:9" ht="12.75">
      <c r="B25" s="25"/>
      <c r="F25" s="41"/>
      <c r="G25" s="69"/>
      <c r="H25" s="91"/>
      <c r="I25" s="104"/>
    </row>
    <row r="26" spans="2:9" ht="12.75">
      <c r="B26" s="25" t="s">
        <v>24</v>
      </c>
      <c r="F26" s="39">
        <f>H26-783</f>
        <v>545</v>
      </c>
      <c r="G26" s="67">
        <f>I26-494</f>
        <v>1395</v>
      </c>
      <c r="H26" s="92">
        <f>1117+211</f>
        <v>1328</v>
      </c>
      <c r="I26" s="105">
        <f>1618+271</f>
        <v>1889</v>
      </c>
    </row>
    <row r="27" spans="2:9" ht="12.75">
      <c r="B27" s="25"/>
      <c r="F27" s="40"/>
      <c r="G27" s="68"/>
      <c r="H27" s="93"/>
      <c r="I27" s="106"/>
    </row>
    <row r="28" spans="2:9" ht="12.75">
      <c r="B28" s="25" t="s">
        <v>93</v>
      </c>
      <c r="F28" s="41">
        <f>SUM(F22:F26)</f>
        <v>7083</v>
      </c>
      <c r="G28" s="69">
        <f>SUM(G22:G26)</f>
        <v>9734</v>
      </c>
      <c r="H28" s="94">
        <f>SUM(H22:H26)</f>
        <v>15144</v>
      </c>
      <c r="I28" s="107">
        <f>SUM(I22:I26)</f>
        <v>13146</v>
      </c>
    </row>
    <row r="29" spans="2:9" ht="12.75">
      <c r="B29" s="25"/>
      <c r="F29" s="38"/>
      <c r="G29" s="66"/>
      <c r="H29" s="91"/>
      <c r="I29" s="104"/>
    </row>
    <row r="30" spans="2:9" ht="12.75">
      <c r="B30" s="25" t="s">
        <v>27</v>
      </c>
      <c r="F30" s="39">
        <f>H30-(-126)</f>
        <v>-14</v>
      </c>
      <c r="G30" s="67">
        <f>I30+46</f>
        <v>-32</v>
      </c>
      <c r="H30" s="92">
        <v>-140</v>
      </c>
      <c r="I30" s="105">
        <v>-78</v>
      </c>
    </row>
    <row r="31" spans="2:9" ht="12.75">
      <c r="B31" s="25"/>
      <c r="F31" s="39"/>
      <c r="G31" s="67"/>
      <c r="H31" s="92"/>
      <c r="I31" s="105"/>
    </row>
    <row r="32" spans="2:9" ht="12.75">
      <c r="B32" s="25" t="s">
        <v>26</v>
      </c>
      <c r="F32" s="39">
        <f>H32-5734</f>
        <v>-1317</v>
      </c>
      <c r="G32" s="67">
        <f>I32-0</f>
        <v>0</v>
      </c>
      <c r="H32" s="92">
        <v>4417</v>
      </c>
      <c r="I32" s="105">
        <v>0</v>
      </c>
    </row>
    <row r="33" spans="2:9" ht="12.75">
      <c r="B33" s="25"/>
      <c r="F33" s="42"/>
      <c r="G33" s="70"/>
      <c r="H33" s="95"/>
      <c r="I33" s="108"/>
    </row>
    <row r="34" spans="2:9" ht="12.75">
      <c r="B34" s="25" t="s">
        <v>94</v>
      </c>
      <c r="F34" s="39">
        <f>SUM(F28:F32)</f>
        <v>5752</v>
      </c>
      <c r="G34" s="67">
        <f>SUM(G28:G32)</f>
        <v>9702</v>
      </c>
      <c r="H34" s="92">
        <f>SUM(H28:H32)</f>
        <v>19421</v>
      </c>
      <c r="I34" s="105">
        <f>SUM(I28:I32)</f>
        <v>13068</v>
      </c>
    </row>
    <row r="35" spans="2:9" ht="12.75">
      <c r="B35" s="25"/>
      <c r="F35" s="39"/>
      <c r="G35" s="67"/>
      <c r="H35" s="92"/>
      <c r="I35" s="105"/>
    </row>
    <row r="36" spans="2:9" ht="12.75">
      <c r="B36" s="25" t="s">
        <v>28</v>
      </c>
      <c r="F36" s="39">
        <f>H36-(-1895)</f>
        <v>-1309</v>
      </c>
      <c r="G36" s="67">
        <f>I36+840</f>
        <v>-1623</v>
      </c>
      <c r="H36" s="45">
        <v>-3204</v>
      </c>
      <c r="I36" s="105">
        <v>-2463</v>
      </c>
    </row>
    <row r="37" spans="2:9" ht="12.75">
      <c r="B37" s="25"/>
      <c r="F37" s="42"/>
      <c r="G37" s="70"/>
      <c r="H37" s="95"/>
      <c r="I37" s="108"/>
    </row>
    <row r="38" spans="2:9" ht="13.5" thickBot="1">
      <c r="B38" s="25" t="s">
        <v>130</v>
      </c>
      <c r="F38" s="43">
        <f>SUM(F34:F36)</f>
        <v>4443</v>
      </c>
      <c r="G38" s="71">
        <f>SUM(G34:G36)</f>
        <v>8079</v>
      </c>
      <c r="H38" s="96">
        <f>SUM(H34:H36)</f>
        <v>16217</v>
      </c>
      <c r="I38" s="109">
        <f>SUM(I34:I36)</f>
        <v>10605</v>
      </c>
    </row>
    <row r="39" spans="2:9" ht="13.5" thickTop="1">
      <c r="B39" s="25"/>
      <c r="F39" s="39"/>
      <c r="G39" s="67"/>
      <c r="H39" s="92"/>
      <c r="I39" s="105"/>
    </row>
    <row r="40" spans="2:9" ht="12.75">
      <c r="B40" s="25" t="s">
        <v>129</v>
      </c>
      <c r="F40" s="39"/>
      <c r="G40" s="67"/>
      <c r="H40" s="92"/>
      <c r="I40" s="105"/>
    </row>
    <row r="41" spans="2:9" ht="12.75">
      <c r="B41" s="25"/>
      <c r="F41" s="39"/>
      <c r="G41" s="67"/>
      <c r="H41" s="92"/>
      <c r="I41" s="105"/>
    </row>
    <row r="42" spans="2:9" ht="12.75">
      <c r="B42" s="25" t="s">
        <v>142</v>
      </c>
      <c r="F42" s="39">
        <f>H42--5778</f>
        <v>-72</v>
      </c>
      <c r="G42" s="67">
        <f>I42-3480</f>
        <v>-3414</v>
      </c>
      <c r="H42" s="92">
        <f>-116-5734</f>
        <v>-5850</v>
      </c>
      <c r="I42" s="105">
        <v>66</v>
      </c>
    </row>
    <row r="43" spans="2:9" ht="12.75">
      <c r="B43" s="25"/>
      <c r="F43" s="39"/>
      <c r="G43" s="67"/>
      <c r="H43" s="92"/>
      <c r="I43" s="105"/>
    </row>
    <row r="44" spans="2:9" ht="12.75">
      <c r="B44" s="25" t="s">
        <v>136</v>
      </c>
      <c r="F44" s="39">
        <v>0</v>
      </c>
      <c r="G44" s="67">
        <v>0</v>
      </c>
      <c r="H44" s="92">
        <v>0</v>
      </c>
      <c r="I44" s="105">
        <v>0</v>
      </c>
    </row>
    <row r="45" spans="2:9" ht="12.75">
      <c r="B45" s="25"/>
      <c r="C45" s="25" t="s">
        <v>135</v>
      </c>
      <c r="F45" s="39"/>
      <c r="G45" s="67"/>
      <c r="H45" s="92"/>
      <c r="I45" s="105"/>
    </row>
    <row r="46" spans="2:9" ht="12.75">
      <c r="B46" s="25"/>
      <c r="F46" s="42"/>
      <c r="G46" s="70"/>
      <c r="H46" s="95"/>
      <c r="I46" s="108"/>
    </row>
    <row r="47" spans="2:9" ht="13.5" thickBot="1">
      <c r="B47" s="25" t="s">
        <v>134</v>
      </c>
      <c r="F47" s="43">
        <f>F44+F42+F38</f>
        <v>4371</v>
      </c>
      <c r="G47" s="71">
        <f>G44+G42+G38</f>
        <v>4665</v>
      </c>
      <c r="H47" s="96">
        <f>H44+H42+H38</f>
        <v>10367</v>
      </c>
      <c r="I47" s="109">
        <f>I44+I42+I38</f>
        <v>10671</v>
      </c>
    </row>
    <row r="48" spans="2:9" ht="13.5" thickTop="1">
      <c r="B48" s="25"/>
      <c r="F48" s="39"/>
      <c r="G48" s="67"/>
      <c r="H48" s="92"/>
      <c r="I48" s="105"/>
    </row>
    <row r="49" spans="2:9" ht="12.75">
      <c r="B49" s="25" t="s">
        <v>133</v>
      </c>
      <c r="F49" s="39"/>
      <c r="G49" s="67"/>
      <c r="H49" s="92"/>
      <c r="I49" s="105"/>
    </row>
    <row r="50" spans="2:9" ht="12.75">
      <c r="B50" s="25"/>
      <c r="F50" s="39"/>
      <c r="G50" s="67"/>
      <c r="H50" s="92"/>
      <c r="I50" s="105"/>
    </row>
    <row r="51" spans="2:9" ht="12.75">
      <c r="B51" s="25" t="s">
        <v>87</v>
      </c>
      <c r="F51" s="39">
        <v>4443</v>
      </c>
      <c r="G51" s="67">
        <v>8079</v>
      </c>
      <c r="H51" s="92">
        <v>16217</v>
      </c>
      <c r="I51" s="105">
        <v>10605</v>
      </c>
    </row>
    <row r="52" spans="2:9" ht="12.75">
      <c r="B52" s="25"/>
      <c r="F52" s="39"/>
      <c r="G52" s="67"/>
      <c r="H52" s="92"/>
      <c r="I52" s="105"/>
    </row>
    <row r="53" spans="2:9" ht="12.75">
      <c r="B53" s="25" t="s">
        <v>132</v>
      </c>
      <c r="F53" s="39">
        <f>F55-F51</f>
        <v>0</v>
      </c>
      <c r="G53" s="67">
        <f>G55-G51</f>
        <v>0</v>
      </c>
      <c r="H53" s="92">
        <f>H55-H51</f>
        <v>0</v>
      </c>
      <c r="I53" s="105">
        <f>I38-I51</f>
        <v>0</v>
      </c>
    </row>
    <row r="54" spans="2:9" ht="12.75">
      <c r="B54" s="25"/>
      <c r="F54" s="39"/>
      <c r="G54" s="67"/>
      <c r="H54" s="92"/>
      <c r="I54" s="105"/>
    </row>
    <row r="55" spans="2:9" ht="13.5" thickBot="1">
      <c r="B55" s="25"/>
      <c r="F55" s="43">
        <f>F38</f>
        <v>4443</v>
      </c>
      <c r="G55" s="71">
        <f>G38</f>
        <v>8079</v>
      </c>
      <c r="H55" s="96">
        <f>H38</f>
        <v>16217</v>
      </c>
      <c r="I55" s="109">
        <f>I38</f>
        <v>10605</v>
      </c>
    </row>
    <row r="56" spans="2:9" ht="13.5" thickTop="1">
      <c r="B56" s="25"/>
      <c r="F56" s="39"/>
      <c r="G56" s="76"/>
      <c r="H56" s="45"/>
      <c r="I56" s="98"/>
    </row>
    <row r="57" spans="2:9" ht="12.75">
      <c r="B57" s="25" t="s">
        <v>137</v>
      </c>
      <c r="F57" s="39"/>
      <c r="G57" s="67"/>
      <c r="H57" s="92"/>
      <c r="I57" s="105"/>
    </row>
    <row r="58" spans="2:9" ht="12.75">
      <c r="B58" s="25"/>
      <c r="F58" s="39"/>
      <c r="G58" s="67"/>
      <c r="H58" s="92"/>
      <c r="I58" s="105"/>
    </row>
    <row r="59" spans="2:9" ht="12.75">
      <c r="B59" s="25" t="s">
        <v>87</v>
      </c>
      <c r="F59" s="39">
        <f>F47</f>
        <v>4371</v>
      </c>
      <c r="G59" s="67">
        <f>G47</f>
        <v>4665</v>
      </c>
      <c r="H59" s="92">
        <f>H47</f>
        <v>10367</v>
      </c>
      <c r="I59" s="105">
        <f>I47</f>
        <v>10671</v>
      </c>
    </row>
    <row r="60" spans="2:9" ht="12.75">
      <c r="B60" s="25"/>
      <c r="F60" s="39"/>
      <c r="G60" s="67"/>
      <c r="H60" s="92"/>
      <c r="I60" s="105"/>
    </row>
    <row r="61" spans="2:9" ht="12.75">
      <c r="B61" s="25" t="s">
        <v>132</v>
      </c>
      <c r="F61" s="39">
        <v>0</v>
      </c>
      <c r="G61" s="67">
        <v>0</v>
      </c>
      <c r="H61" s="92">
        <v>0</v>
      </c>
      <c r="I61" s="105">
        <v>0</v>
      </c>
    </row>
    <row r="62" spans="2:9" ht="12.75">
      <c r="B62" s="25"/>
      <c r="F62" s="39"/>
      <c r="G62" s="67"/>
      <c r="H62" s="92"/>
      <c r="I62" s="105"/>
    </row>
    <row r="63" spans="2:9" ht="13.5" thickBot="1">
      <c r="B63" s="25"/>
      <c r="F63" s="43">
        <f>F47</f>
        <v>4371</v>
      </c>
      <c r="G63" s="71">
        <f>G47</f>
        <v>4665</v>
      </c>
      <c r="H63" s="96">
        <f>H47</f>
        <v>10367</v>
      </c>
      <c r="I63" s="109">
        <f>I47</f>
        <v>10671</v>
      </c>
    </row>
    <row r="64" spans="2:9" ht="13.5" thickTop="1">
      <c r="B64" s="25"/>
      <c r="F64" s="39"/>
      <c r="G64" s="76"/>
      <c r="H64" s="45"/>
      <c r="I64" s="98"/>
    </row>
    <row r="65" spans="2:9" ht="12.75" customHeight="1">
      <c r="B65" s="25"/>
      <c r="F65" s="39"/>
      <c r="G65" s="76"/>
      <c r="H65" s="45"/>
      <c r="I65" s="98"/>
    </row>
    <row r="66" spans="2:9" ht="12.75" customHeight="1">
      <c r="B66" s="25" t="s">
        <v>60</v>
      </c>
      <c r="C66" s="25" t="s">
        <v>29</v>
      </c>
      <c r="F66" s="44">
        <f>F51/202648*100</f>
        <v>2.1924716750226994</v>
      </c>
      <c r="G66" s="77">
        <f>G51/202650*100</f>
        <v>3.986676535899334</v>
      </c>
      <c r="H66" s="46">
        <f>H51/202648*100</f>
        <v>8.002546287158028</v>
      </c>
      <c r="I66" s="99">
        <f>I51/202650*100</f>
        <v>5.233160621761658</v>
      </c>
    </row>
    <row r="67" spans="3:9" ht="12.75">
      <c r="C67" s="25" t="s">
        <v>30</v>
      </c>
      <c r="F67" s="44">
        <v>0</v>
      </c>
      <c r="G67" s="78">
        <v>0</v>
      </c>
      <c r="H67" s="46">
        <v>0</v>
      </c>
      <c r="I67" s="100">
        <v>0</v>
      </c>
    </row>
    <row r="68" spans="6:9" ht="12.75">
      <c r="F68" s="22"/>
      <c r="G68" s="76"/>
      <c r="H68" s="16"/>
      <c r="I68" s="98"/>
    </row>
    <row r="69" spans="6:9" ht="13.5" thickBot="1">
      <c r="F69" s="23"/>
      <c r="G69" s="79"/>
      <c r="H69" s="24"/>
      <c r="I69" s="101"/>
    </row>
    <row r="70" ht="12.75">
      <c r="H70" s="145"/>
    </row>
    <row r="72" ht="12.75">
      <c r="B72" s="34" t="s">
        <v>31</v>
      </c>
    </row>
    <row r="73" ht="12.75">
      <c r="B73" s="35" t="s">
        <v>156</v>
      </c>
    </row>
  </sheetData>
  <printOptions/>
  <pageMargins left="0.75" right="0.5" top="0.75" bottom="0.75" header="0" footer="0"/>
  <pageSetup fitToHeight="1" fitToWidth="1" horizontalDpi="600" verticalDpi="600" orientation="portrait" paperSize="9" scale="62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="75" zoomScaleNormal="75" workbookViewId="0" topLeftCell="A46">
      <selection activeCell="H50" sqref="H50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4" t="s">
        <v>88</v>
      </c>
    </row>
    <row r="2" ht="15">
      <c r="A2" s="1" t="s">
        <v>163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41820</v>
      </c>
      <c r="I5" s="4"/>
      <c r="J5" s="4"/>
      <c r="K5" s="32">
        <v>41639</v>
      </c>
      <c r="L5" s="4"/>
    </row>
    <row r="6" spans="7:12" ht="12.75">
      <c r="G6" s="4"/>
      <c r="H6" s="13"/>
      <c r="I6" s="4"/>
      <c r="J6" s="4"/>
      <c r="K6" s="112" t="s">
        <v>148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4">
        <v>16664</v>
      </c>
      <c r="I12" s="4"/>
      <c r="J12" s="4"/>
      <c r="K12" s="130">
        <v>17257</v>
      </c>
      <c r="L12" s="4"/>
    </row>
    <row r="13" spans="1:12" ht="12.75">
      <c r="A13" s="2"/>
      <c r="C13" s="29" t="s">
        <v>116</v>
      </c>
      <c r="G13" s="4"/>
      <c r="H13" s="125">
        <v>12817</v>
      </c>
      <c r="I13" s="4"/>
      <c r="J13" s="4"/>
      <c r="K13" s="133">
        <v>12819</v>
      </c>
      <c r="L13" s="4"/>
    </row>
    <row r="14" spans="1:12" ht="12.75">
      <c r="A14" s="2"/>
      <c r="C14" s="29" t="s">
        <v>149</v>
      </c>
      <c r="G14" s="4"/>
      <c r="H14" s="49">
        <v>30637</v>
      </c>
      <c r="I14" s="4"/>
      <c r="J14" s="4"/>
      <c r="K14" s="49">
        <v>30637</v>
      </c>
      <c r="L14" s="4"/>
    </row>
    <row r="15" spans="1:12" ht="12.75">
      <c r="A15" s="2"/>
      <c r="C15" s="29" t="s">
        <v>89</v>
      </c>
      <c r="G15" s="4"/>
      <c r="H15" s="126">
        <v>1499</v>
      </c>
      <c r="I15" s="4"/>
      <c r="J15" s="4"/>
      <c r="K15" s="49">
        <v>14101</v>
      </c>
      <c r="L15" s="4"/>
    </row>
    <row r="16" spans="1:12" ht="12.75">
      <c r="A16" s="2"/>
      <c r="C16" s="29" t="s">
        <v>145</v>
      </c>
      <c r="G16" s="4"/>
      <c r="H16" s="126">
        <v>1900</v>
      </c>
      <c r="I16" s="4"/>
      <c r="J16" s="4"/>
      <c r="K16" s="49">
        <v>1900</v>
      </c>
      <c r="L16" s="4"/>
    </row>
    <row r="17" spans="1:12" ht="12.75">
      <c r="A17" s="2"/>
      <c r="C17" s="29" t="s">
        <v>143</v>
      </c>
      <c r="G17" s="4"/>
      <c r="H17" s="126">
        <v>1052</v>
      </c>
      <c r="I17" s="4"/>
      <c r="J17" s="4"/>
      <c r="K17" s="49">
        <v>1040</v>
      </c>
      <c r="L17" s="4"/>
    </row>
    <row r="18" spans="3:12" ht="12.75">
      <c r="C18" s="29" t="s">
        <v>79</v>
      </c>
      <c r="G18" s="4"/>
      <c r="H18" s="134">
        <v>1362</v>
      </c>
      <c r="I18" s="4"/>
      <c r="J18" s="4"/>
      <c r="K18" s="120">
        <v>1362</v>
      </c>
      <c r="L18" s="4"/>
    </row>
    <row r="19" spans="2:12" ht="12.75">
      <c r="B19" s="25"/>
      <c r="G19" s="4"/>
      <c r="H19" s="134">
        <f>SUM(H12:H18)</f>
        <v>65931</v>
      </c>
      <c r="I19" s="4"/>
      <c r="J19" s="4"/>
      <c r="K19" s="131">
        <f>SUM(K12:K18)</f>
        <v>79116</v>
      </c>
      <c r="L19" s="4"/>
    </row>
    <row r="20" spans="2:12" ht="12.75">
      <c r="B20" s="25"/>
      <c r="G20" s="4"/>
      <c r="H20" s="48"/>
      <c r="I20" s="4"/>
      <c r="J20" s="4"/>
      <c r="K20" s="48"/>
      <c r="L20" s="4"/>
    </row>
    <row r="21" spans="1:11" ht="12.75">
      <c r="A21" s="2"/>
      <c r="B21" s="25" t="s">
        <v>14</v>
      </c>
      <c r="H21"/>
      <c r="K21"/>
    </row>
    <row r="22" spans="1:11" ht="12.75">
      <c r="A22" s="2"/>
      <c r="B22" s="25"/>
      <c r="C22" t="s">
        <v>150</v>
      </c>
      <c r="H22" s="147">
        <v>3065</v>
      </c>
      <c r="I22" s="148"/>
      <c r="J22" s="148"/>
      <c r="K22" s="119">
        <v>5789</v>
      </c>
    </row>
    <row r="23" spans="3:12" ht="12.75">
      <c r="C23" s="29" t="s">
        <v>119</v>
      </c>
      <c r="G23" s="4"/>
      <c r="H23" s="126">
        <v>8948</v>
      </c>
      <c r="I23" s="149"/>
      <c r="J23" s="149"/>
      <c r="K23" s="126">
        <v>7781</v>
      </c>
      <c r="L23" s="4"/>
    </row>
    <row r="24" spans="3:12" ht="12.75">
      <c r="C24" s="29" t="s">
        <v>118</v>
      </c>
      <c r="G24" s="4"/>
      <c r="H24" s="126">
        <f>23752+117944+17686+84-H16</f>
        <v>157566</v>
      </c>
      <c r="I24" s="149"/>
      <c r="J24" s="149"/>
      <c r="K24" s="126">
        <f>192161+35</f>
        <v>192196</v>
      </c>
      <c r="L24" s="4"/>
    </row>
    <row r="25" spans="3:12" ht="12.75">
      <c r="C25" s="29" t="s">
        <v>90</v>
      </c>
      <c r="G25" s="4"/>
      <c r="H25" s="126">
        <v>7985</v>
      </c>
      <c r="I25" s="149"/>
      <c r="J25" s="149"/>
      <c r="K25" s="126">
        <v>7807</v>
      </c>
      <c r="L25" s="144"/>
    </row>
    <row r="26" spans="3:12" ht="12.75">
      <c r="C26" s="29" t="s">
        <v>113</v>
      </c>
      <c r="G26" s="4"/>
      <c r="H26" s="126">
        <v>89598</v>
      </c>
      <c r="I26" s="149"/>
      <c r="J26" s="149"/>
      <c r="K26" s="126">
        <v>39005</v>
      </c>
      <c r="L26" s="4"/>
    </row>
    <row r="27" spans="7:12" ht="12.75">
      <c r="G27" s="4"/>
      <c r="H27" s="134"/>
      <c r="I27" s="149"/>
      <c r="J27" s="149"/>
      <c r="K27" s="126"/>
      <c r="L27" s="4"/>
    </row>
    <row r="28" spans="7:12" ht="12.75">
      <c r="G28" s="4"/>
      <c r="H28" s="150">
        <f>SUM(H22:H27)</f>
        <v>267162</v>
      </c>
      <c r="I28" s="149"/>
      <c r="J28" s="149"/>
      <c r="K28" s="150">
        <f>SUM(K22:K27)</f>
        <v>252578</v>
      </c>
      <c r="L28" s="4"/>
    </row>
    <row r="29" spans="7:12" ht="12.75">
      <c r="G29" s="4"/>
      <c r="H29" s="152"/>
      <c r="I29" s="149"/>
      <c r="J29" s="149"/>
      <c r="K29" s="152"/>
      <c r="L29" s="4"/>
    </row>
    <row r="30" spans="2:12" ht="12.75">
      <c r="B30" t="s">
        <v>151</v>
      </c>
      <c r="G30" s="4"/>
      <c r="H30" s="152">
        <v>9986</v>
      </c>
      <c r="I30" s="149"/>
      <c r="J30" s="149"/>
      <c r="K30" s="152">
        <v>9986</v>
      </c>
      <c r="L30" s="4"/>
    </row>
    <row r="31" spans="7:13" ht="12.75">
      <c r="G31" s="4"/>
      <c r="H31" s="4"/>
      <c r="I31" s="4"/>
      <c r="J31" s="4"/>
      <c r="K31" s="4"/>
      <c r="L31" s="4"/>
      <c r="M31" s="4"/>
    </row>
    <row r="32" spans="2:13" ht="13.5" thickBot="1">
      <c r="B32" s="25" t="s">
        <v>109</v>
      </c>
      <c r="G32" s="4"/>
      <c r="H32" s="121">
        <f>H28+H19+H30</f>
        <v>343079</v>
      </c>
      <c r="I32" s="4"/>
      <c r="J32" s="4"/>
      <c r="K32" s="122">
        <f>K28+K19+K30</f>
        <v>341680</v>
      </c>
      <c r="L32" s="4"/>
      <c r="M32" s="4"/>
    </row>
    <row r="33" spans="7:12" ht="13.5" thickTop="1">
      <c r="G33" s="4"/>
      <c r="H33" s="48"/>
      <c r="I33" s="4"/>
      <c r="J33" s="4"/>
      <c r="K33" s="48"/>
      <c r="L33" s="4"/>
    </row>
    <row r="34" spans="7:12" ht="12.75">
      <c r="G34" s="4"/>
      <c r="H34" s="48"/>
      <c r="I34" s="4"/>
      <c r="J34" s="4"/>
      <c r="K34" s="48"/>
      <c r="L34" s="4"/>
    </row>
    <row r="35" spans="2:12" ht="12.75">
      <c r="B35" s="25" t="s">
        <v>110</v>
      </c>
      <c r="G35" s="4"/>
      <c r="H35" s="51"/>
      <c r="I35" s="4"/>
      <c r="J35" s="4"/>
      <c r="K35" s="51"/>
      <c r="L35" s="4"/>
    </row>
    <row r="36" spans="2:12" ht="12.75">
      <c r="B36" s="25" t="s">
        <v>103</v>
      </c>
      <c r="G36" s="4"/>
      <c r="H36" s="48"/>
      <c r="I36" s="4"/>
      <c r="J36" s="4"/>
      <c r="K36" s="48"/>
      <c r="L36" s="4"/>
    </row>
    <row r="37" spans="3:12" ht="12.75">
      <c r="C37" s="29" t="s">
        <v>16</v>
      </c>
      <c r="G37" s="4"/>
      <c r="H37" s="124">
        <v>213563.324</v>
      </c>
      <c r="I37" s="4"/>
      <c r="J37" s="4"/>
      <c r="K37" s="124">
        <v>213563.324</v>
      </c>
      <c r="L37" s="4"/>
    </row>
    <row r="38" spans="3:12" ht="12.75">
      <c r="C38" s="29" t="s">
        <v>17</v>
      </c>
      <c r="G38" s="4"/>
      <c r="H38" s="125">
        <f>81953-H39</f>
        <v>89399</v>
      </c>
      <c r="I38" s="4"/>
      <c r="J38" s="4"/>
      <c r="K38" s="125">
        <v>79032</v>
      </c>
      <c r="L38" s="4"/>
    </row>
    <row r="39" spans="3:12" ht="12.75">
      <c r="C39" s="29" t="s">
        <v>100</v>
      </c>
      <c r="G39" s="4"/>
      <c r="H39" s="126">
        <v>-7446</v>
      </c>
      <c r="I39" s="4"/>
      <c r="J39" s="4"/>
      <c r="K39" s="126">
        <v>-7444</v>
      </c>
      <c r="L39" s="4"/>
    </row>
    <row r="40" spans="7:12" ht="12.75">
      <c r="G40" s="4"/>
      <c r="H40" s="127">
        <f>SUM(H37:H39)</f>
        <v>295516.324</v>
      </c>
      <c r="I40" s="4"/>
      <c r="J40" s="4"/>
      <c r="K40" s="127">
        <f>SUM(K37:K39)</f>
        <v>285151.324</v>
      </c>
      <c r="L40" s="4"/>
    </row>
    <row r="41" spans="1:12" ht="12.75">
      <c r="A41" s="2"/>
      <c r="B41" s="25" t="s">
        <v>19</v>
      </c>
      <c r="G41" s="4"/>
      <c r="H41" s="120">
        <v>0</v>
      </c>
      <c r="I41" s="4"/>
      <c r="J41" s="4"/>
      <c r="K41" s="120">
        <v>0</v>
      </c>
      <c r="L41" s="4"/>
    </row>
    <row r="42" spans="1:12" ht="12.75">
      <c r="A42" s="2"/>
      <c r="B42" s="25" t="s">
        <v>111</v>
      </c>
      <c r="G42" s="4"/>
      <c r="H42" s="128">
        <f>H41+H40</f>
        <v>295516.324</v>
      </c>
      <c r="I42" s="4"/>
      <c r="J42" s="4"/>
      <c r="K42" s="128">
        <f>K41+K40</f>
        <v>285151.324</v>
      </c>
      <c r="L42" s="4"/>
    </row>
    <row r="43" spans="1:12" ht="12.75">
      <c r="A43" s="2"/>
      <c r="G43" s="4"/>
      <c r="H43" s="47"/>
      <c r="I43" s="4"/>
      <c r="J43" s="4"/>
      <c r="K43" s="47"/>
      <c r="L43" s="4"/>
    </row>
    <row r="44" spans="1:12" ht="12.75">
      <c r="A44" s="2"/>
      <c r="B44" s="25" t="s">
        <v>114</v>
      </c>
      <c r="G44" s="4"/>
      <c r="H44" s="47"/>
      <c r="I44" s="4"/>
      <c r="J44" s="4"/>
      <c r="K44" s="47"/>
      <c r="L44" s="4"/>
    </row>
    <row r="45" spans="1:12" ht="12.75">
      <c r="A45" s="2"/>
      <c r="C45" s="29" t="s">
        <v>22</v>
      </c>
      <c r="G45" s="4"/>
      <c r="H45" s="119">
        <v>0</v>
      </c>
      <c r="I45" s="4"/>
      <c r="J45" s="4"/>
      <c r="K45" s="119">
        <v>0</v>
      </c>
      <c r="L45" s="4"/>
    </row>
    <row r="46" spans="1:12" ht="12.75">
      <c r="A46" s="2"/>
      <c r="C46" s="29" t="s">
        <v>117</v>
      </c>
      <c r="G46" s="4"/>
      <c r="H46" s="120">
        <v>356</v>
      </c>
      <c r="I46" s="4"/>
      <c r="J46" s="4"/>
      <c r="K46" s="120">
        <v>356</v>
      </c>
      <c r="L46" s="4"/>
    </row>
    <row r="47" spans="1:12" ht="12.75">
      <c r="A47" s="2"/>
      <c r="B47" s="25"/>
      <c r="G47" s="4"/>
      <c r="H47" s="120">
        <f>SUM(H45:H46)</f>
        <v>356</v>
      </c>
      <c r="I47" s="4"/>
      <c r="J47" s="4"/>
      <c r="K47" s="120">
        <f>SUM(K45:K46)</f>
        <v>356</v>
      </c>
      <c r="L47" s="4"/>
    </row>
    <row r="48" spans="1:12" ht="12.75">
      <c r="A48" s="2"/>
      <c r="B48" s="25"/>
      <c r="G48" s="4"/>
      <c r="H48" s="47"/>
      <c r="I48" s="4"/>
      <c r="J48" s="4"/>
      <c r="K48" s="47"/>
      <c r="L48" s="4"/>
    </row>
    <row r="49" spans="1:13" ht="12.75">
      <c r="A49" s="2"/>
      <c r="B49" s="25" t="s">
        <v>15</v>
      </c>
      <c r="G49" s="4"/>
      <c r="H49" s="4"/>
      <c r="I49" s="4"/>
      <c r="J49" s="4"/>
      <c r="K49" s="4"/>
      <c r="L49" s="4"/>
      <c r="M49" s="4"/>
    </row>
    <row r="50" spans="3:12" ht="12.75">
      <c r="C50" s="29" t="s">
        <v>120</v>
      </c>
      <c r="G50" s="4"/>
      <c r="H50" s="119">
        <f>14805+9617+11801</f>
        <v>36223</v>
      </c>
      <c r="I50" s="4"/>
      <c r="J50" s="4"/>
      <c r="K50" s="119">
        <v>44736</v>
      </c>
      <c r="L50" s="4"/>
    </row>
    <row r="51" spans="3:12" ht="12.75">
      <c r="C51" s="29" t="s">
        <v>91</v>
      </c>
      <c r="G51" s="4"/>
      <c r="H51" s="50">
        <v>9517</v>
      </c>
      <c r="I51" s="4"/>
      <c r="J51" s="4"/>
      <c r="K51" s="50">
        <v>10557</v>
      </c>
      <c r="L51" s="4"/>
    </row>
    <row r="52" spans="3:12" ht="12.75">
      <c r="C52" s="29" t="s">
        <v>34</v>
      </c>
      <c r="G52" s="4"/>
      <c r="H52" s="50">
        <v>1467</v>
      </c>
      <c r="I52" s="4"/>
      <c r="J52" s="4"/>
      <c r="K52" s="50">
        <v>880</v>
      </c>
      <c r="L52" s="4"/>
    </row>
    <row r="53" spans="3:12" ht="12.75">
      <c r="C53" s="3"/>
      <c r="G53" s="4"/>
      <c r="H53" s="123">
        <f>SUM(H50:H52)</f>
        <v>47207</v>
      </c>
      <c r="I53" s="4"/>
      <c r="J53" s="4"/>
      <c r="K53" s="123">
        <f>SUM(K50:K52)</f>
        <v>56173</v>
      </c>
      <c r="L53" s="4"/>
    </row>
    <row r="54" spans="2:12" ht="12.75">
      <c r="B54" s="25" t="s">
        <v>115</v>
      </c>
      <c r="C54" s="3"/>
      <c r="G54" s="4"/>
      <c r="H54" s="129">
        <f>H53+H47</f>
        <v>47563</v>
      </c>
      <c r="I54" s="4"/>
      <c r="J54" s="4"/>
      <c r="K54" s="129">
        <f>K53+K47</f>
        <v>56529</v>
      </c>
      <c r="L54" s="4"/>
    </row>
    <row r="55" spans="1:12" ht="12.75">
      <c r="A55" s="2"/>
      <c r="G55" s="4"/>
      <c r="H55" s="48"/>
      <c r="I55" s="4"/>
      <c r="J55" s="4"/>
      <c r="K55" s="48"/>
      <c r="L55" s="4"/>
    </row>
    <row r="56" spans="2:12" ht="13.5" thickBot="1">
      <c r="B56" s="25" t="s">
        <v>112</v>
      </c>
      <c r="G56" s="4"/>
      <c r="H56" s="52">
        <f>H53+H47+H42</f>
        <v>343079.324</v>
      </c>
      <c r="I56" s="4"/>
      <c r="J56" s="4"/>
      <c r="K56" s="52">
        <f>K53+K47+K42</f>
        <v>341680.324</v>
      </c>
      <c r="L56" s="4"/>
    </row>
    <row r="57" spans="7:12" ht="13.5" thickTop="1">
      <c r="G57" s="4"/>
      <c r="H57" s="48"/>
      <c r="I57" s="4"/>
      <c r="J57" s="4"/>
      <c r="K57" s="48"/>
      <c r="L57" s="4"/>
    </row>
    <row r="58" spans="1:12" ht="15" thickBot="1">
      <c r="A58" s="2"/>
      <c r="B58" s="25" t="s">
        <v>92</v>
      </c>
      <c r="C58" s="25"/>
      <c r="D58" s="25"/>
      <c r="G58" s="4"/>
      <c r="H58" s="113">
        <f>H40/(202648)</f>
        <v>1.4582740712960405</v>
      </c>
      <c r="I58" s="15"/>
      <c r="J58" s="15"/>
      <c r="K58" s="113">
        <f>K40/(202649)</f>
        <v>1.4071193245463833</v>
      </c>
      <c r="L58" s="4"/>
    </row>
    <row r="59" ht="12.75">
      <c r="H59" s="53"/>
    </row>
    <row r="61" spans="2:11" ht="12.75" hidden="1">
      <c r="B61" t="s">
        <v>18</v>
      </c>
      <c r="H61" s="12" t="e">
        <f>#REF!-H56</f>
        <v>#REF!</v>
      </c>
      <c r="K61" s="12" t="e">
        <f>#REF!-K56</f>
        <v>#REF!</v>
      </c>
    </row>
    <row r="62" ht="12.75">
      <c r="H62" s="132"/>
    </row>
    <row r="63" spans="2:8" ht="12.75">
      <c r="B63" s="34" t="s">
        <v>35</v>
      </c>
      <c r="H63" s="9"/>
    </row>
    <row r="64" ht="12.75">
      <c r="B64" s="35" t="s">
        <v>152</v>
      </c>
    </row>
    <row r="76" ht="12.75">
      <c r="H76" s="151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75" zoomScaleNormal="75" workbookViewId="0" topLeftCell="A26">
      <selection activeCell="D50" sqref="D50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162</v>
      </c>
    </row>
    <row r="4" ht="15">
      <c r="A4" s="1"/>
    </row>
    <row r="5" spans="7:10" ht="12.75">
      <c r="G5" s="31"/>
      <c r="I5" s="31" t="s">
        <v>104</v>
      </c>
      <c r="J5" s="25" t="s">
        <v>138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40" t="s">
        <v>139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40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161</v>
      </c>
    </row>
    <row r="18" spans="6:9" ht="12.75">
      <c r="F18" s="111"/>
      <c r="I18" s="111"/>
    </row>
    <row r="19" spans="2:11" ht="12.75">
      <c r="B19" t="s">
        <v>154</v>
      </c>
      <c r="C19" s="54">
        <v>213563</v>
      </c>
      <c r="D19" s="54">
        <v>8377</v>
      </c>
      <c r="E19" s="146">
        <v>6275</v>
      </c>
      <c r="F19" s="54">
        <v>899</v>
      </c>
      <c r="G19" s="54">
        <v>63481</v>
      </c>
      <c r="H19" s="54">
        <v>-7444</v>
      </c>
      <c r="I19" s="116">
        <f>SUM(C19:H19)</f>
        <v>285151</v>
      </c>
      <c r="J19" s="54">
        <v>0</v>
      </c>
      <c r="K19" s="116">
        <f>SUM(I19:J19)</f>
        <v>285151</v>
      </c>
    </row>
    <row r="20" spans="3:11" ht="12.75">
      <c r="C20" s="54"/>
      <c r="D20" s="54"/>
      <c r="E20" s="54"/>
      <c r="F20" s="54"/>
      <c r="G20" s="54"/>
      <c r="H20" s="54"/>
      <c r="I20" s="116"/>
      <c r="J20" s="54"/>
      <c r="K20" s="116"/>
    </row>
    <row r="21" spans="2:11" ht="26.25">
      <c r="B21" s="115" t="s">
        <v>141</v>
      </c>
      <c r="C21" s="54">
        <v>0</v>
      </c>
      <c r="D21" s="54">
        <v>0</v>
      </c>
      <c r="E21" s="54">
        <f>'Consol Y Stmt'!H42</f>
        <v>-5850</v>
      </c>
      <c r="F21" s="54">
        <v>0</v>
      </c>
      <c r="G21" s="54">
        <f>'Consol Y Stmt'!H51</f>
        <v>16217</v>
      </c>
      <c r="H21" s="54">
        <v>0</v>
      </c>
      <c r="I21" s="116">
        <f aca="true" t="shared" si="0" ref="I21:I33">SUM(C21:H21)</f>
        <v>10367</v>
      </c>
      <c r="J21" s="54">
        <f>'Consol Y Stmt'!H53</f>
        <v>0</v>
      </c>
      <c r="K21" s="116">
        <f aca="true" t="shared" si="1" ref="K21:K33">SUM(I21:J21)</f>
        <v>10367</v>
      </c>
    </row>
    <row r="22" spans="3:11" ht="12.75">
      <c r="C22" s="54"/>
      <c r="D22" s="54"/>
      <c r="E22" s="54"/>
      <c r="F22" s="54"/>
      <c r="G22" s="54"/>
      <c r="H22" s="54"/>
      <c r="I22" s="116"/>
      <c r="J22" s="54"/>
      <c r="K22" s="116"/>
    </row>
    <row r="23" spans="2:11" ht="26.25">
      <c r="B23" s="115" t="s">
        <v>99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116">
        <f t="shared" si="0"/>
        <v>0</v>
      </c>
      <c r="J23" s="54">
        <v>0</v>
      </c>
      <c r="K23" s="116">
        <f t="shared" si="1"/>
        <v>0</v>
      </c>
    </row>
    <row r="24" spans="3:11" ht="12.75">
      <c r="C24" s="54"/>
      <c r="D24" s="54"/>
      <c r="E24" s="54"/>
      <c r="F24" s="54"/>
      <c r="G24" s="54"/>
      <c r="H24" s="54"/>
      <c r="I24" s="116"/>
      <c r="J24" s="54"/>
      <c r="K24" s="116"/>
    </row>
    <row r="25" spans="2:11" ht="26.25">
      <c r="B25" s="115" t="s">
        <v>86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16">
        <f t="shared" si="0"/>
        <v>0</v>
      </c>
      <c r="J25" s="54">
        <v>0</v>
      </c>
      <c r="K25" s="116">
        <f t="shared" si="1"/>
        <v>0</v>
      </c>
    </row>
    <row r="26" spans="3:11" ht="12.75">
      <c r="C26" s="54"/>
      <c r="D26" s="54"/>
      <c r="E26" s="54"/>
      <c r="F26" s="54"/>
      <c r="G26" s="54"/>
      <c r="H26" s="54"/>
      <c r="I26" s="116"/>
      <c r="J26" s="54"/>
      <c r="K26" s="116"/>
    </row>
    <row r="27" spans="2:11" ht="12.75">
      <c r="B27" t="s">
        <v>81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-2</v>
      </c>
      <c r="I27" s="116">
        <f t="shared" si="0"/>
        <v>-2</v>
      </c>
      <c r="J27" s="54">
        <v>0</v>
      </c>
      <c r="K27" s="116">
        <f t="shared" si="1"/>
        <v>-2</v>
      </c>
    </row>
    <row r="28" spans="2:11" ht="12.75">
      <c r="B28" s="30"/>
      <c r="C28" s="54"/>
      <c r="D28" s="54"/>
      <c r="E28" s="54"/>
      <c r="F28" s="54"/>
      <c r="G28" s="54"/>
      <c r="H28" s="54"/>
      <c r="I28" s="116"/>
      <c r="J28" s="54"/>
      <c r="K28" s="116"/>
    </row>
    <row r="29" spans="2:11" ht="12.75">
      <c r="B29" t="s">
        <v>122</v>
      </c>
      <c r="C29" s="54"/>
      <c r="D29" s="54">
        <v>0</v>
      </c>
      <c r="E29" s="54"/>
      <c r="F29" s="54"/>
      <c r="G29" s="54"/>
      <c r="H29" s="54">
        <v>0</v>
      </c>
      <c r="I29" s="116"/>
      <c r="J29" s="54"/>
      <c r="K29" s="116">
        <f t="shared" si="1"/>
        <v>0</v>
      </c>
    </row>
    <row r="30" spans="2:11" ht="12.75">
      <c r="B30" s="30"/>
      <c r="C30" s="54"/>
      <c r="D30" s="54"/>
      <c r="E30" s="54"/>
      <c r="F30" s="54"/>
      <c r="G30" s="54"/>
      <c r="H30" s="54"/>
      <c r="I30" s="116"/>
      <c r="J30" s="54"/>
      <c r="K30" s="116"/>
    </row>
    <row r="31" spans="2:11" ht="12.75">
      <c r="B31" t="s">
        <v>84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116">
        <f t="shared" si="0"/>
        <v>0</v>
      </c>
      <c r="J31" s="54">
        <v>0</v>
      </c>
      <c r="K31" s="116">
        <f t="shared" si="1"/>
        <v>0</v>
      </c>
    </row>
    <row r="32" spans="3:11" ht="12.75">
      <c r="C32" s="54"/>
      <c r="D32" s="54"/>
      <c r="E32" s="54"/>
      <c r="F32" s="54"/>
      <c r="G32" s="54"/>
      <c r="H32" s="54"/>
      <c r="I32" s="116"/>
      <c r="J32" s="54"/>
      <c r="K32" s="116"/>
    </row>
    <row r="33" spans="2:12" ht="26.25">
      <c r="B33" s="135" t="s">
        <v>126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16">
        <f t="shared" si="0"/>
        <v>0</v>
      </c>
      <c r="J33" s="54">
        <v>0</v>
      </c>
      <c r="K33" s="116">
        <f t="shared" si="1"/>
        <v>0</v>
      </c>
      <c r="L33" s="111"/>
    </row>
    <row r="34" spans="3:11" ht="12.75">
      <c r="C34" s="55"/>
      <c r="D34" s="55"/>
      <c r="E34" s="55"/>
      <c r="F34" s="55"/>
      <c r="G34" s="55"/>
      <c r="H34" s="55"/>
      <c r="I34" s="116"/>
      <c r="J34" s="55"/>
      <c r="K34" s="117"/>
    </row>
    <row r="35" spans="2:11" ht="13.5" thickBot="1">
      <c r="B35" t="s">
        <v>153</v>
      </c>
      <c r="C35" s="56">
        <f aca="true" t="shared" si="2" ref="C35:K35">SUM(C19:C34)</f>
        <v>213563</v>
      </c>
      <c r="D35" s="56">
        <f t="shared" si="2"/>
        <v>8377</v>
      </c>
      <c r="E35" s="56">
        <f t="shared" si="2"/>
        <v>425</v>
      </c>
      <c r="F35" s="56">
        <f t="shared" si="2"/>
        <v>899</v>
      </c>
      <c r="G35" s="56">
        <f t="shared" si="2"/>
        <v>79698</v>
      </c>
      <c r="H35" s="56">
        <f t="shared" si="2"/>
        <v>-7446</v>
      </c>
      <c r="I35" s="118">
        <f t="shared" si="2"/>
        <v>295516</v>
      </c>
      <c r="J35" s="56">
        <f t="shared" si="2"/>
        <v>0</v>
      </c>
      <c r="K35" s="118">
        <f t="shared" si="2"/>
        <v>295516</v>
      </c>
    </row>
    <row r="36" spans="3:11" ht="13.5" thickTop="1">
      <c r="C36" s="55"/>
      <c r="D36" s="64"/>
      <c r="E36" s="64"/>
      <c r="F36" s="55"/>
      <c r="G36" s="55"/>
      <c r="H36" s="55"/>
      <c r="I36" s="55"/>
      <c r="J36" s="64"/>
      <c r="K36" s="55"/>
    </row>
    <row r="37" spans="3:11" ht="12.75">
      <c r="C37" s="55"/>
      <c r="D37" s="55"/>
      <c r="E37" s="64"/>
      <c r="F37" s="55"/>
      <c r="G37" s="64"/>
      <c r="H37" s="55"/>
      <c r="I37" s="55"/>
      <c r="J37" s="55"/>
      <c r="K37" s="64"/>
    </row>
    <row r="38" ht="12.75">
      <c r="B38" s="25" t="s">
        <v>160</v>
      </c>
    </row>
    <row r="39" ht="12.75">
      <c r="B39" t="s">
        <v>146</v>
      </c>
    </row>
    <row r="40" spans="2:11" ht="12.75">
      <c r="B40" t="s">
        <v>96</v>
      </c>
      <c r="C40" s="54">
        <v>213563</v>
      </c>
      <c r="D40" s="54">
        <v>8377</v>
      </c>
      <c r="E40" s="146">
        <v>5720</v>
      </c>
      <c r="F40" s="54">
        <v>899</v>
      </c>
      <c r="G40" s="54">
        <v>45653</v>
      </c>
      <c r="H40" s="54">
        <v>-7440</v>
      </c>
      <c r="I40" s="116">
        <f>SUM(C40:H40)</f>
        <v>266772</v>
      </c>
      <c r="J40" s="54">
        <v>0</v>
      </c>
      <c r="K40" s="116">
        <f>SUM(I40:J40)</f>
        <v>266772</v>
      </c>
    </row>
    <row r="41" spans="3:11" ht="12.75">
      <c r="C41" s="54"/>
      <c r="D41" s="54"/>
      <c r="E41" s="54"/>
      <c r="F41" s="54"/>
      <c r="G41" s="54"/>
      <c r="H41" s="54"/>
      <c r="I41" s="116"/>
      <c r="J41" s="54"/>
      <c r="K41" s="116"/>
    </row>
    <row r="42" spans="2:11" ht="12.75">
      <c r="B42" t="s">
        <v>127</v>
      </c>
      <c r="C42" s="54"/>
      <c r="D42" s="54"/>
      <c r="E42" s="54"/>
      <c r="F42" s="54"/>
      <c r="G42" s="54"/>
      <c r="H42" s="54"/>
      <c r="I42" s="116"/>
      <c r="J42" s="54">
        <v>0</v>
      </c>
      <c r="K42" s="116">
        <f>SUM(I42:J42)</f>
        <v>0</v>
      </c>
    </row>
    <row r="43" spans="3:11" ht="12.75">
      <c r="C43" s="54"/>
      <c r="D43" s="54"/>
      <c r="E43" s="54"/>
      <c r="F43" s="54"/>
      <c r="G43" s="54"/>
      <c r="H43" s="54"/>
      <c r="I43" s="116"/>
      <c r="J43" s="54"/>
      <c r="K43" s="116"/>
    </row>
    <row r="44" spans="2:11" ht="26.25">
      <c r="B44" s="115" t="s">
        <v>141</v>
      </c>
      <c r="C44" s="54">
        <v>0</v>
      </c>
      <c r="D44" s="54">
        <v>0</v>
      </c>
      <c r="E44" s="54">
        <f>'Consol Y Stmt'!I42</f>
        <v>66</v>
      </c>
      <c r="F44" s="54">
        <v>0</v>
      </c>
      <c r="G44" s="54">
        <f>'Consol Y Stmt'!I51</f>
        <v>10605</v>
      </c>
      <c r="H44" s="136">
        <v>0</v>
      </c>
      <c r="I44" s="116">
        <f>SUM(C44:H44)</f>
        <v>10671</v>
      </c>
      <c r="J44" s="54">
        <f>'Consol Y Stmt'!I53</f>
        <v>0</v>
      </c>
      <c r="K44" s="116">
        <f>SUM(I44:J44)</f>
        <v>10671</v>
      </c>
    </row>
    <row r="45" spans="3:11" ht="12.75">
      <c r="C45" s="54"/>
      <c r="D45" s="54"/>
      <c r="E45" s="54"/>
      <c r="F45" s="54"/>
      <c r="G45" s="54"/>
      <c r="H45" s="54"/>
      <c r="I45" s="116"/>
      <c r="J45" s="54"/>
      <c r="K45" s="116"/>
    </row>
    <row r="46" spans="2:11" ht="26.25">
      <c r="B46" s="115" t="s">
        <v>99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16">
        <f>SUM(C46:H46)</f>
        <v>0</v>
      </c>
      <c r="J46" s="54">
        <v>0</v>
      </c>
      <c r="K46" s="116">
        <f>SUM(I46:J46)</f>
        <v>0</v>
      </c>
    </row>
    <row r="47" spans="3:11" ht="12.75">
      <c r="C47" s="54"/>
      <c r="D47" s="54"/>
      <c r="E47" s="54"/>
      <c r="F47" s="54"/>
      <c r="G47" s="54"/>
      <c r="H47" s="54"/>
      <c r="I47" s="116"/>
      <c r="J47" s="54"/>
      <c r="K47" s="116">
        <f>SUM(I47:J47)</f>
        <v>0</v>
      </c>
    </row>
    <row r="48" spans="2:11" ht="26.25">
      <c r="B48" s="115" t="s">
        <v>86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16">
        <f>SUM(C48:H48)</f>
        <v>0</v>
      </c>
      <c r="J48" s="54">
        <v>0</v>
      </c>
      <c r="K48" s="116">
        <f>SUM(I48:J48)</f>
        <v>0</v>
      </c>
    </row>
    <row r="49" spans="3:11" ht="12.75">
      <c r="C49" s="54"/>
      <c r="D49" s="54"/>
      <c r="E49" s="54"/>
      <c r="F49" s="54"/>
      <c r="G49" s="54"/>
      <c r="H49" s="54"/>
      <c r="I49" s="116"/>
      <c r="J49" s="54"/>
      <c r="K49" s="116"/>
    </row>
    <row r="50" spans="2:11" ht="12.75">
      <c r="B50" t="s">
        <v>81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-3</v>
      </c>
      <c r="I50" s="116">
        <f>SUM(C50:H50)</f>
        <v>-3</v>
      </c>
      <c r="J50" s="54">
        <v>0</v>
      </c>
      <c r="K50" s="116">
        <f>SUM(I50:J50)</f>
        <v>-3</v>
      </c>
    </row>
    <row r="51" spans="2:11" ht="12.75">
      <c r="B51" s="30"/>
      <c r="C51" s="54"/>
      <c r="D51" s="54"/>
      <c r="E51" s="54"/>
      <c r="F51" s="54"/>
      <c r="G51" s="54"/>
      <c r="H51" s="54"/>
      <c r="I51" s="116"/>
      <c r="J51" s="54"/>
      <c r="K51" s="116"/>
    </row>
    <row r="52" spans="2:11" ht="12.75">
      <c r="B52" t="s">
        <v>122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116"/>
      <c r="J52" s="54"/>
      <c r="K52" s="116">
        <f>SUM(I52:J52)</f>
        <v>0</v>
      </c>
    </row>
    <row r="53" spans="2:11" ht="12.75">
      <c r="B53" s="30"/>
      <c r="C53" s="54"/>
      <c r="D53" s="54"/>
      <c r="E53" s="54"/>
      <c r="F53" s="54"/>
      <c r="G53" s="54"/>
      <c r="H53" s="54"/>
      <c r="I53" s="116"/>
      <c r="J53" s="54"/>
      <c r="K53" s="116"/>
    </row>
    <row r="54" spans="2:11" ht="12.75">
      <c r="B54" t="s">
        <v>84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116">
        <f>SUM(C54:H54)</f>
        <v>0</v>
      </c>
      <c r="J54" s="54">
        <v>0</v>
      </c>
      <c r="K54" s="116">
        <f>SUM(I54:J54)</f>
        <v>0</v>
      </c>
    </row>
    <row r="55" spans="3:11" ht="12.75">
      <c r="C55" s="54"/>
      <c r="D55" s="54"/>
      <c r="E55" s="54"/>
      <c r="F55" s="54"/>
      <c r="G55" s="54"/>
      <c r="H55" s="54"/>
      <c r="I55" s="116"/>
      <c r="J55" s="54"/>
      <c r="K55" s="116"/>
    </row>
    <row r="56" spans="2:12" ht="26.25">
      <c r="B56" s="135" t="s">
        <v>126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116">
        <f>SUM(C56:H56)</f>
        <v>0</v>
      </c>
      <c r="J56" s="54">
        <v>0</v>
      </c>
      <c r="K56" s="116">
        <f>SUM(I56:J56)</f>
        <v>0</v>
      </c>
      <c r="L56" s="111"/>
    </row>
    <row r="57" spans="3:11" ht="12.75">
      <c r="C57" s="55"/>
      <c r="D57" s="55"/>
      <c r="E57" s="55"/>
      <c r="F57" s="55"/>
      <c r="G57" s="55"/>
      <c r="H57" s="55"/>
      <c r="I57" s="117"/>
      <c r="J57" s="136"/>
      <c r="K57" s="117"/>
    </row>
    <row r="58" spans="2:11" ht="13.5" thickBot="1">
      <c r="B58" t="s">
        <v>147</v>
      </c>
      <c r="C58" s="56">
        <f>SUM(C40:C57)</f>
        <v>213563</v>
      </c>
      <c r="D58" s="56">
        <f aca="true" t="shared" si="3" ref="D58:K58">SUM(D40:D57)</f>
        <v>8377</v>
      </c>
      <c r="E58" s="56">
        <f t="shared" si="3"/>
        <v>5786</v>
      </c>
      <c r="F58" s="56">
        <f t="shared" si="3"/>
        <v>899</v>
      </c>
      <c r="G58" s="56">
        <f t="shared" si="3"/>
        <v>56258</v>
      </c>
      <c r="H58" s="56">
        <f t="shared" si="3"/>
        <v>-7443</v>
      </c>
      <c r="I58" s="118">
        <f t="shared" si="3"/>
        <v>277440</v>
      </c>
      <c r="J58" s="56">
        <f t="shared" si="3"/>
        <v>0</v>
      </c>
      <c r="K58" s="118">
        <f t="shared" si="3"/>
        <v>277440</v>
      </c>
    </row>
    <row r="59" ht="13.5" thickTop="1"/>
    <row r="61" ht="12.75">
      <c r="B61" t="s">
        <v>144</v>
      </c>
    </row>
    <row r="64" ht="12.75">
      <c r="B64" s="34" t="s">
        <v>59</v>
      </c>
    </row>
    <row r="65" ht="12.75">
      <c r="B65" s="35" t="s">
        <v>152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75" zoomScaleNormal="75" workbookViewId="0" topLeftCell="A46">
      <selection activeCell="H69" sqref="H69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1" customWidth="1"/>
  </cols>
  <sheetData>
    <row r="1" ht="15">
      <c r="A1" s="8" t="s">
        <v>12</v>
      </c>
    </row>
    <row r="2" ht="15">
      <c r="A2" s="1" t="s">
        <v>140</v>
      </c>
    </row>
    <row r="3" ht="15">
      <c r="A3" s="1" t="s">
        <v>162</v>
      </c>
    </row>
    <row r="5" spans="2:6" ht="12.75">
      <c r="B5" s="36"/>
      <c r="D5" s="31" t="s">
        <v>164</v>
      </c>
      <c r="F5" s="137" t="s">
        <v>164</v>
      </c>
    </row>
    <row r="6" spans="4:6" ht="12.75">
      <c r="D6" s="31" t="s">
        <v>36</v>
      </c>
      <c r="F6" s="137" t="s">
        <v>36</v>
      </c>
    </row>
    <row r="7" spans="4:6" ht="12.75">
      <c r="D7" s="32">
        <v>41820</v>
      </c>
      <c r="F7" s="32">
        <v>41455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7">
        <f>'Consol Y Stmt'!H34</f>
        <v>19421</v>
      </c>
      <c r="E10" s="55"/>
      <c r="F10" s="57">
        <f>'Consol Y Stmt'!I34</f>
        <v>13068</v>
      </c>
    </row>
    <row r="11" spans="4:6" ht="12.75">
      <c r="D11" s="58"/>
      <c r="E11" s="55"/>
      <c r="F11" s="63"/>
    </row>
    <row r="12" spans="2:6" ht="12.75">
      <c r="B12" s="25" t="s">
        <v>37</v>
      </c>
      <c r="D12" s="58"/>
      <c r="E12" s="55"/>
      <c r="F12" s="63"/>
    </row>
    <row r="13" spans="4:6" ht="9.75" customHeight="1">
      <c r="D13" s="58"/>
      <c r="E13" s="55"/>
      <c r="F13" s="63"/>
    </row>
    <row r="14" spans="2:6" ht="12.75">
      <c r="B14" t="s">
        <v>38</v>
      </c>
      <c r="D14" s="57">
        <f>123+767-211+1316+2</f>
        <v>1997</v>
      </c>
      <c r="E14" s="55"/>
      <c r="F14" s="57">
        <v>172</v>
      </c>
    </row>
    <row r="15" spans="2:6" ht="12.75">
      <c r="B15" t="s">
        <v>39</v>
      </c>
      <c r="D15" s="57">
        <f>-D23-D24-D22-5733</f>
        <v>-15634</v>
      </c>
      <c r="E15" s="55"/>
      <c r="F15" s="57">
        <v>-7751</v>
      </c>
    </row>
    <row r="16" spans="4:6" ht="12.75">
      <c r="D16" s="59"/>
      <c r="E16" s="55"/>
      <c r="F16" s="59"/>
    </row>
    <row r="17" spans="2:6" ht="12.75">
      <c r="B17" s="25" t="s">
        <v>65</v>
      </c>
      <c r="D17" s="57">
        <f>SUM(D10:D15)</f>
        <v>5784</v>
      </c>
      <c r="E17" s="55"/>
      <c r="F17" s="57">
        <f>SUM(F10:F15)</f>
        <v>5489</v>
      </c>
    </row>
    <row r="18" spans="4:6" ht="12.75">
      <c r="D18" s="57"/>
      <c r="E18" s="55"/>
      <c r="F18" s="57"/>
    </row>
    <row r="19" spans="2:6" ht="12.75">
      <c r="B19" s="25" t="s">
        <v>40</v>
      </c>
      <c r="D19" s="57"/>
      <c r="E19" s="55"/>
      <c r="F19" s="57"/>
    </row>
    <row r="20" spans="2:6" ht="12.75">
      <c r="B20" t="s">
        <v>41</v>
      </c>
      <c r="D20" s="57">
        <f>2724-956+34556-11</f>
        <v>36313</v>
      </c>
      <c r="E20" s="55"/>
      <c r="F20" s="57">
        <v>9308</v>
      </c>
    </row>
    <row r="21" spans="2:6" ht="12.75">
      <c r="B21" t="s">
        <v>42</v>
      </c>
      <c r="D21" s="57">
        <f>-8513</f>
        <v>-8513</v>
      </c>
      <c r="E21" s="55"/>
      <c r="F21" s="57">
        <v>2686</v>
      </c>
    </row>
    <row r="22" spans="2:6" ht="12.75">
      <c r="B22" t="s">
        <v>76</v>
      </c>
      <c r="D22" s="57">
        <v>138</v>
      </c>
      <c r="E22" s="55"/>
      <c r="F22" s="57">
        <v>633</v>
      </c>
    </row>
    <row r="23" spans="2:6" ht="12.75">
      <c r="B23" t="s">
        <v>77</v>
      </c>
      <c r="D23" s="57">
        <v>9903</v>
      </c>
      <c r="E23" s="55"/>
      <c r="F23" s="57">
        <v>7196</v>
      </c>
    </row>
    <row r="24" spans="2:6" ht="12.75">
      <c r="B24" t="s">
        <v>78</v>
      </c>
      <c r="D24" s="57">
        <v>-140</v>
      </c>
      <c r="E24" s="55"/>
      <c r="F24" s="57">
        <v>-78</v>
      </c>
    </row>
    <row r="25" spans="2:6" ht="12.75">
      <c r="B25" t="s">
        <v>67</v>
      </c>
      <c r="D25" s="57">
        <v>-2668</v>
      </c>
      <c r="E25" s="55"/>
      <c r="F25" s="57">
        <v>-1911</v>
      </c>
    </row>
    <row r="26" spans="2:6" ht="12.75">
      <c r="B26" t="s">
        <v>73</v>
      </c>
      <c r="D26" s="57">
        <v>0</v>
      </c>
      <c r="E26" s="55"/>
      <c r="F26" s="57">
        <v>30</v>
      </c>
    </row>
    <row r="27" spans="4:6" ht="12.75">
      <c r="D27" s="57"/>
      <c r="E27" s="55"/>
      <c r="F27" s="57"/>
    </row>
    <row r="28" spans="2:6" ht="12.75">
      <c r="B28" s="25" t="s">
        <v>43</v>
      </c>
      <c r="D28" s="60">
        <f>SUM(D17:D26)</f>
        <v>40817</v>
      </c>
      <c r="E28" s="55"/>
      <c r="F28" s="60">
        <f>SUM(F17:F26)</f>
        <v>23353</v>
      </c>
    </row>
    <row r="29" spans="4:6" ht="12.75">
      <c r="D29" s="57"/>
      <c r="E29" s="55"/>
      <c r="F29" s="57"/>
    </row>
    <row r="30" spans="2:6" ht="12.75">
      <c r="B30" s="25" t="s">
        <v>44</v>
      </c>
      <c r="D30" s="57"/>
      <c r="E30" s="55"/>
      <c r="F30" s="57"/>
    </row>
    <row r="31" spans="2:6" ht="6.75" customHeight="1">
      <c r="B31" s="25"/>
      <c r="D31" s="57"/>
      <c r="E31" s="55"/>
      <c r="F31" s="57"/>
    </row>
    <row r="32" spans="2:6" ht="12.75">
      <c r="B32" t="s">
        <v>63</v>
      </c>
      <c r="D32" s="57">
        <v>-175</v>
      </c>
      <c r="E32" s="55"/>
      <c r="F32" s="57">
        <v>-253</v>
      </c>
    </row>
    <row r="33" spans="2:6" ht="12.75">
      <c r="B33" t="s">
        <v>64</v>
      </c>
      <c r="D33" s="57">
        <v>0</v>
      </c>
      <c r="E33" s="55"/>
      <c r="F33" s="57">
        <v>120</v>
      </c>
    </row>
    <row r="34" spans="2:6" ht="12.75">
      <c r="B34" t="s">
        <v>95</v>
      </c>
      <c r="D34" s="57">
        <f>11170</f>
        <v>11170</v>
      </c>
      <c r="E34" s="55"/>
      <c r="F34" s="57">
        <v>0</v>
      </c>
    </row>
    <row r="35" spans="2:6" ht="12.75">
      <c r="B35" t="s">
        <v>128</v>
      </c>
      <c r="D35" s="57">
        <v>0</v>
      </c>
      <c r="E35" s="55"/>
      <c r="F35" s="57">
        <v>0</v>
      </c>
    </row>
    <row r="36" spans="2:6" ht="12.75">
      <c r="B36" t="s">
        <v>124</v>
      </c>
      <c r="D36" s="57">
        <v>0</v>
      </c>
      <c r="E36" s="55"/>
      <c r="F36" s="57">
        <v>0</v>
      </c>
    </row>
    <row r="37" spans="2:6" ht="12.75">
      <c r="B37" t="s">
        <v>121</v>
      </c>
      <c r="D37" s="57">
        <v>0</v>
      </c>
      <c r="E37" s="55"/>
      <c r="F37" s="57">
        <v>0</v>
      </c>
    </row>
    <row r="38" spans="2:6" ht="12.75">
      <c r="B38" t="s">
        <v>123</v>
      </c>
      <c r="D38" s="57">
        <v>0</v>
      </c>
      <c r="E38" s="55"/>
      <c r="F38" s="57">
        <v>0</v>
      </c>
    </row>
    <row r="39" spans="2:6" ht="12.75">
      <c r="B39" t="s">
        <v>125</v>
      </c>
      <c r="D39" s="57">
        <v>0</v>
      </c>
      <c r="E39" s="55"/>
      <c r="F39" s="57">
        <v>0</v>
      </c>
    </row>
    <row r="40" spans="2:6" ht="12.75">
      <c r="B40" s="25" t="s">
        <v>48</v>
      </c>
      <c r="D40" s="60">
        <f>SUM(D32:D39)</f>
        <v>10995</v>
      </c>
      <c r="E40" s="55"/>
      <c r="F40" s="60">
        <f>SUM(F32:F39)</f>
        <v>-133</v>
      </c>
    </row>
    <row r="41" spans="4:6" ht="12.75">
      <c r="D41" s="57"/>
      <c r="E41" s="55"/>
      <c r="F41" s="57"/>
    </row>
    <row r="42" spans="2:6" ht="12.75">
      <c r="B42" s="25" t="s">
        <v>45</v>
      </c>
      <c r="D42" s="57"/>
      <c r="E42" s="55"/>
      <c r="F42" s="57"/>
    </row>
    <row r="43" spans="2:6" ht="6.75" customHeight="1">
      <c r="B43" s="25"/>
      <c r="D43" s="57"/>
      <c r="E43" s="55"/>
      <c r="F43" s="57"/>
    </row>
    <row r="44" spans="2:6" ht="12.75">
      <c r="B44" t="s">
        <v>33</v>
      </c>
      <c r="D44" s="57">
        <v>-51</v>
      </c>
      <c r="E44" s="55"/>
      <c r="F44" s="57">
        <v>-1041</v>
      </c>
    </row>
    <row r="45" spans="2:6" ht="12.75">
      <c r="B45" t="s">
        <v>46</v>
      </c>
      <c r="D45" s="57">
        <v>0</v>
      </c>
      <c r="E45" s="55"/>
      <c r="F45" s="57">
        <v>0</v>
      </c>
    </row>
    <row r="46" spans="2:6" ht="12.75">
      <c r="B46" t="s">
        <v>47</v>
      </c>
      <c r="D46" s="57">
        <v>0</v>
      </c>
      <c r="E46" s="55"/>
      <c r="F46" s="57">
        <v>0</v>
      </c>
    </row>
    <row r="47" spans="2:6" ht="12.75">
      <c r="B47" t="s">
        <v>81</v>
      </c>
      <c r="D47" s="57">
        <v>-2</v>
      </c>
      <c r="E47" s="55"/>
      <c r="F47" s="57">
        <v>-3</v>
      </c>
    </row>
    <row r="48" spans="2:6" ht="12.75">
      <c r="B48" s="25" t="s">
        <v>66</v>
      </c>
      <c r="D48" s="60">
        <f>SUM(D44:D47)</f>
        <v>-53</v>
      </c>
      <c r="E48" s="55"/>
      <c r="F48" s="60">
        <f>SUM(F44:F47)</f>
        <v>-1044</v>
      </c>
    </row>
    <row r="49" spans="4:6" ht="12.75">
      <c r="D49" s="61"/>
      <c r="E49" s="55"/>
      <c r="F49" s="61"/>
    </row>
    <row r="50" spans="2:6" ht="12.75">
      <c r="B50" s="25" t="s">
        <v>49</v>
      </c>
      <c r="D50" s="57">
        <f>D28+D40+D48</f>
        <v>51759</v>
      </c>
      <c r="E50" s="55"/>
      <c r="F50" s="57">
        <f>F28+F40+F48</f>
        <v>22176</v>
      </c>
    </row>
    <row r="51" spans="2:6" ht="12.75">
      <c r="B51" s="25"/>
      <c r="D51" s="57"/>
      <c r="E51" s="55"/>
      <c r="F51" s="57"/>
    </row>
    <row r="52" spans="2:6" ht="12.75">
      <c r="B52" s="25" t="s">
        <v>68</v>
      </c>
      <c r="D52" s="57">
        <v>36197</v>
      </c>
      <c r="E52" s="55"/>
      <c r="F52" s="57">
        <v>31457</v>
      </c>
    </row>
    <row r="53" spans="2:6" ht="12.75">
      <c r="B53" s="25"/>
      <c r="D53" s="57"/>
      <c r="E53" s="55"/>
      <c r="F53" s="57"/>
    </row>
    <row r="54" spans="2:6" ht="13.5" thickBot="1">
      <c r="B54" s="25" t="s">
        <v>61</v>
      </c>
      <c r="D54" s="62">
        <f>SUM(D50:D52)</f>
        <v>87956</v>
      </c>
      <c r="E54" s="55"/>
      <c r="F54" s="62">
        <f>SUM(F50:F52)</f>
        <v>53633</v>
      </c>
    </row>
    <row r="55" spans="4:6" ht="13.5" thickTop="1">
      <c r="D55" s="63"/>
      <c r="E55" s="55"/>
      <c r="F55" s="63"/>
    </row>
    <row r="56" spans="2:6" ht="12.75">
      <c r="B56" s="25" t="s">
        <v>69</v>
      </c>
      <c r="D56" s="63"/>
      <c r="E56" s="55"/>
      <c r="F56" s="63"/>
    </row>
    <row r="57" spans="2:7" ht="12.75">
      <c r="B57" t="s">
        <v>70</v>
      </c>
      <c r="D57" s="63">
        <f>7985+89488</f>
        <v>97473</v>
      </c>
      <c r="E57" s="55"/>
      <c r="F57" s="63">
        <f>56224+4491</f>
        <v>60715</v>
      </c>
      <c r="G57" s="111"/>
    </row>
    <row r="58" spans="2:6" ht="12.75">
      <c r="B58" t="s">
        <v>71</v>
      </c>
      <c r="D58" s="63">
        <v>-9517</v>
      </c>
      <c r="E58" s="55"/>
      <c r="F58" s="63">
        <v>-7082</v>
      </c>
    </row>
    <row r="59" spans="4:6" ht="13.5" thickBot="1">
      <c r="D59" s="62">
        <f>SUM(D57:D58)</f>
        <v>87956</v>
      </c>
      <c r="E59" s="55"/>
      <c r="F59" s="62">
        <f>SUM(F57:F58)</f>
        <v>53633</v>
      </c>
    </row>
    <row r="60" spans="4:6" ht="13.5" thickTop="1">
      <c r="D60" s="64">
        <f>D54-D59</f>
        <v>0</v>
      </c>
      <c r="E60" s="55"/>
      <c r="F60" s="64">
        <f>F59-F54</f>
        <v>0</v>
      </c>
    </row>
    <row r="61" spans="4:6" ht="12.75">
      <c r="D61" s="55"/>
      <c r="E61" s="55"/>
      <c r="F61" s="64"/>
    </row>
    <row r="62" spans="2:6" ht="12.75">
      <c r="B62" s="34" t="s">
        <v>62</v>
      </c>
      <c r="D62" s="55"/>
      <c r="E62" s="55"/>
      <c r="F62" s="64"/>
    </row>
    <row r="63" spans="2:6" ht="12.75">
      <c r="B63" s="35" t="s">
        <v>155</v>
      </c>
      <c r="D63" s="55"/>
      <c r="E63" s="55"/>
      <c r="F63" s="64"/>
    </row>
    <row r="64" spans="4:6" ht="12.75">
      <c r="D64" s="55"/>
      <c r="E64" s="55"/>
      <c r="F64" s="64"/>
    </row>
    <row r="65" spans="4:6" ht="12.75">
      <c r="D65" s="55"/>
      <c r="E65" s="55"/>
      <c r="F65" s="64"/>
    </row>
    <row r="66" spans="4:6" ht="12.75">
      <c r="D66" s="55"/>
      <c r="E66" s="55"/>
      <c r="F66" s="64"/>
    </row>
    <row r="67" spans="4:6" ht="12.75">
      <c r="D67" s="55"/>
      <c r="E67" s="55"/>
      <c r="F67" s="64"/>
    </row>
  </sheetData>
  <printOptions/>
  <pageMargins left="0.75" right="0.75" top="1" bottom="1" header="0" footer="0"/>
  <pageSetup fitToHeight="1" fitToWidth="1" horizontalDpi="600" verticalDpi="600" orientation="portrait" paperSize="9" scale="90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2014-07-10T08:06:43Z</cp:lastPrinted>
  <dcterms:created xsi:type="dcterms:W3CDTF">2000-05-08T06:50:43Z</dcterms:created>
  <dcterms:modified xsi:type="dcterms:W3CDTF">2014-07-11T01:18:21Z</dcterms:modified>
  <cp:category/>
  <cp:version/>
  <cp:contentType/>
  <cp:contentStatus/>
</cp:coreProperties>
</file>