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2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<sst xmlns="http://schemas.openxmlformats.org/spreadsheetml/2006/main" count="199" uniqueCount="160">
  <si>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</si>
  <si>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</si>
  <si>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</si>
  <si>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</si>
  <si>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</si>
  <si>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</si>
  <si>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</si>
  <si>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</si>
  <si>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</si>
  <si>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</si>
  <si>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</si>
  <si>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</si>
  <si>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</si>
  <si>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</si>
  <si>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</si>
  <si>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</si>
  <si>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</si>
  <si>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</si>
  <si>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</si>
  <si>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</si>
  <si>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</si>
  <si>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</si>
  <si>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</si>
  <si>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</si>
  <si>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</si>
  <si>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</si>
  <si>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</si>
  <si>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</si>
  <si>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</si>
  <si>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</si>
  <si>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</si>
  <si>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</si>
  <si>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</si>
  <si>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</si>
  <si>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</si>
  <si>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</si>
  <si>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</si>
  <si>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</si>
  <si>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</si>
  <si>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</si>
  <si>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</si>
  <si>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</si>
  <si>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</si>
  <si>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</si>
  <si>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</si>
  <si>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</si>
  <si>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</si>
  <si>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</si>
  <si>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</si>
  <si>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</si>
  <si>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</si>
  <si>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</si>
  <si>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</si>
  <si>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</si>
  <si>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</si>
  <si>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</si>
  <si>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</si>
  <si>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</si>
  <si>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</si>
  <si>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</si>
  <si>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</si>
  <si>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</si>
  <si>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</si>
  <si>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</si>
  <si>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</si>
  <si>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</si>
  <si>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</si>
  <si>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</si>
  <si>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</si>
  <si>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</si>
  <si>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</si>
  <si>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</si>
  <si>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</si>
  <si>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</si>
  <si>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</si>
  <si>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</si>
  <si>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</si>
  <si>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</si>
  <si>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</si>
  <si>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</si>
  <si>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</si>
  <si>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</si>
  <si>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</si>
  <si>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</si>
  <si>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</si>
  <si>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</si>
  <si>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</si>
  <si>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</si>
  <si>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</si>
  <si>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</si>
  <si>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</si>
  <si>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</si>
  <si>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</si>
  <si>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</si>
  <si>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</si>
  <si>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</si>
  <si>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</si>
  <si>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</si>
  <si>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</si>
  <si>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</si>
  <si>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</si>
  <si>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</si>
  <si>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</si>
  <si>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</si>
  <si>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</si>
  <si>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</si>
  <si>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</si>
  <si>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</si>
  <si>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</si>
  <si>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</si>
  <si>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</si>
  <si>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</si>
  <si>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</si>
  <si>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</si>
  <si>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</si>
  <si>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</si>
  <si>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</si>
  <si>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</si>
  <si>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Intangible Assets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</si>
  <si>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</si>
  <si>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</si>
  <si>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</si>
  <si>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</si>
  <si>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</si>
  <si>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</si>
  <si>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</si>
  <si>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</si>
  <si>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</si>
  <si>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</si>
  <si>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</si>
  <si>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</si>
  <si>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</si>
  <si>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</si>
  <si>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</si>
  <si>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</si>
  <si>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</si>
  <si>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</si>
  <si>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</si>
  <si>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</si>
  <si>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</si>
  <si>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</si>
  <si>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</si>
  <si>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Balance at beginning of year 2010</t>
  </si>
  <si>
    <t>Balance at end of period 2010</t>
  </si>
  <si>
    <t>Total comprehensive income for the period</t>
  </si>
  <si>
    <t>Gain/(loss) on Available For Sale Investments</t>
  </si>
  <si>
    <t>the year ended 31 December 2010)</t>
  </si>
  <si>
    <t>Balance at beginning of year 2011</t>
  </si>
  <si>
    <t>Balance at end of period 2011</t>
  </si>
  <si>
    <t>with the Annual Financial Report for the year ended 31 December 2010)</t>
  </si>
  <si>
    <t>for the year ended 31 December 2010)</t>
  </si>
  <si>
    <t>Other asset</t>
  </si>
  <si>
    <t>Quarterly report on consolidated results for the financial quarter ended 31 December 2011</t>
  </si>
  <si>
    <t>CONDENSED CONSOLIDATED COMPREHENSIVE INCOME STATEMENT FOR THE QUARTER ENDED 31 DECEMBER 2011</t>
  </si>
  <si>
    <t>CONDENSED CONSOLIDATED FINANCIAL POSITION AS AS AT 31 DECEMBER 2011</t>
  </si>
  <si>
    <t>FOR THE PERIOD ENDED 31 DECEMBER 2011</t>
  </si>
  <si>
    <t>12 months</t>
  </si>
  <si>
    <t>12 months ended 31 December 2010</t>
  </si>
  <si>
    <t>12 months ended 31 December 2011</t>
  </si>
  <si>
    <t>Note *. Fair value reserve mainly from investment in Finbar Group Ltd, a listed company in Australian Securities Exchange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</si>
</sst>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="75" zoomScaleNormal="75" zoomScaleSheetLayoutView="75" workbookViewId="0" topLeftCell="A50">
      <selection activeCell="H66" sqref="H66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5" ht="18">
      <c r="A5" s="5" t="s">
        <v>2</v>
      </c>
    </row>
    <row r="7" ht="12.75">
      <c r="A7" t="s">
        <v>152</v>
      </c>
    </row>
    <row r="8" ht="12.75">
      <c r="A8" t="s">
        <v>20</v>
      </c>
    </row>
    <row r="10" ht="15.75">
      <c r="A10" s="1" t="s">
        <v>153</v>
      </c>
    </row>
    <row r="11" ht="13.5" thickBot="1"/>
    <row r="12" spans="6:9" ht="15">
      <c r="F12" s="17" t="s">
        <v>3</v>
      </c>
      <c r="G12" s="18"/>
      <c r="H12" s="19" t="s">
        <v>4</v>
      </c>
      <c r="I12" s="20"/>
    </row>
    <row r="13" spans="6:9" ht="12.75">
      <c r="F13" s="81" t="s">
        <v>5</v>
      </c>
      <c r="G13" s="73" t="s">
        <v>6</v>
      </c>
      <c r="H13" s="89" t="s">
        <v>5</v>
      </c>
      <c r="I13" s="85" t="s">
        <v>6</v>
      </c>
    </row>
    <row r="14" spans="6:9" ht="12.75">
      <c r="F14" s="82" t="s">
        <v>7</v>
      </c>
      <c r="G14" s="74" t="s">
        <v>23</v>
      </c>
      <c r="H14" s="90" t="s">
        <v>7</v>
      </c>
      <c r="I14" s="86" t="s">
        <v>23</v>
      </c>
    </row>
    <row r="15" spans="6:9" ht="12.75">
      <c r="F15" s="82" t="s">
        <v>8</v>
      </c>
      <c r="G15" s="74" t="s">
        <v>8</v>
      </c>
      <c r="H15" s="90" t="s">
        <v>9</v>
      </c>
      <c r="I15" s="86" t="s">
        <v>10</v>
      </c>
    </row>
    <row r="16" spans="6:9" ht="12.75">
      <c r="F16" s="111">
        <v>40908</v>
      </c>
      <c r="G16" s="75">
        <v>40543</v>
      </c>
      <c r="H16" s="83">
        <f>F16</f>
        <v>40908</v>
      </c>
      <c r="I16" s="87">
        <f>G16</f>
        <v>40543</v>
      </c>
    </row>
    <row r="17" spans="6:9" ht="12.75">
      <c r="F17" s="111"/>
      <c r="G17" s="142"/>
      <c r="H17" s="143"/>
      <c r="I17" s="144"/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132</v>
      </c>
      <c r="F20" s="21"/>
      <c r="G20" s="4"/>
      <c r="H20" s="139"/>
      <c r="I20" s="140"/>
    </row>
    <row r="21" spans="6:9" ht="12.75">
      <c r="F21" s="21"/>
      <c r="G21" s="4"/>
      <c r="H21" s="139"/>
      <c r="I21" s="140"/>
    </row>
    <row r="22" spans="2:9" ht="12.75">
      <c r="B22" s="25" t="s">
        <v>21</v>
      </c>
      <c r="F22" s="37">
        <f>H22-40239</f>
        <v>11086</v>
      </c>
      <c r="G22" s="66">
        <f>I22-34105</f>
        <v>13618</v>
      </c>
      <c r="H22" s="45">
        <v>51325</v>
      </c>
      <c r="I22" s="104">
        <v>47723</v>
      </c>
    </row>
    <row r="23" spans="2:9" ht="12.75">
      <c r="B23" s="25"/>
      <c r="F23" s="38"/>
      <c r="G23" s="67"/>
      <c r="H23" s="92"/>
      <c r="I23" s="105"/>
    </row>
    <row r="24" spans="2:9" ht="12.75">
      <c r="B24" s="25" t="s">
        <v>25</v>
      </c>
      <c r="F24" s="39">
        <f>H24-(-29191)</f>
        <v>-7599</v>
      </c>
      <c r="G24" s="68">
        <f>I24+23064</f>
        <v>-11707</v>
      </c>
      <c r="H24" s="45">
        <f>-14535-21075-1402-1+223</f>
        <v>-36790</v>
      </c>
      <c r="I24" s="106">
        <f>-13820-21274+323</f>
        <v>-34771</v>
      </c>
    </row>
    <row r="25" spans="2:9" ht="12.75">
      <c r="B25" s="25"/>
      <c r="F25" s="41"/>
      <c r="G25" s="70"/>
      <c r="H25" s="92"/>
      <c r="I25" s="105"/>
    </row>
    <row r="26" spans="2:9" ht="12.75">
      <c r="B26" s="25" t="s">
        <v>24</v>
      </c>
      <c r="F26" s="39">
        <f>H26-8756</f>
        <v>911</v>
      </c>
      <c r="G26" s="68">
        <f>I26-4429</f>
        <v>2228</v>
      </c>
      <c r="H26" s="93">
        <f>9660+7</f>
        <v>9667</v>
      </c>
      <c r="I26" s="106">
        <f>1916+4741</f>
        <v>6657</v>
      </c>
    </row>
    <row r="27" spans="2:9" ht="12.75">
      <c r="B27" s="25"/>
      <c r="F27" s="40"/>
      <c r="G27" s="69"/>
      <c r="H27" s="94"/>
      <c r="I27" s="107"/>
    </row>
    <row r="28" spans="2:9" ht="12.75">
      <c r="B28" s="25" t="s">
        <v>93</v>
      </c>
      <c r="F28" s="41">
        <f>SUM(F22:F26)</f>
        <v>4398</v>
      </c>
      <c r="G28" s="70">
        <f>SUM(G22:G26)</f>
        <v>4139</v>
      </c>
      <c r="H28" s="95">
        <f>SUM(H22:H26)</f>
        <v>24202</v>
      </c>
      <c r="I28" s="108">
        <f>SUM(I22:I26)</f>
        <v>19609</v>
      </c>
    </row>
    <row r="29" spans="2:9" ht="12.75">
      <c r="B29" s="25"/>
      <c r="F29" s="38"/>
      <c r="G29" s="67"/>
      <c r="H29" s="92"/>
      <c r="I29" s="105"/>
    </row>
    <row r="30" spans="2:9" ht="12.75">
      <c r="B30" s="25" t="s">
        <v>27</v>
      </c>
      <c r="F30" s="39">
        <f>H30-(-523)</f>
        <v>-176</v>
      </c>
      <c r="G30" s="68">
        <f>I30+628</f>
        <v>-305</v>
      </c>
      <c r="H30" s="93">
        <v>-699</v>
      </c>
      <c r="I30" s="106">
        <v>-933</v>
      </c>
    </row>
    <row r="31" spans="2:9" ht="12.75">
      <c r="B31" s="25"/>
      <c r="F31" s="39"/>
      <c r="G31" s="68"/>
      <c r="H31" s="93"/>
      <c r="I31" s="106"/>
    </row>
    <row r="32" spans="2:9" ht="12.75">
      <c r="B32" s="25" t="s">
        <v>26</v>
      </c>
      <c r="F32" s="39">
        <f>H32-0</f>
        <v>0</v>
      </c>
      <c r="G32" s="68">
        <f>I32-0</f>
        <v>0</v>
      </c>
      <c r="H32" s="93">
        <v>0</v>
      </c>
      <c r="I32" s="106">
        <v>0</v>
      </c>
    </row>
    <row r="33" spans="2:9" ht="12.75">
      <c r="B33" s="25"/>
      <c r="F33" s="42"/>
      <c r="G33" s="71"/>
      <c r="H33" s="96"/>
      <c r="I33" s="109"/>
    </row>
    <row r="34" spans="2:9" ht="12.75">
      <c r="B34" s="25" t="s">
        <v>94</v>
      </c>
      <c r="F34" s="39">
        <f>SUM(F28:F32)</f>
        <v>4222</v>
      </c>
      <c r="G34" s="68">
        <f>SUM(G28:G32)</f>
        <v>3834</v>
      </c>
      <c r="H34" s="93">
        <f>SUM(H28:H32)</f>
        <v>23503</v>
      </c>
      <c r="I34" s="106">
        <f>SUM(I28:I32)</f>
        <v>18676</v>
      </c>
    </row>
    <row r="35" spans="2:9" ht="12.75">
      <c r="B35" s="25"/>
      <c r="F35" s="39"/>
      <c r="G35" s="68"/>
      <c r="H35" s="93"/>
      <c r="I35" s="106"/>
    </row>
    <row r="36" spans="2:9" ht="12.75">
      <c r="B36" s="25" t="s">
        <v>28</v>
      </c>
      <c r="F36" s="39">
        <f>H36-(-4057)</f>
        <v>-1090</v>
      </c>
      <c r="G36" s="68">
        <f>I36+2440</f>
        <v>-1218</v>
      </c>
      <c r="H36" s="45">
        <v>-5147</v>
      </c>
      <c r="I36" s="106">
        <v>-3658</v>
      </c>
    </row>
    <row r="37" spans="2:9" ht="12.75">
      <c r="B37" s="25"/>
      <c r="F37" s="42"/>
      <c r="G37" s="71"/>
      <c r="H37" s="96"/>
      <c r="I37" s="109"/>
    </row>
    <row r="38" spans="2:9" ht="13.5" thickBot="1">
      <c r="B38" s="25" t="s">
        <v>131</v>
      </c>
      <c r="F38" s="43">
        <f>SUM(F34:F36)</f>
        <v>3132</v>
      </c>
      <c r="G38" s="72">
        <f>SUM(G34:G36)</f>
        <v>2616</v>
      </c>
      <c r="H38" s="97">
        <f>SUM(H34:H36)</f>
        <v>18356</v>
      </c>
      <c r="I38" s="110">
        <f>SUM(I34:I36)</f>
        <v>15018</v>
      </c>
    </row>
    <row r="39" spans="2:9" ht="13.5" thickTop="1">
      <c r="B39" s="25"/>
      <c r="F39" s="39"/>
      <c r="G39" s="68"/>
      <c r="H39" s="93"/>
      <c r="I39" s="106"/>
    </row>
    <row r="40" spans="2:9" ht="12.75">
      <c r="B40" s="25" t="s">
        <v>130</v>
      </c>
      <c r="F40" s="39"/>
      <c r="G40" s="68"/>
      <c r="H40" s="93"/>
      <c r="I40" s="106"/>
    </row>
    <row r="41" spans="2:9" ht="12.75">
      <c r="B41" s="25"/>
      <c r="F41" s="39"/>
      <c r="G41" s="68"/>
      <c r="H41" s="93"/>
      <c r="I41" s="106"/>
    </row>
    <row r="42" spans="2:9" ht="12.75">
      <c r="B42" s="25" t="s">
        <v>145</v>
      </c>
      <c r="F42" s="39">
        <f>H42--21013</f>
        <v>3872</v>
      </c>
      <c r="G42" s="68">
        <f>I42-15492</f>
        <v>34</v>
      </c>
      <c r="H42" s="93">
        <v>-17141</v>
      </c>
      <c r="I42" s="106">
        <v>15526</v>
      </c>
    </row>
    <row r="43" spans="2:9" ht="12.75">
      <c r="B43" s="25"/>
      <c r="F43" s="39"/>
      <c r="G43" s="68"/>
      <c r="H43" s="93"/>
      <c r="I43" s="106"/>
    </row>
    <row r="44" spans="2:9" ht="12.75">
      <c r="B44" s="25" t="s">
        <v>137</v>
      </c>
      <c r="F44" s="39">
        <v>0</v>
      </c>
      <c r="G44" s="68">
        <v>0</v>
      </c>
      <c r="H44" s="93">
        <v>0</v>
      </c>
      <c r="I44" s="106">
        <v>0</v>
      </c>
    </row>
    <row r="45" spans="2:9" ht="12.75">
      <c r="B45" s="25"/>
      <c r="C45" s="25" t="s">
        <v>136</v>
      </c>
      <c r="F45" s="39"/>
      <c r="G45" s="68"/>
      <c r="H45" s="93"/>
      <c r="I45" s="106"/>
    </row>
    <row r="46" spans="2:9" ht="12.75">
      <c r="B46" s="25"/>
      <c r="F46" s="42"/>
      <c r="G46" s="71"/>
      <c r="H46" s="96"/>
      <c r="I46" s="109"/>
    </row>
    <row r="47" spans="2:9" ht="13.5" thickBot="1">
      <c r="B47" s="25" t="s">
        <v>135</v>
      </c>
      <c r="F47" s="43">
        <f>F44+F42+F38</f>
        <v>7004</v>
      </c>
      <c r="G47" s="72">
        <f>G44+G42+G38</f>
        <v>2650</v>
      </c>
      <c r="H47" s="97">
        <f>H44+H42+H38</f>
        <v>1215</v>
      </c>
      <c r="I47" s="110">
        <f>I44+I42+I38</f>
        <v>30544</v>
      </c>
    </row>
    <row r="48" spans="2:9" ht="13.5" thickTop="1">
      <c r="B48" s="25"/>
      <c r="F48" s="39"/>
      <c r="G48" s="68"/>
      <c r="H48" s="93"/>
      <c r="I48" s="106"/>
    </row>
    <row r="49" spans="2:9" ht="12.75">
      <c r="B49" s="25" t="s">
        <v>134</v>
      </c>
      <c r="F49" s="39"/>
      <c r="G49" s="68"/>
      <c r="H49" s="93"/>
      <c r="I49" s="106"/>
    </row>
    <row r="50" spans="2:9" ht="12.75">
      <c r="B50" s="25"/>
      <c r="F50" s="39"/>
      <c r="G50" s="68"/>
      <c r="H50" s="93"/>
      <c r="I50" s="106"/>
    </row>
    <row r="51" spans="2:9" ht="12.75">
      <c r="B51" s="25" t="s">
        <v>87</v>
      </c>
      <c r="F51" s="39">
        <v>3132</v>
      </c>
      <c r="G51" s="68">
        <v>2616</v>
      </c>
      <c r="H51" s="93">
        <v>18356</v>
      </c>
      <c r="I51" s="106">
        <v>15018</v>
      </c>
    </row>
    <row r="52" spans="2:9" ht="12.75">
      <c r="B52" s="25"/>
      <c r="F52" s="39"/>
      <c r="G52" s="68"/>
      <c r="H52" s="93"/>
      <c r="I52" s="106"/>
    </row>
    <row r="53" spans="2:9" ht="12.75">
      <c r="B53" s="25" t="s">
        <v>133</v>
      </c>
      <c r="F53" s="39">
        <f>F55-F51</f>
        <v>0</v>
      </c>
      <c r="G53" s="68">
        <f>G55-G51</f>
        <v>0</v>
      </c>
      <c r="H53" s="93">
        <f>H55-H51</f>
        <v>0</v>
      </c>
      <c r="I53" s="106">
        <f>I38-I51</f>
        <v>0</v>
      </c>
    </row>
    <row r="54" spans="2:9" ht="12.75">
      <c r="B54" s="25"/>
      <c r="F54" s="39"/>
      <c r="G54" s="68"/>
      <c r="H54" s="93"/>
      <c r="I54" s="106"/>
    </row>
    <row r="55" spans="2:9" ht="13.5" thickBot="1">
      <c r="B55" s="25"/>
      <c r="F55" s="43">
        <f>F38</f>
        <v>3132</v>
      </c>
      <c r="G55" s="72">
        <f>G38</f>
        <v>2616</v>
      </c>
      <c r="H55" s="97">
        <f>H38</f>
        <v>18356</v>
      </c>
      <c r="I55" s="110">
        <f>I38</f>
        <v>15018</v>
      </c>
    </row>
    <row r="56" spans="2:9" ht="13.5" thickTop="1">
      <c r="B56" s="25"/>
      <c r="F56" s="39"/>
      <c r="G56" s="77"/>
      <c r="H56" s="45"/>
      <c r="I56" s="99"/>
    </row>
    <row r="57" spans="2:9" ht="12.75">
      <c r="B57" s="25" t="s">
        <v>138</v>
      </c>
      <c r="F57" s="39"/>
      <c r="G57" s="68"/>
      <c r="H57" s="93"/>
      <c r="I57" s="106"/>
    </row>
    <row r="58" spans="2:9" ht="12.75">
      <c r="B58" s="25"/>
      <c r="F58" s="39"/>
      <c r="G58" s="68"/>
      <c r="H58" s="93"/>
      <c r="I58" s="106"/>
    </row>
    <row r="59" spans="2:9" ht="12.75">
      <c r="B59" s="25" t="s">
        <v>87</v>
      </c>
      <c r="F59" s="39">
        <f>F47</f>
        <v>7004</v>
      </c>
      <c r="G59" s="68">
        <f>G47</f>
        <v>2650</v>
      </c>
      <c r="H59" s="93">
        <f>H47</f>
        <v>1215</v>
      </c>
      <c r="I59" s="106">
        <f>I47</f>
        <v>30544</v>
      </c>
    </row>
    <row r="60" spans="2:9" ht="12.75">
      <c r="B60" s="25"/>
      <c r="F60" s="39"/>
      <c r="G60" s="68"/>
      <c r="H60" s="93"/>
      <c r="I60" s="106"/>
    </row>
    <row r="61" spans="2:9" ht="12.75">
      <c r="B61" s="25" t="s">
        <v>133</v>
      </c>
      <c r="F61" s="39">
        <v>0</v>
      </c>
      <c r="G61" s="68">
        <v>0</v>
      </c>
      <c r="H61" s="93">
        <v>0</v>
      </c>
      <c r="I61" s="106">
        <v>0</v>
      </c>
    </row>
    <row r="62" spans="2:9" ht="12.75">
      <c r="B62" s="25"/>
      <c r="F62" s="39"/>
      <c r="G62" s="68"/>
      <c r="H62" s="93"/>
      <c r="I62" s="106"/>
    </row>
    <row r="63" spans="2:9" ht="13.5" thickBot="1">
      <c r="B63" s="25"/>
      <c r="F63" s="43">
        <f>F47</f>
        <v>7004</v>
      </c>
      <c r="G63" s="72">
        <f>G47</f>
        <v>2650</v>
      </c>
      <c r="H63" s="97">
        <f>H47</f>
        <v>1215</v>
      </c>
      <c r="I63" s="110">
        <f>I47</f>
        <v>30544</v>
      </c>
    </row>
    <row r="64" spans="2:9" ht="13.5" thickTop="1">
      <c r="B64" s="25"/>
      <c r="F64" s="39"/>
      <c r="G64" s="77"/>
      <c r="H64" s="45"/>
      <c r="I64" s="99"/>
    </row>
    <row r="65" spans="2:9" ht="12.75" customHeight="1">
      <c r="B65" s="25"/>
      <c r="F65" s="39"/>
      <c r="G65" s="77"/>
      <c r="H65" s="45"/>
      <c r="I65" s="99"/>
    </row>
    <row r="66" spans="2:9" ht="12.75" customHeight="1">
      <c r="B66" s="25" t="s">
        <v>60</v>
      </c>
      <c r="C66" s="25" t="s">
        <v>29</v>
      </c>
      <c r="F66" s="44">
        <f>F51/204584*100</f>
        <v>1.5309115082313378</v>
      </c>
      <c r="G66" s="78">
        <f>G51/207116*100</f>
        <v>1.263060314026922</v>
      </c>
      <c r="H66" s="46">
        <f>H51/204584*100</f>
        <v>8.97235365424471</v>
      </c>
      <c r="I66" s="100">
        <f>I51/207116*100</f>
        <v>7.251009096351803</v>
      </c>
    </row>
    <row r="67" spans="3:9" ht="12.75">
      <c r="C67" s="25" t="s">
        <v>30</v>
      </c>
      <c r="F67" s="44">
        <v>0</v>
      </c>
      <c r="G67" s="79">
        <v>0</v>
      </c>
      <c r="H67" s="46">
        <v>0</v>
      </c>
      <c r="I67" s="101">
        <v>0</v>
      </c>
    </row>
    <row r="68" spans="6:9" ht="12.75">
      <c r="F68" s="22"/>
      <c r="G68" s="77"/>
      <c r="H68" s="16"/>
      <c r="I68" s="99"/>
    </row>
    <row r="69" spans="6:9" ht="13.5" thickBot="1">
      <c r="F69" s="23"/>
      <c r="G69" s="80"/>
      <c r="H69" s="24"/>
      <c r="I69" s="102"/>
    </row>
    <row r="70" ht="12.75">
      <c r="H70" s="146"/>
    </row>
    <row r="72" ht="12.75">
      <c r="B72" s="34" t="s">
        <v>31</v>
      </c>
    </row>
    <row r="73" ht="12.75">
      <c r="B73" s="35" t="s">
        <v>146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12">
      <selection activeCell="F23" sqref="F23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88</v>
      </c>
    </row>
    <row r="2" ht="15.75">
      <c r="A2" s="1" t="s">
        <v>154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40908</v>
      </c>
      <c r="I5" s="4"/>
      <c r="J5" s="4"/>
      <c r="K5" s="32">
        <v>40543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5">
        <v>17520</v>
      </c>
      <c r="I12" s="4"/>
      <c r="J12" s="4"/>
      <c r="K12" s="131">
        <v>17868</v>
      </c>
      <c r="L12" s="4"/>
    </row>
    <row r="13" spans="1:12" ht="12.75">
      <c r="A13" s="2"/>
      <c r="C13" s="29" t="s">
        <v>116</v>
      </c>
      <c r="G13" s="4"/>
      <c r="H13" s="126">
        <v>22812</v>
      </c>
      <c r="I13" s="4"/>
      <c r="J13" s="4"/>
      <c r="K13" s="134">
        <v>22815</v>
      </c>
      <c r="L13" s="4"/>
    </row>
    <row r="14" spans="1:12" ht="12.75">
      <c r="A14" s="2"/>
      <c r="C14" s="29" t="s">
        <v>118</v>
      </c>
      <c r="G14" s="4"/>
      <c r="H14" s="50">
        <v>0</v>
      </c>
      <c r="I14" s="4"/>
      <c r="J14" s="4"/>
      <c r="K14" s="50">
        <v>0</v>
      </c>
      <c r="L14" s="4"/>
    </row>
    <row r="15" spans="1:12" ht="12.75">
      <c r="A15" s="2"/>
      <c r="C15" s="29" t="s">
        <v>89</v>
      </c>
      <c r="G15" s="4"/>
      <c r="H15" s="127">
        <v>60743</v>
      </c>
      <c r="I15" s="4"/>
      <c r="J15" s="4"/>
      <c r="K15" s="50">
        <v>75941</v>
      </c>
      <c r="L15" s="4"/>
    </row>
    <row r="16" spans="1:12" ht="12.75">
      <c r="A16" s="2"/>
      <c r="C16" s="29" t="s">
        <v>151</v>
      </c>
      <c r="G16" s="4"/>
      <c r="H16" s="127">
        <v>1000</v>
      </c>
      <c r="I16" s="4"/>
      <c r="J16" s="4"/>
      <c r="K16" s="50">
        <v>1000</v>
      </c>
      <c r="L16" s="4"/>
    </row>
    <row r="17" spans="3:12" ht="12.75">
      <c r="C17" s="29" t="s">
        <v>79</v>
      </c>
      <c r="G17" s="4"/>
      <c r="H17" s="135">
        <v>2140</v>
      </c>
      <c r="I17" s="4"/>
      <c r="J17" s="4"/>
      <c r="K17" s="121">
        <v>2274</v>
      </c>
      <c r="L17" s="4"/>
    </row>
    <row r="18" spans="2:12" ht="12.75">
      <c r="B18" s="25"/>
      <c r="G18" s="4"/>
      <c r="H18" s="132">
        <f>SUM(H12:H17)</f>
        <v>104215</v>
      </c>
      <c r="I18" s="4"/>
      <c r="J18" s="4"/>
      <c r="K18" s="132">
        <f>SUM(K12:K17)</f>
        <v>119898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120</v>
      </c>
      <c r="G21" s="4"/>
      <c r="H21" s="120">
        <v>7033</v>
      </c>
      <c r="I21" s="4"/>
      <c r="J21" s="4"/>
      <c r="K21" s="120">
        <v>7915</v>
      </c>
      <c r="L21" s="4"/>
    </row>
    <row r="22" spans="3:12" ht="12.75">
      <c r="C22" s="29" t="s">
        <v>119</v>
      </c>
      <c r="G22" s="4"/>
      <c r="H22" s="50">
        <f>55897+21767+111341+13447+34</f>
        <v>202486</v>
      </c>
      <c r="I22" s="4"/>
      <c r="J22" s="4"/>
      <c r="K22" s="50">
        <f>207944+342</f>
        <v>208286</v>
      </c>
      <c r="L22" s="4"/>
    </row>
    <row r="23" spans="3:12" ht="12.75">
      <c r="C23" s="29" t="s">
        <v>90</v>
      </c>
      <c r="G23" s="4"/>
      <c r="H23" s="50">
        <v>7353</v>
      </c>
      <c r="I23" s="4"/>
      <c r="J23" s="4"/>
      <c r="K23" s="50">
        <v>8512</v>
      </c>
      <c r="L23" s="145"/>
    </row>
    <row r="24" spans="3:12" ht="12.75">
      <c r="C24" s="29" t="s">
        <v>113</v>
      </c>
      <c r="G24" s="4"/>
      <c r="H24" s="50">
        <v>110100</v>
      </c>
      <c r="I24" s="4"/>
      <c r="J24" s="4"/>
      <c r="K24" s="50">
        <v>68397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326972</v>
      </c>
      <c r="I26" s="4"/>
      <c r="J26" s="4"/>
      <c r="K26" s="124">
        <f>SUM(K21:K24)</f>
        <v>293110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109</v>
      </c>
      <c r="G28" s="4"/>
      <c r="H28" s="122">
        <f>H26+H18</f>
        <v>431187</v>
      </c>
      <c r="I28" s="4"/>
      <c r="J28" s="4"/>
      <c r="K28" s="123">
        <f>K26+K18</f>
        <v>413008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110</v>
      </c>
      <c r="G31" s="4"/>
      <c r="H31" s="52"/>
      <c r="I31" s="4"/>
      <c r="J31" s="4"/>
      <c r="K31" s="52"/>
      <c r="L31" s="4"/>
    </row>
    <row r="32" spans="2:12" ht="12.75">
      <c r="B32" s="25" t="s">
        <v>103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74903-H35</f>
        <v>80776</v>
      </c>
      <c r="I34" s="4"/>
      <c r="J34" s="4"/>
      <c r="K34" s="126">
        <f>85744-3830-K35</f>
        <v>85744</v>
      </c>
      <c r="L34" s="4"/>
    </row>
    <row r="35" spans="3:12" ht="12.75">
      <c r="C35" s="29" t="s">
        <v>100</v>
      </c>
      <c r="G35" s="4"/>
      <c r="H35" s="127">
        <v>-5873</v>
      </c>
      <c r="I35" s="4"/>
      <c r="J35" s="4"/>
      <c r="K35" s="127">
        <v>-3830</v>
      </c>
      <c r="L35" s="4"/>
    </row>
    <row r="36" spans="7:12" ht="12.75">
      <c r="G36" s="4"/>
      <c r="H36" s="128">
        <f>SUM(H33:H35)</f>
        <v>288466.324</v>
      </c>
      <c r="I36" s="4"/>
      <c r="J36" s="4"/>
      <c r="K36" s="128">
        <f>SUM(K33:K35)</f>
        <v>295477.324</v>
      </c>
      <c r="L36" s="4"/>
    </row>
    <row r="37" spans="1:12" ht="12.75">
      <c r="A37" s="2"/>
      <c r="B37" s="25" t="s">
        <v>19</v>
      </c>
      <c r="G37" s="4"/>
      <c r="H37" s="121">
        <v>0</v>
      </c>
      <c r="I37" s="4"/>
      <c r="J37" s="4"/>
      <c r="K37" s="121">
        <v>0</v>
      </c>
      <c r="L37" s="4"/>
    </row>
    <row r="38" spans="1:12" ht="12.75">
      <c r="A38" s="2"/>
      <c r="B38" s="25" t="s">
        <v>111</v>
      </c>
      <c r="G38" s="4"/>
      <c r="H38" s="129">
        <f>H37+H36</f>
        <v>288466.324</v>
      </c>
      <c r="I38" s="4"/>
      <c r="J38" s="4"/>
      <c r="K38" s="129">
        <f>K37+K36</f>
        <v>295477.324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114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2342</v>
      </c>
      <c r="I41" s="4"/>
      <c r="J41" s="4"/>
      <c r="K41" s="120">
        <v>4105</v>
      </c>
      <c r="L41" s="4"/>
    </row>
    <row r="42" spans="1:12" ht="12.75">
      <c r="A42" s="2"/>
      <c r="C42" s="29" t="s">
        <v>117</v>
      </c>
      <c r="G42" s="4"/>
      <c r="H42" s="121">
        <v>330</v>
      </c>
      <c r="I42" s="4"/>
      <c r="J42" s="4"/>
      <c r="K42" s="121">
        <v>308</v>
      </c>
      <c r="L42" s="4"/>
    </row>
    <row r="43" spans="1:12" ht="12.75">
      <c r="A43" s="2"/>
      <c r="B43" s="25"/>
      <c r="G43" s="4"/>
      <c r="H43" s="121">
        <f>SUM(H41:H42)</f>
        <v>2672</v>
      </c>
      <c r="I43" s="4"/>
      <c r="J43" s="4"/>
      <c r="K43" s="121">
        <f>SUM(K41:K42)</f>
        <v>4413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121</v>
      </c>
      <c r="G46" s="4"/>
      <c r="H46" s="120">
        <f>104174+15422+10407+1</f>
        <v>130004</v>
      </c>
      <c r="I46" s="4"/>
      <c r="J46" s="4"/>
      <c r="K46" s="120">
        <v>97457</v>
      </c>
      <c r="L46" s="4"/>
    </row>
    <row r="47" spans="3:12" ht="12.75">
      <c r="C47" s="29" t="s">
        <v>91</v>
      </c>
      <c r="G47" s="4"/>
      <c r="H47" s="51">
        <v>9253</v>
      </c>
      <c r="I47" s="4"/>
      <c r="J47" s="4"/>
      <c r="K47" s="51">
        <v>15024</v>
      </c>
      <c r="L47" s="4"/>
    </row>
    <row r="48" spans="3:12" ht="12.75">
      <c r="C48" s="29" t="s">
        <v>34</v>
      </c>
      <c r="G48" s="4"/>
      <c r="H48" s="51">
        <v>792</v>
      </c>
      <c r="I48" s="4"/>
      <c r="J48" s="4"/>
      <c r="K48" s="51">
        <v>637</v>
      </c>
      <c r="L48" s="4"/>
    </row>
    <row r="49" spans="3:12" ht="12.75">
      <c r="C49" s="3"/>
      <c r="G49" s="4"/>
      <c r="H49" s="124">
        <f>SUM(H46:H48)</f>
        <v>140049</v>
      </c>
      <c r="I49" s="4"/>
      <c r="J49" s="4"/>
      <c r="K49" s="124">
        <f>SUM(K46:K48)</f>
        <v>113118</v>
      </c>
      <c r="L49" s="4"/>
    </row>
    <row r="50" spans="2:12" ht="12.75">
      <c r="B50" s="25" t="s">
        <v>115</v>
      </c>
      <c r="C50" s="3"/>
      <c r="G50" s="4"/>
      <c r="H50" s="130">
        <f>H49+H43</f>
        <v>142721</v>
      </c>
      <c r="I50" s="4"/>
      <c r="J50" s="4"/>
      <c r="K50" s="130">
        <f>K49+K43</f>
        <v>117531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112</v>
      </c>
      <c r="G52" s="4"/>
      <c r="H52" s="53">
        <f>H49+H43+H38</f>
        <v>431187.324</v>
      </c>
      <c r="I52" s="4"/>
      <c r="J52" s="4"/>
      <c r="K52" s="53">
        <f>K49+K43+K38</f>
        <v>413008.324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92</v>
      </c>
      <c r="C54" s="25"/>
      <c r="D54" s="25"/>
      <c r="G54" s="4"/>
      <c r="H54" s="114">
        <f>H36/(204584)</f>
        <v>1.4100140968990733</v>
      </c>
      <c r="I54" s="15"/>
      <c r="J54" s="15"/>
      <c r="K54" s="114">
        <f>K36/(207116)</f>
        <v>1.4266272233917225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3"/>
    </row>
    <row r="59" spans="2:8" ht="12.75">
      <c r="B59" s="34" t="s">
        <v>35</v>
      </c>
      <c r="H59" s="9"/>
    </row>
    <row r="60" ht="12.75">
      <c r="B60" s="35" t="s">
        <v>150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workbookViewId="0" topLeftCell="A31">
      <selection activeCell="D41" sqref="D4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50</v>
      </c>
    </row>
    <row r="3" ht="15.75">
      <c r="A3" s="1" t="s">
        <v>155</v>
      </c>
    </row>
    <row r="4" ht="15.75">
      <c r="A4" s="1"/>
    </row>
    <row r="5" spans="7:10" ht="12.75">
      <c r="G5" s="31"/>
      <c r="I5" s="31" t="s">
        <v>104</v>
      </c>
      <c r="J5" s="25" t="s">
        <v>139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41" t="s">
        <v>140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41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158</v>
      </c>
    </row>
    <row r="18" spans="6:9" ht="12.75">
      <c r="F18" s="112"/>
      <c r="I18" s="112"/>
    </row>
    <row r="19" spans="2:11" ht="12.75">
      <c r="B19" t="s">
        <v>147</v>
      </c>
      <c r="C19" s="55">
        <v>213563</v>
      </c>
      <c r="D19" s="55">
        <v>8377</v>
      </c>
      <c r="E19" s="147">
        <f>29444-F19</f>
        <v>28545</v>
      </c>
      <c r="F19" s="55">
        <v>899</v>
      </c>
      <c r="G19" s="55">
        <v>47923</v>
      </c>
      <c r="H19" s="55">
        <v>-3830</v>
      </c>
      <c r="I19" s="117">
        <f>SUM(C19:H19)</f>
        <v>295477</v>
      </c>
      <c r="J19" s="55">
        <v>0</v>
      </c>
      <c r="K19" s="117">
        <f>SUM(I19:J19)</f>
        <v>295477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25.5">
      <c r="B21" s="116" t="s">
        <v>144</v>
      </c>
      <c r="C21" s="55">
        <v>0</v>
      </c>
      <c r="D21" s="55">
        <v>0</v>
      </c>
      <c r="E21" s="55">
        <f>'Consol Y Stmt'!H42</f>
        <v>-17141</v>
      </c>
      <c r="F21" s="55">
        <v>0</v>
      </c>
      <c r="G21" s="55">
        <f>'Consol Y Stmt'!H51</f>
        <v>18356</v>
      </c>
      <c r="H21" s="55">
        <v>0</v>
      </c>
      <c r="I21" s="117">
        <f aca="true" t="shared" si="0" ref="I21:I33">SUM(C21:H21)</f>
        <v>1215</v>
      </c>
      <c r="J21" s="55">
        <f>'Consol Y Stmt'!H53</f>
        <v>0</v>
      </c>
      <c r="K21" s="117">
        <f aca="true" t="shared" si="1" ref="K21:K33">SUM(I21:J21)</f>
        <v>1215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99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117">
        <f t="shared" si="0"/>
        <v>0</v>
      </c>
      <c r="J23" s="55">
        <v>0</v>
      </c>
      <c r="K23" s="117">
        <f t="shared" si="1"/>
        <v>0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86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12.75">
      <c r="B27" t="s">
        <v>81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-2043</v>
      </c>
      <c r="I27" s="117">
        <f t="shared" si="0"/>
        <v>-2043</v>
      </c>
      <c r="J27" s="55">
        <v>0</v>
      </c>
      <c r="K27" s="117">
        <f t="shared" si="1"/>
        <v>-2043</v>
      </c>
    </row>
    <row r="28" spans="2:11" ht="12.75">
      <c r="B28" s="30"/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123</v>
      </c>
      <c r="C29" s="55"/>
      <c r="D29" s="55">
        <v>0</v>
      </c>
      <c r="E29" s="55"/>
      <c r="F29" s="55"/>
      <c r="G29" s="55"/>
      <c r="H29" s="55">
        <v>0</v>
      </c>
      <c r="I29" s="117"/>
      <c r="J29" s="55"/>
      <c r="K29" s="117">
        <f t="shared" si="1"/>
        <v>0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84</v>
      </c>
      <c r="C31" s="55">
        <v>0</v>
      </c>
      <c r="D31" s="55">
        <v>0</v>
      </c>
      <c r="E31" s="55">
        <v>0</v>
      </c>
      <c r="F31" s="55">
        <v>0</v>
      </c>
      <c r="G31" s="55">
        <v>-6183</v>
      </c>
      <c r="H31" s="55">
        <v>0</v>
      </c>
      <c r="I31" s="117">
        <f t="shared" si="0"/>
        <v>-6183</v>
      </c>
      <c r="J31" s="55">
        <v>0</v>
      </c>
      <c r="K31" s="117">
        <f t="shared" si="1"/>
        <v>-6183</v>
      </c>
    </row>
    <row r="32" spans="3:11" ht="12.75">
      <c r="C32" s="55"/>
      <c r="D32" s="55"/>
      <c r="E32" s="55"/>
      <c r="F32" s="55"/>
      <c r="G32" s="55"/>
      <c r="H32" s="55"/>
      <c r="I32" s="117"/>
      <c r="J32" s="55"/>
      <c r="K32" s="117"/>
    </row>
    <row r="33" spans="2:12" ht="25.5">
      <c r="B33" s="136" t="s">
        <v>127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7">
        <f t="shared" si="0"/>
        <v>0</v>
      </c>
      <c r="J33" s="55">
        <v>0</v>
      </c>
      <c r="K33" s="117">
        <f t="shared" si="1"/>
        <v>0</v>
      </c>
      <c r="L33" s="112"/>
    </row>
    <row r="34" spans="3:11" ht="12.75">
      <c r="C34" s="56"/>
      <c r="D34" s="56"/>
      <c r="E34" s="56"/>
      <c r="F34" s="56"/>
      <c r="G34" s="56"/>
      <c r="H34" s="56"/>
      <c r="I34" s="117"/>
      <c r="J34" s="56"/>
      <c r="K34" s="118"/>
    </row>
    <row r="35" spans="2:11" ht="13.5" thickBot="1">
      <c r="B35" t="s">
        <v>148</v>
      </c>
      <c r="C35" s="57">
        <f aca="true" t="shared" si="2" ref="C35:K35">SUM(C19:C34)</f>
        <v>213563</v>
      </c>
      <c r="D35" s="57">
        <f t="shared" si="2"/>
        <v>8377</v>
      </c>
      <c r="E35" s="57">
        <f t="shared" si="2"/>
        <v>11404</v>
      </c>
      <c r="F35" s="57">
        <f t="shared" si="2"/>
        <v>899</v>
      </c>
      <c r="G35" s="57">
        <f t="shared" si="2"/>
        <v>60096</v>
      </c>
      <c r="H35" s="57">
        <f t="shared" si="2"/>
        <v>-5873</v>
      </c>
      <c r="I35" s="119">
        <f t="shared" si="2"/>
        <v>288466</v>
      </c>
      <c r="J35" s="57">
        <f t="shared" si="2"/>
        <v>0</v>
      </c>
      <c r="K35" s="119">
        <f t="shared" si="2"/>
        <v>288466</v>
      </c>
    </row>
    <row r="36" spans="3:11" ht="13.5" thickTop="1">
      <c r="C36" s="56"/>
      <c r="D36" s="65"/>
      <c r="E36" s="65"/>
      <c r="F36" s="56"/>
      <c r="G36" s="56"/>
      <c r="H36" s="56"/>
      <c r="I36" s="56"/>
      <c r="J36" s="65"/>
      <c r="K36" s="56"/>
    </row>
    <row r="37" spans="3:11" ht="12.75">
      <c r="C37" s="56"/>
      <c r="D37" s="56"/>
      <c r="E37" s="65"/>
      <c r="F37" s="56"/>
      <c r="G37" s="65"/>
      <c r="H37" s="56"/>
      <c r="I37" s="56"/>
      <c r="J37" s="56"/>
      <c r="K37" s="65"/>
    </row>
    <row r="38" ht="12.75">
      <c r="B38" s="25" t="s">
        <v>157</v>
      </c>
    </row>
    <row r="39" ht="12.75">
      <c r="B39" t="s">
        <v>142</v>
      </c>
    </row>
    <row r="40" spans="2:11" ht="12.75">
      <c r="B40" t="s">
        <v>96</v>
      </c>
      <c r="C40" s="55">
        <v>213563</v>
      </c>
      <c r="D40" s="55">
        <v>8377</v>
      </c>
      <c r="E40" s="147">
        <v>13019</v>
      </c>
      <c r="F40" s="55">
        <v>899</v>
      </c>
      <c r="G40" s="55">
        <v>39118</v>
      </c>
      <c r="H40" s="55">
        <v>-1978</v>
      </c>
      <c r="I40" s="117">
        <f>SUM(C40:H40)</f>
        <v>272998</v>
      </c>
      <c r="J40" s="55">
        <v>0</v>
      </c>
      <c r="K40" s="117">
        <f>SUM(I40:J40)</f>
        <v>272998</v>
      </c>
    </row>
    <row r="41" spans="3:11" ht="12.75">
      <c r="C41" s="55"/>
      <c r="D41" s="55"/>
      <c r="E41" s="55"/>
      <c r="F41" s="55"/>
      <c r="G41" s="55"/>
      <c r="H41" s="55"/>
      <c r="I41" s="117"/>
      <c r="J41" s="55"/>
      <c r="K41" s="117"/>
    </row>
    <row r="42" spans="2:11" ht="12.75">
      <c r="B42" t="s">
        <v>128</v>
      </c>
      <c r="C42" s="55"/>
      <c r="D42" s="55"/>
      <c r="E42" s="55"/>
      <c r="F42" s="55"/>
      <c r="G42" s="55"/>
      <c r="H42" s="55"/>
      <c r="I42" s="117"/>
      <c r="J42" s="55">
        <v>0</v>
      </c>
      <c r="K42" s="117">
        <f>SUM(I42:J42)</f>
        <v>0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25.5">
      <c r="B44" s="116" t="s">
        <v>144</v>
      </c>
      <c r="C44" s="55">
        <v>0</v>
      </c>
      <c r="D44" s="55">
        <v>0</v>
      </c>
      <c r="E44" s="55">
        <f>'Consol Y Stmt'!I42</f>
        <v>15526</v>
      </c>
      <c r="F44" s="55">
        <v>0</v>
      </c>
      <c r="G44" s="55">
        <f>'Consol Y Stmt'!I51</f>
        <v>15018</v>
      </c>
      <c r="H44" s="137">
        <v>0</v>
      </c>
      <c r="I44" s="117">
        <f>SUM(C44:H44)</f>
        <v>30544</v>
      </c>
      <c r="J44" s="55">
        <f>'Consol Y Stmt'!I53</f>
        <v>0</v>
      </c>
      <c r="K44" s="117">
        <f>SUM(I44:J44)</f>
        <v>30544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99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117">
        <f>SUM(C46:H46)</f>
        <v>0</v>
      </c>
      <c r="J46" s="55">
        <v>0</v>
      </c>
      <c r="K46" s="117">
        <f>SUM(I46:J46)</f>
        <v>0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>
        <f>SUM(I47:J47)</f>
        <v>0</v>
      </c>
    </row>
    <row r="48" spans="2:11" ht="25.5">
      <c r="B48" s="116" t="s">
        <v>86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>
        <f>SUM(C48:H48)</f>
        <v>0</v>
      </c>
      <c r="J48" s="55">
        <v>0</v>
      </c>
      <c r="K48" s="117">
        <f>SUM(I48:J48)</f>
        <v>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/>
    </row>
    <row r="50" spans="2:11" ht="12.75">
      <c r="B50" t="s">
        <v>81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-1852</v>
      </c>
      <c r="I50" s="117">
        <f>SUM(C50:H50)</f>
        <v>-1852</v>
      </c>
      <c r="J50" s="55">
        <v>0</v>
      </c>
      <c r="K50" s="117">
        <f>SUM(I50:J50)</f>
        <v>-1852</v>
      </c>
    </row>
    <row r="51" spans="2:11" ht="12.75">
      <c r="B51" s="30"/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123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117"/>
      <c r="J52" s="55"/>
      <c r="K52" s="117">
        <f>SUM(I52:J52)</f>
        <v>0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84</v>
      </c>
      <c r="C54" s="55">
        <v>0</v>
      </c>
      <c r="D54" s="55">
        <v>0</v>
      </c>
      <c r="E54" s="55">
        <v>0</v>
      </c>
      <c r="F54" s="55">
        <v>0</v>
      </c>
      <c r="G54" s="55">
        <v>-6213</v>
      </c>
      <c r="H54" s="55">
        <v>0</v>
      </c>
      <c r="I54" s="117">
        <f>SUM(C54:H54)</f>
        <v>-6213</v>
      </c>
      <c r="J54" s="55">
        <v>0</v>
      </c>
      <c r="K54" s="117">
        <f>SUM(I54:J54)</f>
        <v>-6213</v>
      </c>
    </row>
    <row r="55" spans="3:11" ht="12.75">
      <c r="C55" s="55"/>
      <c r="D55" s="55"/>
      <c r="E55" s="55"/>
      <c r="F55" s="55"/>
      <c r="G55" s="55"/>
      <c r="H55" s="55"/>
      <c r="I55" s="117"/>
      <c r="J55" s="55"/>
      <c r="K55" s="117"/>
    </row>
    <row r="56" spans="2:12" ht="25.5">
      <c r="B56" s="136" t="s">
        <v>127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7">
        <f>SUM(C56:H56)</f>
        <v>0</v>
      </c>
      <c r="J56" s="55">
        <v>0</v>
      </c>
      <c r="K56" s="117">
        <f>SUM(I56:J56)</f>
        <v>0</v>
      </c>
      <c r="L56" s="112"/>
    </row>
    <row r="57" spans="3:11" ht="12.75">
      <c r="C57" s="56"/>
      <c r="D57" s="56"/>
      <c r="E57" s="56"/>
      <c r="F57" s="56"/>
      <c r="G57" s="56"/>
      <c r="H57" s="56"/>
      <c r="I57" s="118"/>
      <c r="J57" s="137"/>
      <c r="K57" s="118"/>
    </row>
    <row r="58" spans="2:11" ht="13.5" thickBot="1">
      <c r="B58" t="s">
        <v>143</v>
      </c>
      <c r="C58" s="57">
        <f>SUM(C40:C57)</f>
        <v>213563</v>
      </c>
      <c r="D58" s="57">
        <f aca="true" t="shared" si="3" ref="D58:K58">SUM(D40:D57)</f>
        <v>8377</v>
      </c>
      <c r="E58" s="57">
        <f t="shared" si="3"/>
        <v>28545</v>
      </c>
      <c r="F58" s="57">
        <f t="shared" si="3"/>
        <v>899</v>
      </c>
      <c r="G58" s="57">
        <f t="shared" si="3"/>
        <v>47923</v>
      </c>
      <c r="H58" s="57">
        <f t="shared" si="3"/>
        <v>-3830</v>
      </c>
      <c r="I58" s="119">
        <f t="shared" si="3"/>
        <v>295477</v>
      </c>
      <c r="J58" s="57">
        <f t="shared" si="3"/>
        <v>0</v>
      </c>
      <c r="K58" s="119">
        <f t="shared" si="3"/>
        <v>295477</v>
      </c>
    </row>
    <row r="59" ht="13.5" thickTop="1"/>
    <row r="61" ht="12.75">
      <c r="B61" t="s">
        <v>159</v>
      </c>
    </row>
    <row r="64" ht="12.75">
      <c r="B64" s="34" t="s">
        <v>59</v>
      </c>
    </row>
    <row r="65" ht="12.75">
      <c r="B65" s="35" t="s">
        <v>150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75" zoomScaleNormal="75" workbookViewId="0" topLeftCell="A7">
      <selection activeCell="D21" sqref="D21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141</v>
      </c>
    </row>
    <row r="3" ht="15.75">
      <c r="A3" s="1" t="s">
        <v>155</v>
      </c>
    </row>
    <row r="5" spans="2:6" ht="12.75">
      <c r="B5" s="36"/>
      <c r="D5" s="31" t="s">
        <v>156</v>
      </c>
      <c r="F5" s="138" t="s">
        <v>156</v>
      </c>
    </row>
    <row r="6" spans="4:6" ht="12.75">
      <c r="D6" s="31" t="s">
        <v>36</v>
      </c>
      <c r="F6" s="138" t="s">
        <v>36</v>
      </c>
    </row>
    <row r="7" spans="4:6" ht="12.75">
      <c r="D7" s="32">
        <v>40908</v>
      </c>
      <c r="F7" s="32">
        <v>40543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8">
        <f>'Consol Y Stmt'!H34</f>
        <v>23503</v>
      </c>
      <c r="E10" s="56"/>
      <c r="F10" s="58">
        <f>'Consol Y Stmt'!I34</f>
        <v>18676</v>
      </c>
    </row>
    <row r="11" spans="4:6" ht="12.75">
      <c r="D11" s="59"/>
      <c r="E11" s="56"/>
      <c r="F11" s="64"/>
    </row>
    <row r="12" spans="2:6" ht="12.75">
      <c r="B12" s="25" t="s">
        <v>37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38</v>
      </c>
      <c r="D14" s="58">
        <f>1504+1402-3108-2</f>
        <v>-204</v>
      </c>
      <c r="E14" s="56"/>
      <c r="F14" s="58">
        <f>56+1428+3+836-191-1916+1318-161+2</f>
        <v>1375</v>
      </c>
    </row>
    <row r="15" spans="2:6" ht="12.75">
      <c r="B15" t="s">
        <v>39</v>
      </c>
      <c r="D15" s="58">
        <f>-D23-D24-D22</f>
        <v>-15499</v>
      </c>
      <c r="E15" s="56"/>
      <c r="F15" s="58">
        <f>-F23-F24-F22</f>
        <v>-13231</v>
      </c>
    </row>
    <row r="16" spans="4:6" ht="12.75">
      <c r="D16" s="60"/>
      <c r="E16" s="56"/>
      <c r="F16" s="60"/>
    </row>
    <row r="17" spans="2:6" ht="12.75">
      <c r="B17" s="25" t="s">
        <v>65</v>
      </c>
      <c r="D17" s="58">
        <f>SUM(D10:D15)</f>
        <v>7800</v>
      </c>
      <c r="E17" s="56"/>
      <c r="F17" s="58">
        <f>SUM(F10:F15)</f>
        <v>6820</v>
      </c>
    </row>
    <row r="18" spans="4:6" ht="12.75">
      <c r="D18" s="58"/>
      <c r="E18" s="56"/>
      <c r="F18" s="58"/>
    </row>
    <row r="19" spans="2:6" ht="12.75">
      <c r="B19" s="25" t="s">
        <v>40</v>
      </c>
      <c r="D19" s="58"/>
      <c r="E19" s="56"/>
      <c r="F19" s="58"/>
    </row>
    <row r="20" spans="2:6" ht="12.75">
      <c r="B20" t="s">
        <v>41</v>
      </c>
      <c r="D20" s="58">
        <f>8591-520</f>
        <v>8071</v>
      </c>
      <c r="E20" s="56"/>
      <c r="F20" s="58">
        <f>4476-328-56</f>
        <v>4092</v>
      </c>
    </row>
    <row r="21" spans="2:6" ht="12.75">
      <c r="B21" t="s">
        <v>42</v>
      </c>
      <c r="D21" s="58">
        <f>32544+1</f>
        <v>32545</v>
      </c>
      <c r="E21" s="56"/>
      <c r="F21" s="58">
        <v>17976</v>
      </c>
    </row>
    <row r="22" spans="2:6" ht="12.75">
      <c r="B22" t="s">
        <v>76</v>
      </c>
      <c r="D22" s="58">
        <v>5818</v>
      </c>
      <c r="E22" s="56"/>
      <c r="F22" s="58">
        <v>3871</v>
      </c>
    </row>
    <row r="23" spans="2:6" ht="12.75">
      <c r="B23" t="s">
        <v>77</v>
      </c>
      <c r="D23" s="58">
        <v>10380</v>
      </c>
      <c r="E23" s="56"/>
      <c r="F23" s="58">
        <v>10293</v>
      </c>
    </row>
    <row r="24" spans="2:6" ht="12.75">
      <c r="B24" t="s">
        <v>78</v>
      </c>
      <c r="D24" s="58">
        <v>-699</v>
      </c>
      <c r="E24" s="56"/>
      <c r="F24" s="58">
        <v>-933</v>
      </c>
    </row>
    <row r="25" spans="2:6" ht="12.75">
      <c r="B25" t="s">
        <v>67</v>
      </c>
      <c r="D25" s="58">
        <v>-4939</v>
      </c>
      <c r="E25" s="56"/>
      <c r="F25" s="58">
        <v>-2993</v>
      </c>
    </row>
    <row r="26" spans="2:6" ht="12.75">
      <c r="B26" t="s">
        <v>73</v>
      </c>
      <c r="D26" s="58">
        <v>412</v>
      </c>
      <c r="E26" s="56"/>
      <c r="F26" s="58">
        <v>43</v>
      </c>
    </row>
    <row r="27" spans="4:6" ht="12.75">
      <c r="D27" s="58"/>
      <c r="E27" s="56"/>
      <c r="F27" s="58"/>
    </row>
    <row r="28" spans="2:6" ht="12.75">
      <c r="B28" s="25" t="s">
        <v>43</v>
      </c>
      <c r="D28" s="61">
        <f>SUM(D17:D26)</f>
        <v>59388</v>
      </c>
      <c r="E28" s="56"/>
      <c r="F28" s="61">
        <f>SUM(F17:F26)</f>
        <v>39169</v>
      </c>
    </row>
    <row r="29" spans="4:6" ht="12.75">
      <c r="D29" s="58"/>
      <c r="E29" s="56"/>
      <c r="F29" s="58"/>
    </row>
    <row r="30" spans="2:6" ht="12.75">
      <c r="B30" s="25" t="s">
        <v>44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63</v>
      </c>
      <c r="D32" s="58">
        <v>-1271</v>
      </c>
      <c r="E32" s="56"/>
      <c r="F32" s="58">
        <v>-1279</v>
      </c>
    </row>
    <row r="33" spans="2:6" ht="12.75">
      <c r="B33" t="s">
        <v>64</v>
      </c>
      <c r="D33" s="58">
        <v>121</v>
      </c>
      <c r="E33" s="56"/>
      <c r="F33" s="58">
        <v>196</v>
      </c>
    </row>
    <row r="34" spans="2:6" ht="12.75">
      <c r="B34" t="s">
        <v>95</v>
      </c>
      <c r="D34" s="58">
        <v>0</v>
      </c>
      <c r="E34" s="56"/>
      <c r="F34" s="58">
        <v>0</v>
      </c>
    </row>
    <row r="35" spans="2:6" ht="12.75">
      <c r="B35" t="s">
        <v>129</v>
      </c>
      <c r="D35" s="58">
        <v>0</v>
      </c>
      <c r="E35" s="56"/>
      <c r="F35" s="58">
        <v>0</v>
      </c>
    </row>
    <row r="36" spans="2:6" ht="12.75">
      <c r="B36" t="s">
        <v>125</v>
      </c>
      <c r="D36" s="58">
        <v>0</v>
      </c>
      <c r="E36" s="56"/>
      <c r="F36" s="58">
        <v>0</v>
      </c>
    </row>
    <row r="37" spans="2:6" ht="12.75">
      <c r="B37" t="s">
        <v>122</v>
      </c>
      <c r="D37" s="58">
        <v>-1944</v>
      </c>
      <c r="E37" s="56"/>
      <c r="F37" s="58">
        <v>-14138</v>
      </c>
    </row>
    <row r="38" spans="2:6" ht="12.75">
      <c r="B38" t="s">
        <v>124</v>
      </c>
      <c r="D38" s="58">
        <v>0</v>
      </c>
      <c r="E38" s="56"/>
      <c r="F38" s="58">
        <v>0</v>
      </c>
    </row>
    <row r="39" spans="2:6" ht="12.75">
      <c r="B39" t="s">
        <v>126</v>
      </c>
      <c r="D39" s="58">
        <v>0</v>
      </c>
      <c r="E39" s="56"/>
      <c r="F39" s="58">
        <v>0</v>
      </c>
    </row>
    <row r="40" spans="2:6" ht="12.75">
      <c r="B40" s="25" t="s">
        <v>48</v>
      </c>
      <c r="D40" s="61">
        <f>SUM(D32:D39)</f>
        <v>-3094</v>
      </c>
      <c r="E40" s="56"/>
      <c r="F40" s="61">
        <f>SUM(F32:F39)</f>
        <v>-15221</v>
      </c>
    </row>
    <row r="41" spans="4:6" ht="12.75">
      <c r="D41" s="58"/>
      <c r="E41" s="56"/>
      <c r="F41" s="58"/>
    </row>
    <row r="42" spans="2:6" ht="12.75">
      <c r="B42" s="25" t="s">
        <v>45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33</v>
      </c>
      <c r="D44" s="58">
        <f>-1868-3000</f>
        <v>-4868</v>
      </c>
      <c r="E44" s="56"/>
      <c r="F44" s="58">
        <f>-3000+855</f>
        <v>-2145</v>
      </c>
    </row>
    <row r="45" spans="2:6" ht="12.75">
      <c r="B45" t="s">
        <v>46</v>
      </c>
      <c r="D45" s="58">
        <v>-6183</v>
      </c>
      <c r="E45" s="56"/>
      <c r="F45" s="58">
        <v>-6213</v>
      </c>
    </row>
    <row r="46" spans="2:6" ht="12.75">
      <c r="B46" t="s">
        <v>47</v>
      </c>
      <c r="D46" s="58">
        <v>0</v>
      </c>
      <c r="E46" s="56"/>
      <c r="F46" s="58">
        <v>0</v>
      </c>
    </row>
    <row r="47" spans="2:6" ht="12.75">
      <c r="B47" t="s">
        <v>81</v>
      </c>
      <c r="D47" s="58">
        <v>-2042</v>
      </c>
      <c r="E47" s="56"/>
      <c r="F47" s="58">
        <v>-1852</v>
      </c>
    </row>
    <row r="48" spans="2:6" ht="12.75">
      <c r="B48" s="25" t="s">
        <v>66</v>
      </c>
      <c r="D48" s="61">
        <f>SUM(D44:D47)</f>
        <v>-13093</v>
      </c>
      <c r="E48" s="56"/>
      <c r="F48" s="61">
        <f>SUM(F44:F47)</f>
        <v>-10210</v>
      </c>
    </row>
    <row r="49" spans="4:6" ht="12.75">
      <c r="D49" s="62"/>
      <c r="E49" s="56"/>
      <c r="F49" s="62"/>
    </row>
    <row r="50" spans="2:6" ht="12.75">
      <c r="B50" s="25" t="s">
        <v>49</v>
      </c>
      <c r="D50" s="58">
        <f>D28+D40+D48</f>
        <v>43201</v>
      </c>
      <c r="E50" s="56"/>
      <c r="F50" s="58">
        <f>F28+F40+F48</f>
        <v>13738</v>
      </c>
    </row>
    <row r="51" spans="2:6" ht="12.75">
      <c r="B51" s="25"/>
      <c r="D51" s="58"/>
      <c r="E51" s="56"/>
      <c r="F51" s="58"/>
    </row>
    <row r="52" spans="2:6" ht="12.75">
      <c r="B52" s="25" t="s">
        <v>68</v>
      </c>
      <c r="D52" s="58">
        <f>68206-109</f>
        <v>68097</v>
      </c>
      <c r="E52" s="56"/>
      <c r="F52" s="58">
        <f>54578</f>
        <v>54578</v>
      </c>
    </row>
    <row r="53" spans="2:6" ht="12.75">
      <c r="B53" s="25"/>
      <c r="D53" s="58"/>
      <c r="E53" s="56"/>
      <c r="F53" s="58"/>
    </row>
    <row r="54" spans="2:6" ht="13.5" thickBot="1">
      <c r="B54" s="25" t="s">
        <v>61</v>
      </c>
      <c r="D54" s="63">
        <f>SUM(D50:D52)</f>
        <v>111298</v>
      </c>
      <c r="E54" s="56"/>
      <c r="F54" s="63">
        <f>SUM(F50:F52)</f>
        <v>68316</v>
      </c>
    </row>
    <row r="55" spans="4:6" ht="13.5" thickTop="1">
      <c r="D55" s="64"/>
      <c r="E55" s="56"/>
      <c r="F55" s="64"/>
    </row>
    <row r="56" spans="2:6" ht="12.75">
      <c r="B56" s="25" t="s">
        <v>69</v>
      </c>
      <c r="D56" s="64"/>
      <c r="E56" s="56"/>
      <c r="F56" s="64"/>
    </row>
    <row r="57" spans="2:7" ht="12.75">
      <c r="B57" t="s">
        <v>70</v>
      </c>
      <c r="D57" s="64">
        <f>7354+109991-109</f>
        <v>117236</v>
      </c>
      <c r="E57" s="56"/>
      <c r="F57" s="64">
        <f>7462+69457</f>
        <v>76919</v>
      </c>
      <c r="G57" s="112"/>
    </row>
    <row r="58" spans="2:6" ht="12.75">
      <c r="B58" t="s">
        <v>71</v>
      </c>
      <c r="D58" s="64">
        <v>-5938</v>
      </c>
      <c r="E58" s="56"/>
      <c r="F58" s="64">
        <v>-8603</v>
      </c>
    </row>
    <row r="59" spans="4:6" ht="13.5" thickBot="1">
      <c r="D59" s="63">
        <f>SUM(D57:D58)</f>
        <v>111298</v>
      </c>
      <c r="E59" s="56"/>
      <c r="F59" s="63">
        <f>SUM(F57:F58)</f>
        <v>68316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62</v>
      </c>
      <c r="D62" s="56"/>
      <c r="E62" s="56"/>
      <c r="F62" s="65"/>
    </row>
    <row r="63" spans="2:6" ht="12.75">
      <c r="B63" s="35" t="s">
        <v>149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2012-02-10T02:24:59Z</cp:lastPrinted>
  <dcterms:created xsi:type="dcterms:W3CDTF">2000-05-08T06:50:43Z</dcterms:created>
  <dcterms:modified xsi:type="dcterms:W3CDTF">2012-02-23T05:48:49Z</dcterms:modified>
  <cp:category/>
  <cp:version/>
  <cp:contentType/>
  <cp:contentStatus/>
</cp:coreProperties>
</file>