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Stmt'!$1:$19</definedName>
  </definedNames>
  <calcPr fullCalcOnLoad="1"/>
</workbook>
</file>

<file path=xl/sharedStrings.xml><?xml version="1.0" encoding="utf-8"?>
<sst xmlns="http://schemas.openxmlformats.org/spreadsheetml/2006/main" count="202" uniqueCount="161">
  <si>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</si>
  <si>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</si>
  <si>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</si>
  <si>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</si>
  <si>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</si>
  <si>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</si>
  <si>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</si>
  <si>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</si>
  <si>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</si>
  <si>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</si>
  <si>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</si>
  <si>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</si>
  <si>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</si>
  <si>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</si>
  <si>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</si>
  <si>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</si>
  <si>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</si>
  <si>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</si>
  <si>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</si>
  <si>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</si>
  <si>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</si>
  <si>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</si>
  <si>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</si>
  <si>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</si>
  <si>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</si>
  <si>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</si>
  <si>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</si>
  <si>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</si>
  <si>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</si>
  <si>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</si>
  <si>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</si>
  <si>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</si>
  <si>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</si>
  <si>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</si>
  <si>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</si>
  <si>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</si>
  <si>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</si>
  <si>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</si>
  <si>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</si>
  <si>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</si>
  <si>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</si>
  <si>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</si>
  <si>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</si>
  <si>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</si>
  <si>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</si>
  <si>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</si>
  <si>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</si>
  <si>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</si>
  <si>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</si>
  <si>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</si>
  <si>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</si>
  <si>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</si>
  <si>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</si>
  <si>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</si>
  <si>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</si>
  <si>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</si>
  <si>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</si>
  <si>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</si>
  <si>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</si>
  <si>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</si>
  <si>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</si>
  <si>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</si>
  <si>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</si>
  <si>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</si>
  <si>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</si>
  <si>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</si>
  <si>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</si>
  <si>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</si>
  <si>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</si>
  <si>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</si>
  <si>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</si>
  <si>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</si>
  <si>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</si>
  <si>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</si>
  <si>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</si>
  <si>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</si>
  <si>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</si>
  <si>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</si>
  <si>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</si>
  <si>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</si>
  <si>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</si>
  <si>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</si>
  <si>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</si>
  <si>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</si>
  <si>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</si>
  <si>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</si>
  <si>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</si>
  <si>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</si>
  <si>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</si>
  <si>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</si>
  <si>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</si>
  <si>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</si>
  <si>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</si>
  <si>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</si>
  <si>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</si>
  <si>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</si>
  <si>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</si>
  <si>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</si>
  <si>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</si>
  <si>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</si>
  <si>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</si>
  <si>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</si>
  <si>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</si>
  <si>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</si>
  <si>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</si>
  <si>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</si>
  <si>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</si>
  <si>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</si>
  <si>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</si>
  <si>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</si>
  <si>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</si>
  <si>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</si>
  <si>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</si>
  <si>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</si>
  <si>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</si>
  <si>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</si>
  <si>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</si>
  <si>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</si>
  <si>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</si>
  <si>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Intangible Assets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</si>
  <si>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</si>
  <si>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</si>
  <si>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</si>
  <si>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</si>
  <si>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</si>
  <si>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</si>
  <si>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</si>
  <si>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</si>
  <si>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</si>
  <si>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Balance at end of period 2009</t>
  </si>
  <si>
    <t>Balance at beginning of year 2009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</si>
  <si>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</si>
  <si>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</si>
  <si>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</si>
  <si>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</si>
  <si>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</si>
  <si>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</si>
  <si>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</si>
  <si>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</si>
  <si>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</si>
  <si>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</si>
  <si>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the year ended 31 December 2009)</t>
  </si>
  <si>
    <t>Total Comprehensive Income Attributable to :</t>
  </si>
  <si>
    <t>Non-</t>
  </si>
  <si>
    <t>Controlling</t>
  </si>
  <si>
    <t>CONDENSED CONSOLIDATED STATEMENT OF CASH FLOW</t>
  </si>
  <si>
    <t>with the Annual Financial Report for the year ended 31 December 2009)</t>
  </si>
  <si>
    <t>for the year ended 31 December 2009)</t>
  </si>
  <si>
    <t>(Restated)</t>
  </si>
  <si>
    <t/>
  </si>
  <si>
    <t>Balance at beginning of year 2010</t>
  </si>
  <si>
    <t>Balance at end of period 2010</t>
  </si>
  <si>
    <t>Total comprehensive income for the period</t>
  </si>
  <si>
    <t>Gain/(loss) on Available For Sale Investments</t>
  </si>
  <si>
    <t>Quarterly report on consolidated results for the financial quarter ended 30 September 2010</t>
  </si>
  <si>
    <t>CONDENSED CONSOLIDATED COMPREHENSIVE INCOME STATEMENT FOR THE QUARTER ENDED 30 SEPTEMBER 2010</t>
  </si>
  <si>
    <t>FOR THE PERIOD ENDED 30 SEPTEMBER 2010</t>
  </si>
  <si>
    <t>9 months ended 30 September 2010</t>
  </si>
  <si>
    <t>9 months ended 30 September 2009 (restated)</t>
  </si>
  <si>
    <t>9 months</t>
  </si>
  <si>
    <t>CONDENSED CONSOLIDATED FINANCIAL POSITION AS AS AT 30 SEPTEMBER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</si>
</sst>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25" xfId="0" applyNumberFormat="1" applyFont="1" applyBorder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154</v>
      </c>
    </row>
    <row r="9" ht="12.75">
      <c r="A9" t="s">
        <v>20</v>
      </c>
    </row>
    <row r="11" ht="15.75">
      <c r="A11" s="1" t="s">
        <v>155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40451</v>
      </c>
      <c r="G17" s="75">
        <v>40086</v>
      </c>
      <c r="H17" s="83">
        <f>F17</f>
        <v>40451</v>
      </c>
      <c r="I17" s="87">
        <f>G17</f>
        <v>40086</v>
      </c>
    </row>
    <row r="18" spans="6:9" ht="12.75">
      <c r="F18" s="111"/>
      <c r="G18" s="142" t="s">
        <v>148</v>
      </c>
      <c r="H18" s="143" t="s">
        <v>149</v>
      </c>
      <c r="I18" s="144" t="s">
        <v>148</v>
      </c>
    </row>
    <row r="19" spans="6:9" ht="13.5" thickBot="1">
      <c r="F19" s="84" t="s">
        <v>11</v>
      </c>
      <c r="G19" s="76" t="s">
        <v>11</v>
      </c>
      <c r="H19" s="91" t="s">
        <v>11</v>
      </c>
      <c r="I19" s="88" t="s">
        <v>11</v>
      </c>
    </row>
    <row r="20" spans="6:9" ht="13.5" thickTop="1">
      <c r="F20" s="21"/>
      <c r="G20" s="6"/>
      <c r="H20" s="103"/>
      <c r="I20" s="98"/>
    </row>
    <row r="21" spans="2:9" ht="12.75">
      <c r="B21" s="25" t="s">
        <v>135</v>
      </c>
      <c r="F21" s="21"/>
      <c r="G21" s="4"/>
      <c r="H21" s="139"/>
      <c r="I21" s="140"/>
    </row>
    <row r="22" spans="6:9" ht="12.75">
      <c r="F22" s="21"/>
      <c r="G22" s="4"/>
      <c r="H22" s="139"/>
      <c r="I22" s="140"/>
    </row>
    <row r="23" spans="2:9" ht="12.75">
      <c r="B23" s="25" t="s">
        <v>21</v>
      </c>
      <c r="F23" s="37">
        <f>H23-22363</f>
        <v>11742</v>
      </c>
      <c r="G23" s="66">
        <f>I23-17025</f>
        <v>9243</v>
      </c>
      <c r="H23" s="45">
        <v>34105</v>
      </c>
      <c r="I23" s="104">
        <v>26268</v>
      </c>
    </row>
    <row r="24" spans="2:9" ht="12.75">
      <c r="B24" s="25"/>
      <c r="F24" s="38"/>
      <c r="G24" s="67"/>
      <c r="H24" s="92"/>
      <c r="I24" s="105"/>
    </row>
    <row r="25" spans="2:9" ht="12.75">
      <c r="B25" s="25" t="s">
        <v>25</v>
      </c>
      <c r="F25" s="39">
        <f>H25-(-15513)</f>
        <v>-7551</v>
      </c>
      <c r="G25" s="68">
        <f>I25+10876</f>
        <v>-6788</v>
      </c>
      <c r="H25" s="45">
        <f>-10205-9-14061+1211</f>
        <v>-23064</v>
      </c>
      <c r="I25" s="106">
        <v>-17664</v>
      </c>
    </row>
    <row r="26" spans="2:9" ht="12.75">
      <c r="B26" s="25"/>
      <c r="F26" s="41"/>
      <c r="G26" s="70"/>
      <c r="H26" s="92"/>
      <c r="I26" s="105"/>
    </row>
    <row r="27" spans="2:9" ht="12.75">
      <c r="B27" s="25" t="s">
        <v>24</v>
      </c>
      <c r="F27" s="39">
        <f>H27-2023</f>
        <v>2406</v>
      </c>
      <c r="G27" s="68">
        <f>I27-1544</f>
        <v>2001</v>
      </c>
      <c r="H27" s="93">
        <v>4429</v>
      </c>
      <c r="I27" s="106">
        <v>3545</v>
      </c>
    </row>
    <row r="28" spans="2:9" ht="12.75">
      <c r="B28" s="25"/>
      <c r="F28" s="40"/>
      <c r="G28" s="69"/>
      <c r="H28" s="94"/>
      <c r="I28" s="107"/>
    </row>
    <row r="29" spans="2:9" ht="12.75">
      <c r="B29" s="25" t="s">
        <v>94</v>
      </c>
      <c r="F29" s="41">
        <f>SUM(F23:F27)</f>
        <v>6597</v>
      </c>
      <c r="G29" s="70">
        <f>SUM(G23:G27)</f>
        <v>4456</v>
      </c>
      <c r="H29" s="95">
        <f>SUM(H23:H27)</f>
        <v>15470</v>
      </c>
      <c r="I29" s="108">
        <f>SUM(I23:I27)</f>
        <v>12149</v>
      </c>
    </row>
    <row r="30" spans="2:9" ht="12.75">
      <c r="B30" s="25"/>
      <c r="F30" s="38"/>
      <c r="G30" s="67"/>
      <c r="H30" s="92"/>
      <c r="I30" s="105"/>
    </row>
    <row r="31" spans="2:9" ht="12.75">
      <c r="B31" s="25" t="s">
        <v>27</v>
      </c>
      <c r="F31" s="39">
        <f>H31-(-427)</f>
        <v>-201</v>
      </c>
      <c r="G31" s="68">
        <f>I31+410</f>
        <v>-177</v>
      </c>
      <c r="H31" s="93">
        <v>-628</v>
      </c>
      <c r="I31" s="106">
        <v>-587</v>
      </c>
    </row>
    <row r="32" spans="2:9" ht="12.75">
      <c r="B32" s="25"/>
      <c r="F32" s="39"/>
      <c r="G32" s="68"/>
      <c r="H32" s="93"/>
      <c r="I32" s="106"/>
    </row>
    <row r="33" spans="2:9" ht="12.75">
      <c r="B33" s="25" t="s">
        <v>26</v>
      </c>
      <c r="F33" s="39">
        <f>H33-0</f>
        <v>0</v>
      </c>
      <c r="G33" s="68">
        <f>I33-0</f>
        <v>0</v>
      </c>
      <c r="H33" s="93">
        <v>0</v>
      </c>
      <c r="I33" s="106">
        <v>0</v>
      </c>
    </row>
    <row r="34" spans="2:9" ht="12.75">
      <c r="B34" s="25"/>
      <c r="F34" s="42"/>
      <c r="G34" s="71"/>
      <c r="H34" s="96"/>
      <c r="I34" s="109"/>
    </row>
    <row r="35" spans="2:9" ht="12.75">
      <c r="B35" s="25" t="s">
        <v>95</v>
      </c>
      <c r="F35" s="39">
        <f>SUM(F29:F33)</f>
        <v>6396</v>
      </c>
      <c r="G35" s="68">
        <f>SUM(G29:G33)</f>
        <v>4279</v>
      </c>
      <c r="H35" s="93">
        <f>SUM(H29:H33)</f>
        <v>14842</v>
      </c>
      <c r="I35" s="106">
        <f>SUM(I29:I33)</f>
        <v>11562</v>
      </c>
    </row>
    <row r="36" spans="2:9" ht="12.75">
      <c r="B36" s="25"/>
      <c r="F36" s="39"/>
      <c r="G36" s="68"/>
      <c r="H36" s="93"/>
      <c r="I36" s="106"/>
    </row>
    <row r="37" spans="2:9" ht="12.75">
      <c r="B37" s="25" t="s">
        <v>28</v>
      </c>
      <c r="F37" s="39">
        <f>H37-(-1882)</f>
        <v>-558</v>
      </c>
      <c r="G37" s="68">
        <f>I37+1410</f>
        <v>-392</v>
      </c>
      <c r="H37" s="45">
        <v>-2440</v>
      </c>
      <c r="I37" s="106">
        <v>-1802</v>
      </c>
    </row>
    <row r="38" spans="2:9" ht="12.75">
      <c r="B38" s="25"/>
      <c r="F38" s="42"/>
      <c r="G38" s="71"/>
      <c r="H38" s="96"/>
      <c r="I38" s="109"/>
    </row>
    <row r="39" spans="2:9" ht="13.5" thickBot="1">
      <c r="B39" s="25" t="s">
        <v>134</v>
      </c>
      <c r="F39" s="43">
        <f>SUM(F35:F37)</f>
        <v>5838</v>
      </c>
      <c r="G39" s="72">
        <f>SUM(G35:G37)</f>
        <v>3887</v>
      </c>
      <c r="H39" s="97">
        <f>SUM(H35:H37)</f>
        <v>12402</v>
      </c>
      <c r="I39" s="110">
        <f>SUM(I35:I37)</f>
        <v>9760</v>
      </c>
    </row>
    <row r="40" spans="2:9" ht="13.5" thickTop="1">
      <c r="B40" s="25"/>
      <c r="F40" s="39"/>
      <c r="G40" s="68"/>
      <c r="H40" s="93"/>
      <c r="I40" s="106"/>
    </row>
    <row r="41" spans="2:9" ht="12.75">
      <c r="B41" s="25" t="s">
        <v>133</v>
      </c>
      <c r="F41" s="39"/>
      <c r="G41" s="68"/>
      <c r="H41" s="93"/>
      <c r="I41" s="106"/>
    </row>
    <row r="42" spans="2:9" ht="12.75">
      <c r="B42" s="25"/>
      <c r="F42" s="39"/>
      <c r="G42" s="68"/>
      <c r="H42" s="93"/>
      <c r="I42" s="106"/>
    </row>
    <row r="43" spans="2:9" ht="12.75">
      <c r="B43" s="25" t="s">
        <v>153</v>
      </c>
      <c r="F43" s="39">
        <f>H43--1314</f>
        <v>16806</v>
      </c>
      <c r="G43" s="68">
        <f>I43-12779</f>
        <v>6917</v>
      </c>
      <c r="H43" s="93">
        <f>'Changes in equity'!E21</f>
        <v>15492</v>
      </c>
      <c r="I43" s="106">
        <f>'Changes in equity'!E44</f>
        <v>19696</v>
      </c>
    </row>
    <row r="44" spans="2:9" ht="12.75">
      <c r="B44" s="25"/>
      <c r="F44" s="39"/>
      <c r="G44" s="68"/>
      <c r="H44" s="93"/>
      <c r="I44" s="106"/>
    </row>
    <row r="45" spans="2:9" ht="12.75">
      <c r="B45" s="25" t="s">
        <v>140</v>
      </c>
      <c r="F45" s="39">
        <v>0</v>
      </c>
      <c r="G45" s="68">
        <v>0</v>
      </c>
      <c r="H45" s="93">
        <v>0</v>
      </c>
      <c r="I45" s="106">
        <v>0</v>
      </c>
    </row>
    <row r="46" spans="2:9" ht="12.75">
      <c r="B46" s="25"/>
      <c r="C46" s="25" t="s">
        <v>139</v>
      </c>
      <c r="F46" s="39"/>
      <c r="G46" s="68"/>
      <c r="H46" s="93"/>
      <c r="I46" s="106"/>
    </row>
    <row r="47" spans="2:9" ht="12.75">
      <c r="B47" s="25"/>
      <c r="F47" s="42"/>
      <c r="G47" s="71"/>
      <c r="H47" s="96"/>
      <c r="I47" s="109"/>
    </row>
    <row r="48" spans="2:9" ht="13.5" thickBot="1">
      <c r="B48" s="25" t="s">
        <v>138</v>
      </c>
      <c r="F48" s="43">
        <f>F45+F43+F39</f>
        <v>22644</v>
      </c>
      <c r="G48" s="72">
        <f>G45+G43+G39</f>
        <v>10804</v>
      </c>
      <c r="H48" s="97">
        <f>H45+H43+H39</f>
        <v>27894</v>
      </c>
      <c r="I48" s="110">
        <f>I45+I43+I39</f>
        <v>29456</v>
      </c>
    </row>
    <row r="49" spans="2:9" ht="13.5" thickTop="1">
      <c r="B49" s="25"/>
      <c r="F49" s="39"/>
      <c r="G49" s="68"/>
      <c r="H49" s="93"/>
      <c r="I49" s="106"/>
    </row>
    <row r="50" spans="2:9" ht="12.75">
      <c r="B50" s="25" t="s">
        <v>137</v>
      </c>
      <c r="F50" s="39"/>
      <c r="G50" s="68"/>
      <c r="H50" s="93"/>
      <c r="I50" s="106"/>
    </row>
    <row r="51" spans="2:9" ht="12.75">
      <c r="B51" s="25"/>
      <c r="F51" s="39"/>
      <c r="G51" s="68"/>
      <c r="H51" s="93"/>
      <c r="I51" s="106"/>
    </row>
    <row r="52" spans="2:9" ht="12.75">
      <c r="B52" s="25" t="s">
        <v>87</v>
      </c>
      <c r="F52" s="39">
        <f>H52-6564</f>
        <v>5838</v>
      </c>
      <c r="G52" s="68">
        <f>I52-5873</f>
        <v>3887</v>
      </c>
      <c r="H52" s="93">
        <v>12402</v>
      </c>
      <c r="I52" s="106">
        <v>9760</v>
      </c>
    </row>
    <row r="53" spans="2:9" ht="12.75">
      <c r="B53" s="25"/>
      <c r="F53" s="39"/>
      <c r="G53" s="68"/>
      <c r="H53" s="93"/>
      <c r="I53" s="106"/>
    </row>
    <row r="54" spans="2:9" ht="12.75">
      <c r="B54" s="25" t="s">
        <v>136</v>
      </c>
      <c r="F54" s="39">
        <f>F56-F52</f>
        <v>0</v>
      </c>
      <c r="G54" s="68">
        <f>G56-G52</f>
        <v>0</v>
      </c>
      <c r="H54" s="93">
        <f>H56-H52</f>
        <v>0</v>
      </c>
      <c r="I54" s="106">
        <f>I39-I52</f>
        <v>0</v>
      </c>
    </row>
    <row r="55" spans="2:9" ht="12.75">
      <c r="B55" s="25"/>
      <c r="F55" s="39"/>
      <c r="G55" s="68"/>
      <c r="H55" s="93"/>
      <c r="I55" s="106"/>
    </row>
    <row r="56" spans="2:9" ht="13.5" thickBot="1">
      <c r="B56" s="25"/>
      <c r="F56" s="43">
        <f>F39</f>
        <v>5838</v>
      </c>
      <c r="G56" s="72">
        <f>G39</f>
        <v>3887</v>
      </c>
      <c r="H56" s="97">
        <f>H39</f>
        <v>12402</v>
      </c>
      <c r="I56" s="110">
        <f>I39</f>
        <v>9760</v>
      </c>
    </row>
    <row r="57" spans="2:9" ht="13.5" thickTop="1">
      <c r="B57" s="25"/>
      <c r="F57" s="39"/>
      <c r="G57" s="77"/>
      <c r="H57" s="45"/>
      <c r="I57" s="99"/>
    </row>
    <row r="58" spans="2:9" ht="12.75">
      <c r="B58" s="25" t="s">
        <v>142</v>
      </c>
      <c r="F58" s="39"/>
      <c r="G58" s="68"/>
      <c r="H58" s="93"/>
      <c r="I58" s="106"/>
    </row>
    <row r="59" spans="2:9" ht="12.75">
      <c r="B59" s="25"/>
      <c r="F59" s="39"/>
      <c r="G59" s="68"/>
      <c r="H59" s="93"/>
      <c r="I59" s="106"/>
    </row>
    <row r="60" spans="2:9" ht="12.75">
      <c r="B60" s="25" t="s">
        <v>87</v>
      </c>
      <c r="F60" s="39">
        <f>F48</f>
        <v>22644</v>
      </c>
      <c r="G60" s="68">
        <f>G48</f>
        <v>10804</v>
      </c>
      <c r="H60" s="93">
        <f>H48</f>
        <v>27894</v>
      </c>
      <c r="I60" s="106">
        <f>I48</f>
        <v>29456</v>
      </c>
    </row>
    <row r="61" spans="2:9" ht="12.75">
      <c r="B61" s="25"/>
      <c r="F61" s="39"/>
      <c r="G61" s="68"/>
      <c r="H61" s="93"/>
      <c r="I61" s="106"/>
    </row>
    <row r="62" spans="2:9" ht="12.75">
      <c r="B62" s="25" t="s">
        <v>136</v>
      </c>
      <c r="F62" s="39">
        <v>0</v>
      </c>
      <c r="G62" s="68">
        <v>0</v>
      </c>
      <c r="H62" s="93">
        <v>0</v>
      </c>
      <c r="I62" s="106">
        <v>0</v>
      </c>
    </row>
    <row r="63" spans="2:9" ht="12.75">
      <c r="B63" s="25"/>
      <c r="F63" s="39"/>
      <c r="G63" s="68"/>
      <c r="H63" s="93"/>
      <c r="I63" s="106"/>
    </row>
    <row r="64" spans="2:9" ht="13.5" thickBot="1">
      <c r="B64" s="25"/>
      <c r="F64" s="43">
        <f>F48</f>
        <v>22644</v>
      </c>
      <c r="G64" s="72">
        <f>G48</f>
        <v>10804</v>
      </c>
      <c r="H64" s="97">
        <f>H48</f>
        <v>27894</v>
      </c>
      <c r="I64" s="110">
        <f>I48</f>
        <v>29456</v>
      </c>
    </row>
    <row r="65" spans="2:9" ht="13.5" thickTop="1">
      <c r="B65" s="25"/>
      <c r="F65" s="39"/>
      <c r="G65" s="77"/>
      <c r="H65" s="45"/>
      <c r="I65" s="99"/>
    </row>
    <row r="66" spans="2:9" ht="12.75" customHeight="1">
      <c r="B66" s="25"/>
      <c r="F66" s="39"/>
      <c r="G66" s="77"/>
      <c r="H66" s="45"/>
      <c r="I66" s="99"/>
    </row>
    <row r="67" spans="2:9" ht="12.75" customHeight="1">
      <c r="B67" s="25" t="s">
        <v>60</v>
      </c>
      <c r="C67" s="25" t="s">
        <v>29</v>
      </c>
      <c r="F67" s="44">
        <f>F52/207116*100</f>
        <v>2.818710287954576</v>
      </c>
      <c r="G67" s="78">
        <f>G52/211180*100</f>
        <v>1.8406099062411214</v>
      </c>
      <c r="H67" s="46">
        <f>H52/207116*100</f>
        <v>5.987948782324881</v>
      </c>
      <c r="I67" s="100">
        <f>I52/211180*100</f>
        <v>4.621649777441045</v>
      </c>
    </row>
    <row r="68" spans="3:9" ht="12.75">
      <c r="C68" s="25" t="s">
        <v>30</v>
      </c>
      <c r="F68" s="44">
        <v>0</v>
      </c>
      <c r="G68" s="79">
        <v>0</v>
      </c>
      <c r="H68" s="46">
        <v>0</v>
      </c>
      <c r="I68" s="101">
        <v>0</v>
      </c>
    </row>
    <row r="69" spans="6:9" ht="12.75">
      <c r="F69" s="22"/>
      <c r="G69" s="77"/>
      <c r="H69" s="16"/>
      <c r="I69" s="99"/>
    </row>
    <row r="70" spans="6:9" ht="13.5" thickBot="1">
      <c r="F70" s="23"/>
      <c r="G70" s="80"/>
      <c r="H70" s="24"/>
      <c r="I70" s="102"/>
    </row>
    <row r="74" ht="12.75">
      <c r="B74" s="34" t="s">
        <v>31</v>
      </c>
    </row>
    <row r="75" ht="12.75">
      <c r="B75" s="35" t="s">
        <v>141</v>
      </c>
    </row>
  </sheetData>
  <printOptions/>
  <pageMargins left="0.75" right="0.75" top="1" bottom="1" header="0" footer="0"/>
  <pageSetup fitToHeight="1" fitToWidth="1" horizontalDpi="600" verticalDpi="600" orientation="portrait" paperSize="9" scale="56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88</v>
      </c>
    </row>
    <row r="2" ht="15.75">
      <c r="A2" s="1" t="s">
        <v>160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40451</v>
      </c>
      <c r="I5" s="4"/>
      <c r="J5" s="4"/>
      <c r="K5" s="32">
        <v>40178</v>
      </c>
      <c r="L5" s="4"/>
    </row>
    <row r="6" spans="7:12" ht="12.75">
      <c r="G6" s="4"/>
      <c r="H6" s="13"/>
      <c r="I6" s="4"/>
      <c r="J6" s="4"/>
      <c r="K6" s="113" t="s">
        <v>148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108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109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5">
        <v>17977</v>
      </c>
      <c r="I12" s="4"/>
      <c r="J12" s="4"/>
      <c r="K12" s="131">
        <f>18731-834</f>
        <v>17897</v>
      </c>
      <c r="L12" s="4"/>
    </row>
    <row r="13" spans="1:12" ht="12.75">
      <c r="A13" s="2"/>
      <c r="C13" s="29" t="s">
        <v>117</v>
      </c>
      <c r="G13" s="4"/>
      <c r="H13" s="126">
        <v>23650</v>
      </c>
      <c r="I13" s="4"/>
      <c r="J13" s="4"/>
      <c r="K13" s="134">
        <f>22818+834</f>
        <v>23652</v>
      </c>
      <c r="L13" s="4"/>
    </row>
    <row r="14" spans="1:12" ht="12.75">
      <c r="A14" s="2"/>
      <c r="C14" s="29" t="s">
        <v>92</v>
      </c>
      <c r="G14" s="4"/>
      <c r="H14" s="127">
        <v>126</v>
      </c>
      <c r="I14" s="4"/>
      <c r="J14" s="4"/>
      <c r="K14" s="50">
        <v>127</v>
      </c>
      <c r="L14" s="4"/>
    </row>
    <row r="15" spans="1:12" ht="12.75">
      <c r="A15" s="2"/>
      <c r="C15" s="29" t="s">
        <v>119</v>
      </c>
      <c r="G15" s="4"/>
      <c r="H15" s="50">
        <v>0</v>
      </c>
      <c r="I15" s="4"/>
      <c r="J15" s="4"/>
      <c r="K15" s="50">
        <v>0</v>
      </c>
      <c r="L15" s="4"/>
    </row>
    <row r="16" spans="1:12" ht="12.75">
      <c r="A16" s="2"/>
      <c r="C16" s="29" t="s">
        <v>89</v>
      </c>
      <c r="G16" s="4"/>
      <c r="H16" s="127">
        <v>67176</v>
      </c>
      <c r="I16" s="4"/>
      <c r="J16" s="4"/>
      <c r="K16" s="50">
        <v>46277</v>
      </c>
      <c r="L16" s="4"/>
    </row>
    <row r="17" spans="3:12" ht="12.75">
      <c r="C17" s="29" t="s">
        <v>79</v>
      </c>
      <c r="G17" s="4"/>
      <c r="H17" s="135">
        <v>2402</v>
      </c>
      <c r="I17" s="4"/>
      <c r="J17" s="4"/>
      <c r="K17" s="121">
        <v>2402</v>
      </c>
      <c r="L17" s="4"/>
    </row>
    <row r="18" spans="2:12" ht="12.75">
      <c r="B18" s="25"/>
      <c r="G18" s="4"/>
      <c r="H18" s="132">
        <f>SUM(H12:H17)</f>
        <v>111331</v>
      </c>
      <c r="I18" s="4"/>
      <c r="J18" s="4"/>
      <c r="K18" s="132">
        <f>SUM(K12:K17)</f>
        <v>90355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121</v>
      </c>
      <c r="G21" s="4"/>
      <c r="H21" s="120">
        <v>6904</v>
      </c>
      <c r="I21" s="4"/>
      <c r="J21" s="4"/>
      <c r="K21" s="120">
        <v>5671</v>
      </c>
      <c r="L21" s="4"/>
    </row>
    <row r="22" spans="3:12" ht="12.75">
      <c r="C22" s="29" t="s">
        <v>120</v>
      </c>
      <c r="G22" s="4"/>
      <c r="H22" s="50">
        <f>1000+53741+15401+130632+15708+392</f>
        <v>216874</v>
      </c>
      <c r="I22" s="4"/>
      <c r="J22" s="4"/>
      <c r="K22" s="50">
        <f>76712+17069+109014+10773+406+1000+1</f>
        <v>214975</v>
      </c>
      <c r="L22" s="4"/>
    </row>
    <row r="23" spans="3:12" ht="12.75">
      <c r="C23" s="29" t="s">
        <v>90</v>
      </c>
      <c r="G23" s="4"/>
      <c r="H23" s="50">
        <v>7270</v>
      </c>
      <c r="I23" s="4"/>
      <c r="J23" s="4"/>
      <c r="K23" s="50">
        <v>7266</v>
      </c>
      <c r="L23" s="4"/>
    </row>
    <row r="24" spans="3:12" ht="12.75">
      <c r="C24" s="29" t="s">
        <v>114</v>
      </c>
      <c r="G24" s="4"/>
      <c r="H24" s="50">
        <v>65043</v>
      </c>
      <c r="I24" s="4"/>
      <c r="J24" s="4"/>
      <c r="K24" s="50">
        <v>48704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296091</v>
      </c>
      <c r="I26" s="4"/>
      <c r="J26" s="4"/>
      <c r="K26" s="124">
        <f>SUM(K21:K24)</f>
        <v>276616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110</v>
      </c>
      <c r="G28" s="4"/>
      <c r="H28" s="122">
        <f>H26+H18</f>
        <v>407422</v>
      </c>
      <c r="I28" s="4"/>
      <c r="J28" s="4"/>
      <c r="K28" s="123">
        <f>K26+K18</f>
        <v>366971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111</v>
      </c>
      <c r="G31" s="4"/>
      <c r="H31" s="52"/>
      <c r="I31" s="4"/>
      <c r="J31" s="4"/>
      <c r="K31" s="52"/>
      <c r="L31" s="4"/>
    </row>
    <row r="32" spans="2:12" ht="12.75">
      <c r="B32" s="25" t="s">
        <v>104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79264-H35</f>
        <v>83094</v>
      </c>
      <c r="I34" s="4"/>
      <c r="J34" s="4"/>
      <c r="K34" s="126">
        <f>59435-K35</f>
        <v>61413</v>
      </c>
      <c r="L34" s="4"/>
    </row>
    <row r="35" spans="3:12" ht="12.75">
      <c r="C35" s="29" t="s">
        <v>101</v>
      </c>
      <c r="G35" s="4"/>
      <c r="H35" s="127">
        <v>-3830</v>
      </c>
      <c r="I35" s="4"/>
      <c r="J35" s="4"/>
      <c r="K35" s="127">
        <v>-1978</v>
      </c>
      <c r="L35" s="4"/>
    </row>
    <row r="36" spans="7:12" ht="12.75">
      <c r="G36" s="4"/>
      <c r="H36" s="128">
        <f>SUM(H33:H35)</f>
        <v>292827.324</v>
      </c>
      <c r="I36" s="4"/>
      <c r="J36" s="4"/>
      <c r="K36" s="128">
        <f>SUM(K33:K35)</f>
        <v>272998.324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0</v>
      </c>
      <c r="L37" s="4"/>
    </row>
    <row r="38" spans="1:12" ht="12.75">
      <c r="A38" s="2"/>
      <c r="B38" s="25" t="s">
        <v>112</v>
      </c>
      <c r="G38" s="4"/>
      <c r="H38" s="129">
        <f>H37+H36</f>
        <v>292827.324</v>
      </c>
      <c r="I38" s="4"/>
      <c r="J38" s="4"/>
      <c r="K38" s="129">
        <f>K37+K36</f>
        <v>272998.324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115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5060</v>
      </c>
      <c r="I41" s="4"/>
      <c r="J41" s="4"/>
      <c r="K41" s="120">
        <v>2946</v>
      </c>
      <c r="L41" s="4"/>
    </row>
    <row r="42" spans="1:12" ht="12.75">
      <c r="A42" s="2"/>
      <c r="C42" s="29" t="s">
        <v>118</v>
      </c>
      <c r="G42" s="4"/>
      <c r="H42" s="121">
        <v>210</v>
      </c>
      <c r="I42" s="4"/>
      <c r="J42" s="4"/>
      <c r="K42" s="121">
        <v>210</v>
      </c>
      <c r="L42" s="4"/>
    </row>
    <row r="43" spans="1:12" ht="12.75">
      <c r="A43" s="2"/>
      <c r="B43" s="25"/>
      <c r="G43" s="4"/>
      <c r="H43" s="121">
        <f>SUM(H41:H42)</f>
        <v>5270</v>
      </c>
      <c r="I43" s="4"/>
      <c r="J43" s="4"/>
      <c r="K43" s="121">
        <f>SUM(K41:K42)</f>
        <v>3156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122</v>
      </c>
      <c r="G46" s="4"/>
      <c r="H46" s="120">
        <f>78780+9234+11796</f>
        <v>99810</v>
      </c>
      <c r="I46" s="4"/>
      <c r="J46" s="4"/>
      <c r="K46" s="120">
        <f>61616+8146+9719</f>
        <v>79481</v>
      </c>
      <c r="L46" s="4"/>
    </row>
    <row r="47" spans="3:12" ht="12.75">
      <c r="C47" s="29" t="s">
        <v>91</v>
      </c>
      <c r="G47" s="4"/>
      <c r="H47" s="51">
        <v>8700</v>
      </c>
      <c r="I47" s="4"/>
      <c r="J47" s="4"/>
      <c r="K47" s="51">
        <v>11117</v>
      </c>
      <c r="L47" s="4"/>
    </row>
    <row r="48" spans="3:12" ht="12.75">
      <c r="C48" s="29" t="s">
        <v>34</v>
      </c>
      <c r="G48" s="4"/>
      <c r="H48" s="51">
        <v>815</v>
      </c>
      <c r="I48" s="4"/>
      <c r="J48" s="4"/>
      <c r="K48" s="51">
        <v>219</v>
      </c>
      <c r="L48" s="4"/>
    </row>
    <row r="49" spans="3:12" ht="12.75">
      <c r="C49" s="3"/>
      <c r="G49" s="4"/>
      <c r="H49" s="124">
        <f>SUM(H46:H48)</f>
        <v>109325</v>
      </c>
      <c r="I49" s="4"/>
      <c r="J49" s="4"/>
      <c r="K49" s="124">
        <f>SUM(K46:K48)</f>
        <v>90817</v>
      </c>
      <c r="L49" s="4"/>
    </row>
    <row r="50" spans="2:12" ht="12.75">
      <c r="B50" s="25" t="s">
        <v>116</v>
      </c>
      <c r="C50" s="3"/>
      <c r="G50" s="4"/>
      <c r="H50" s="130">
        <f>H49+H43</f>
        <v>114595</v>
      </c>
      <c r="I50" s="4"/>
      <c r="J50" s="4"/>
      <c r="K50" s="130">
        <f>K49+K43</f>
        <v>93973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113</v>
      </c>
      <c r="G52" s="4"/>
      <c r="H52" s="53">
        <f>H49+H43+H38</f>
        <v>407422.324</v>
      </c>
      <c r="I52" s="4"/>
      <c r="J52" s="4"/>
      <c r="K52" s="53">
        <f>K49+K43+K38</f>
        <v>366971.324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93</v>
      </c>
      <c r="C54" s="25"/>
      <c r="D54" s="25"/>
      <c r="G54" s="4"/>
      <c r="H54" s="114">
        <f>H36/(207116)</f>
        <v>1.4138324610363275</v>
      </c>
      <c r="I54" s="15"/>
      <c r="J54" s="15"/>
      <c r="K54" s="114">
        <f>K36/(210140)</f>
        <v>1.299125935090892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35</v>
      </c>
      <c r="H59" s="9"/>
    </row>
    <row r="60" ht="12.75">
      <c r="B60" s="35" t="s">
        <v>147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1">
      <selection activeCell="F45" sqref="F4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50</v>
      </c>
    </row>
    <row r="3" ht="15.75">
      <c r="A3" s="1" t="s">
        <v>156</v>
      </c>
    </row>
    <row r="4" ht="15.75">
      <c r="A4" s="1"/>
    </row>
    <row r="5" spans="7:10" ht="12.75">
      <c r="G5" s="31"/>
      <c r="I5" s="31" t="s">
        <v>105</v>
      </c>
      <c r="J5" s="25" t="s">
        <v>143</v>
      </c>
    </row>
    <row r="6" spans="3:11" ht="12.75">
      <c r="C6" s="31" t="s">
        <v>51</v>
      </c>
      <c r="D6" s="31" t="s">
        <v>51</v>
      </c>
      <c r="E6" s="31" t="s">
        <v>98</v>
      </c>
      <c r="F6" s="31" t="s">
        <v>54</v>
      </c>
      <c r="G6" s="31" t="s">
        <v>83</v>
      </c>
      <c r="H6" s="31" t="s">
        <v>85</v>
      </c>
      <c r="I6" s="31" t="s">
        <v>106</v>
      </c>
      <c r="J6" s="141" t="s">
        <v>144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99</v>
      </c>
      <c r="F7" s="31" t="s">
        <v>17</v>
      </c>
      <c r="G7" s="31" t="s">
        <v>82</v>
      </c>
      <c r="H7" s="31" t="s">
        <v>80</v>
      </c>
      <c r="I7" s="31" t="s">
        <v>107</v>
      </c>
      <c r="J7" s="141" t="s">
        <v>103</v>
      </c>
      <c r="K7" s="31" t="s">
        <v>102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157</v>
      </c>
    </row>
    <row r="18" ht="12.75">
      <c r="I18" s="112"/>
    </row>
    <row r="19" spans="2:11" ht="12.75">
      <c r="B19" t="s">
        <v>150</v>
      </c>
      <c r="C19" s="55">
        <v>213563</v>
      </c>
      <c r="D19" s="55">
        <v>8377</v>
      </c>
      <c r="E19" s="55">
        <f>13918-F19</f>
        <v>13019</v>
      </c>
      <c r="F19" s="55">
        <v>899</v>
      </c>
      <c r="G19" s="55">
        <v>39118</v>
      </c>
      <c r="H19" s="55">
        <v>-1978</v>
      </c>
      <c r="I19" s="117">
        <f>SUM(C19:H19)</f>
        <v>272998</v>
      </c>
      <c r="J19" s="55">
        <v>0</v>
      </c>
      <c r="K19" s="117">
        <f>SUM(I19:J19)</f>
        <v>272998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25.5">
      <c r="B21" s="116" t="s">
        <v>152</v>
      </c>
      <c r="C21" s="55">
        <v>0</v>
      </c>
      <c r="D21" s="55">
        <v>0</v>
      </c>
      <c r="E21" s="55">
        <f>29410-899-13019</f>
        <v>15492</v>
      </c>
      <c r="F21" s="55">
        <v>0</v>
      </c>
      <c r="G21" s="55">
        <f>'Consol Y Stmt'!H52</f>
        <v>12402</v>
      </c>
      <c r="H21" s="55">
        <v>0</v>
      </c>
      <c r="I21" s="117">
        <f aca="true" t="shared" si="0" ref="I21:I33">SUM(C21:H21)</f>
        <v>27894</v>
      </c>
      <c r="J21" s="55">
        <f>'Consol Y Stmt'!H54</f>
        <v>0</v>
      </c>
      <c r="K21" s="117">
        <f aca="true" t="shared" si="1" ref="K21:K33">SUM(I21:J21)</f>
        <v>27894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100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117">
        <f t="shared" si="0"/>
        <v>0</v>
      </c>
      <c r="J23" s="55">
        <v>0</v>
      </c>
      <c r="K23" s="117">
        <f t="shared" si="1"/>
        <v>0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86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12.75">
      <c r="B27" t="s">
        <v>81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-1852</v>
      </c>
      <c r="I27" s="117">
        <f t="shared" si="0"/>
        <v>-1852</v>
      </c>
      <c r="J27" s="55">
        <v>0</v>
      </c>
      <c r="K27" s="117">
        <f t="shared" si="1"/>
        <v>-1852</v>
      </c>
    </row>
    <row r="28" spans="2:11" ht="12.75">
      <c r="B28" s="30"/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124</v>
      </c>
      <c r="C29" s="55"/>
      <c r="D29" s="55">
        <v>0</v>
      </c>
      <c r="E29" s="55"/>
      <c r="F29" s="55"/>
      <c r="G29" s="55"/>
      <c r="H29" s="55">
        <v>0</v>
      </c>
      <c r="I29" s="117"/>
      <c r="J29" s="55"/>
      <c r="K29" s="117">
        <f t="shared" si="1"/>
        <v>0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84</v>
      </c>
      <c r="C31" s="55">
        <v>0</v>
      </c>
      <c r="D31" s="55">
        <v>0</v>
      </c>
      <c r="E31" s="55">
        <v>0</v>
      </c>
      <c r="F31" s="55">
        <v>0</v>
      </c>
      <c r="G31" s="55">
        <v>-6213</v>
      </c>
      <c r="H31" s="55">
        <v>0</v>
      </c>
      <c r="I31" s="117">
        <f t="shared" si="0"/>
        <v>-6213</v>
      </c>
      <c r="J31" s="55">
        <v>0</v>
      </c>
      <c r="K31" s="117">
        <f t="shared" si="1"/>
        <v>-6213</v>
      </c>
    </row>
    <row r="32" spans="3:11" ht="12.75">
      <c r="C32" s="55"/>
      <c r="D32" s="55"/>
      <c r="E32" s="55"/>
      <c r="F32" s="55"/>
      <c r="G32" s="55"/>
      <c r="H32" s="55"/>
      <c r="I32" s="117"/>
      <c r="J32" s="55"/>
      <c r="K32" s="117"/>
    </row>
    <row r="33" spans="2:12" ht="25.5">
      <c r="B33" s="136" t="s">
        <v>128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117">
        <f t="shared" si="0"/>
        <v>0</v>
      </c>
      <c r="J33" s="55">
        <v>0</v>
      </c>
      <c r="K33" s="117">
        <f t="shared" si="1"/>
        <v>0</v>
      </c>
      <c r="L33" s="112"/>
    </row>
    <row r="34" spans="3:11" ht="12.75">
      <c r="C34" s="56"/>
      <c r="D34" s="56"/>
      <c r="E34" s="56"/>
      <c r="F34" s="56"/>
      <c r="G34" s="56"/>
      <c r="H34" s="56"/>
      <c r="I34" s="117"/>
      <c r="J34" s="56"/>
      <c r="K34" s="118"/>
    </row>
    <row r="35" spans="2:11" ht="13.5" thickBot="1">
      <c r="B35" t="s">
        <v>151</v>
      </c>
      <c r="C35" s="57">
        <f aca="true" t="shared" si="2" ref="C35:K35">SUM(C19:C34)</f>
        <v>213563</v>
      </c>
      <c r="D35" s="57">
        <f t="shared" si="2"/>
        <v>8377</v>
      </c>
      <c r="E35" s="57">
        <f t="shared" si="2"/>
        <v>28511</v>
      </c>
      <c r="F35" s="57">
        <f t="shared" si="2"/>
        <v>899</v>
      </c>
      <c r="G35" s="57">
        <f t="shared" si="2"/>
        <v>45307</v>
      </c>
      <c r="H35" s="57">
        <f t="shared" si="2"/>
        <v>-3830</v>
      </c>
      <c r="I35" s="119">
        <f t="shared" si="2"/>
        <v>292827</v>
      </c>
      <c r="J35" s="57">
        <f t="shared" si="2"/>
        <v>0</v>
      </c>
      <c r="K35" s="119">
        <f t="shared" si="2"/>
        <v>292827</v>
      </c>
    </row>
    <row r="36" spans="3:11" ht="13.5" thickTop="1">
      <c r="C36" s="56"/>
      <c r="D36" s="65"/>
      <c r="E36" s="65"/>
      <c r="F36" s="56"/>
      <c r="G36" s="56"/>
      <c r="H36" s="56"/>
      <c r="I36" s="56"/>
      <c r="J36" s="65"/>
      <c r="K36" s="56"/>
    </row>
    <row r="37" spans="3:11" ht="12.75">
      <c r="C37" s="56"/>
      <c r="D37" s="56"/>
      <c r="E37" s="65"/>
      <c r="F37" s="56"/>
      <c r="G37" s="65"/>
      <c r="H37" s="56"/>
      <c r="I37" s="56"/>
      <c r="J37" s="56"/>
      <c r="K37" s="65"/>
    </row>
    <row r="38" ht="12.75">
      <c r="B38" s="25" t="s">
        <v>158</v>
      </c>
    </row>
    <row r="39" ht="12.75">
      <c r="B39" t="s">
        <v>130</v>
      </c>
    </row>
    <row r="40" spans="2:11" ht="12.75">
      <c r="B40" t="s">
        <v>97</v>
      </c>
      <c r="C40" s="55">
        <v>213563</v>
      </c>
      <c r="D40" s="55">
        <v>8377</v>
      </c>
      <c r="E40" s="55">
        <v>-7824</v>
      </c>
      <c r="F40" s="55">
        <v>899</v>
      </c>
      <c r="G40" s="55">
        <v>25886</v>
      </c>
      <c r="H40" s="55">
        <v>-883</v>
      </c>
      <c r="I40" s="117">
        <f>SUM(C40:H40)</f>
        <v>240018</v>
      </c>
      <c r="J40" s="55">
        <v>0</v>
      </c>
      <c r="K40" s="117">
        <f>SUM(I40:J40)</f>
        <v>240018</v>
      </c>
    </row>
    <row r="41" spans="3:11" ht="12.75">
      <c r="C41" s="55"/>
      <c r="D41" s="55"/>
      <c r="E41" s="55"/>
      <c r="F41" s="55"/>
      <c r="G41" s="55"/>
      <c r="H41" s="55"/>
      <c r="I41" s="117"/>
      <c r="J41" s="55"/>
      <c r="K41" s="117"/>
    </row>
    <row r="42" spans="2:11" ht="12.75">
      <c r="B42" t="s">
        <v>131</v>
      </c>
      <c r="C42" s="55"/>
      <c r="D42" s="55"/>
      <c r="E42" s="55"/>
      <c r="F42" s="55"/>
      <c r="G42" s="55"/>
      <c r="H42" s="55"/>
      <c r="I42" s="117"/>
      <c r="J42" s="55">
        <v>0</v>
      </c>
      <c r="K42" s="117">
        <f>SUM(I42:J42)</f>
        <v>0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25.5">
      <c r="B44" s="116" t="s">
        <v>152</v>
      </c>
      <c r="C44" s="55">
        <v>0</v>
      </c>
      <c r="D44" s="55">
        <v>0</v>
      </c>
      <c r="E44" s="55">
        <v>19696</v>
      </c>
      <c r="F44" s="55">
        <v>0</v>
      </c>
      <c r="G44" s="55">
        <f>'Consol Y Stmt'!I52</f>
        <v>9760</v>
      </c>
      <c r="H44" s="137">
        <v>0</v>
      </c>
      <c r="I44" s="117">
        <f>SUM(C44:H44)</f>
        <v>29456</v>
      </c>
      <c r="J44" s="55">
        <f>'Consol Y Stmt'!I54</f>
        <v>0</v>
      </c>
      <c r="K44" s="117">
        <f>SUM(I44:J44)</f>
        <v>29456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100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117">
        <f>SUM(C46:H46)</f>
        <v>0</v>
      </c>
      <c r="J46" s="55">
        <v>0</v>
      </c>
      <c r="K46" s="117">
        <f>SUM(I46:J46)</f>
        <v>0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>
        <f>SUM(I47:J47)</f>
        <v>0</v>
      </c>
    </row>
    <row r="48" spans="2:11" ht="25.5">
      <c r="B48" s="116" t="s">
        <v>86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117">
        <f>SUM(C48:H48)</f>
        <v>0</v>
      </c>
      <c r="J48" s="55">
        <v>0</v>
      </c>
      <c r="K48" s="117">
        <f>SUM(I48:J48)</f>
        <v>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/>
    </row>
    <row r="50" spans="2:11" ht="12.75">
      <c r="B50" t="s">
        <v>81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-492</v>
      </c>
      <c r="I50" s="117">
        <f>SUM(C50:H50)</f>
        <v>-492</v>
      </c>
      <c r="J50" s="55">
        <v>0</v>
      </c>
      <c r="K50" s="117">
        <f>SUM(I50:J50)</f>
        <v>-492</v>
      </c>
    </row>
    <row r="51" spans="2:11" ht="12.75">
      <c r="B51" s="30"/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124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117"/>
      <c r="J52" s="55"/>
      <c r="K52" s="117">
        <f>SUM(I52:J52)</f>
        <v>0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84</v>
      </c>
      <c r="C54" s="55">
        <v>0</v>
      </c>
      <c r="D54" s="55">
        <v>0</v>
      </c>
      <c r="E54" s="55">
        <v>0</v>
      </c>
      <c r="F54" s="55">
        <v>0</v>
      </c>
      <c r="G54" s="55">
        <v>-2117</v>
      </c>
      <c r="H54" s="55">
        <v>0</v>
      </c>
      <c r="I54" s="117">
        <f>SUM(C54:H54)</f>
        <v>-2117</v>
      </c>
      <c r="J54" s="55">
        <v>0</v>
      </c>
      <c r="K54" s="117">
        <f>SUM(I54:J54)</f>
        <v>-2117</v>
      </c>
    </row>
    <row r="55" spans="3:11" ht="12.75">
      <c r="C55" s="55"/>
      <c r="D55" s="55"/>
      <c r="E55" s="55"/>
      <c r="F55" s="55"/>
      <c r="G55" s="55"/>
      <c r="H55" s="55"/>
      <c r="I55" s="117"/>
      <c r="J55" s="55"/>
      <c r="K55" s="117"/>
    </row>
    <row r="56" spans="2:12" ht="25.5">
      <c r="B56" s="136" t="s">
        <v>128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117">
        <f>SUM(C56:H56)</f>
        <v>0</v>
      </c>
      <c r="J56" s="55">
        <v>0</v>
      </c>
      <c r="K56" s="117">
        <f>SUM(I56:J56)</f>
        <v>0</v>
      </c>
      <c r="L56" s="112"/>
    </row>
    <row r="57" spans="3:11" ht="12.75">
      <c r="C57" s="56"/>
      <c r="D57" s="56"/>
      <c r="E57" s="56"/>
      <c r="F57" s="56"/>
      <c r="G57" s="56"/>
      <c r="H57" s="56"/>
      <c r="I57" s="118"/>
      <c r="J57" s="137"/>
      <c r="K57" s="118"/>
    </row>
    <row r="58" spans="2:11" ht="13.5" thickBot="1">
      <c r="B58" t="s">
        <v>129</v>
      </c>
      <c r="C58" s="57">
        <f>SUM(C40:C57)</f>
        <v>213563</v>
      </c>
      <c r="D58" s="57">
        <f aca="true" t="shared" si="3" ref="D58:K58">SUM(D40:D57)</f>
        <v>8377</v>
      </c>
      <c r="E58" s="57">
        <f t="shared" si="3"/>
        <v>11872</v>
      </c>
      <c r="F58" s="57">
        <f t="shared" si="3"/>
        <v>899</v>
      </c>
      <c r="G58" s="57">
        <f t="shared" si="3"/>
        <v>33529</v>
      </c>
      <c r="H58" s="57">
        <f t="shared" si="3"/>
        <v>-1375</v>
      </c>
      <c r="I58" s="119">
        <f t="shared" si="3"/>
        <v>266865</v>
      </c>
      <c r="J58" s="57">
        <f t="shared" si="3"/>
        <v>0</v>
      </c>
      <c r="K58" s="119">
        <f t="shared" si="3"/>
        <v>266865</v>
      </c>
    </row>
    <row r="59" ht="13.5" thickTop="1"/>
    <row r="64" ht="12.75">
      <c r="B64" s="34" t="s">
        <v>59</v>
      </c>
    </row>
    <row r="65" ht="12.75">
      <c r="B65" s="35" t="s">
        <v>147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145</v>
      </c>
    </row>
    <row r="3" ht="15.75">
      <c r="A3" s="1" t="s">
        <v>156</v>
      </c>
    </row>
    <row r="5" spans="2:6" ht="12.75">
      <c r="B5" s="36"/>
      <c r="D5" s="31" t="s">
        <v>159</v>
      </c>
      <c r="F5" s="138" t="s">
        <v>159</v>
      </c>
    </row>
    <row r="6" spans="4:6" ht="12.75">
      <c r="D6" s="31" t="s">
        <v>36</v>
      </c>
      <c r="F6" s="138" t="s">
        <v>36</v>
      </c>
    </row>
    <row r="7" spans="4:6" ht="12.75">
      <c r="D7" s="32">
        <v>40451</v>
      </c>
      <c r="F7" s="32">
        <v>40086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8">
        <f>'Consol Y Stmt'!H35</f>
        <v>14842</v>
      </c>
      <c r="E10" s="56"/>
      <c r="F10" s="58">
        <f>'Consol Y Stmt'!I35</f>
        <v>11562</v>
      </c>
    </row>
    <row r="11" spans="4:6" ht="12.75">
      <c r="D11" s="59"/>
      <c r="E11" s="56"/>
      <c r="F11" s="64"/>
    </row>
    <row r="12" spans="2:6" ht="12.75">
      <c r="B12" s="25" t="s">
        <v>37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38</v>
      </c>
      <c r="D14" s="58">
        <f>-1211+1073-171-149</f>
        <v>-458</v>
      </c>
      <c r="E14" s="56"/>
      <c r="F14" s="58">
        <v>-1826</v>
      </c>
    </row>
    <row r="15" spans="2:6" ht="12.75">
      <c r="B15" t="s">
        <v>39</v>
      </c>
      <c r="D15" s="58">
        <f>-D23-D24-D22</f>
        <v>-11179</v>
      </c>
      <c r="E15" s="56"/>
      <c r="F15" s="58">
        <v>-6288</v>
      </c>
    </row>
    <row r="16" spans="4:6" ht="12.75">
      <c r="D16" s="60"/>
      <c r="E16" s="56"/>
      <c r="F16" s="60"/>
    </row>
    <row r="17" spans="2:6" ht="12.75">
      <c r="B17" s="25" t="s">
        <v>65</v>
      </c>
      <c r="D17" s="58">
        <f>SUM(D10:D15)</f>
        <v>3205</v>
      </c>
      <c r="E17" s="56"/>
      <c r="F17" s="58">
        <f>SUM(F10:F15)</f>
        <v>3448</v>
      </c>
    </row>
    <row r="18" spans="4:6" ht="12.75">
      <c r="D18" s="58"/>
      <c r="E18" s="56"/>
      <c r="F18" s="58"/>
    </row>
    <row r="19" spans="2:6" ht="12.75">
      <c r="B19" s="25" t="s">
        <v>40</v>
      </c>
      <c r="D19" s="58"/>
      <c r="E19" s="56"/>
      <c r="F19" s="58"/>
    </row>
    <row r="20" spans="2:6" ht="12.75">
      <c r="B20" t="s">
        <v>41</v>
      </c>
      <c r="D20" s="58">
        <f>-1744-21</f>
        <v>-1765</v>
      </c>
      <c r="E20" s="56"/>
      <c r="F20" s="58">
        <v>-22751</v>
      </c>
    </row>
    <row r="21" spans="2:6" ht="12.75">
      <c r="B21" t="s">
        <v>42</v>
      </c>
      <c r="D21" s="58">
        <v>20329</v>
      </c>
      <c r="E21" s="56"/>
      <c r="F21" s="58">
        <v>19935</v>
      </c>
    </row>
    <row r="22" spans="2:6" ht="12.75">
      <c r="B22" t="s">
        <v>76</v>
      </c>
      <c r="D22" s="58">
        <v>4247</v>
      </c>
      <c r="E22" s="56"/>
      <c r="F22" s="58">
        <v>3122</v>
      </c>
    </row>
    <row r="23" spans="2:6" ht="12.75">
      <c r="B23" t="s">
        <v>77</v>
      </c>
      <c r="D23" s="58">
        <v>7560</v>
      </c>
      <c r="E23" s="56"/>
      <c r="F23" s="58">
        <v>3753</v>
      </c>
    </row>
    <row r="24" spans="2:6" ht="12.75">
      <c r="B24" t="s">
        <v>78</v>
      </c>
      <c r="D24" s="58">
        <f>'Consol Y Stmt'!H31</f>
        <v>-628</v>
      </c>
      <c r="E24" s="56"/>
      <c r="F24" s="58">
        <f>'Consol Y Stmt'!I31</f>
        <v>-587</v>
      </c>
    </row>
    <row r="25" spans="2:6" ht="12.75">
      <c r="B25" t="s">
        <v>67</v>
      </c>
      <c r="D25" s="58">
        <v>-1868</v>
      </c>
      <c r="E25" s="56"/>
      <c r="F25" s="58">
        <v>-338</v>
      </c>
    </row>
    <row r="26" spans="2:6" ht="12.75">
      <c r="B26" t="s">
        <v>73</v>
      </c>
      <c r="D26" s="58">
        <v>37</v>
      </c>
      <c r="E26" s="56"/>
      <c r="F26" s="58">
        <v>175</v>
      </c>
    </row>
    <row r="27" spans="4:6" ht="12.75">
      <c r="D27" s="58"/>
      <c r="E27" s="56"/>
      <c r="F27" s="58"/>
    </row>
    <row r="28" spans="2:6" ht="12.75">
      <c r="B28" s="25" t="s">
        <v>43</v>
      </c>
      <c r="D28" s="61">
        <f>SUM(D17:D26)</f>
        <v>31117</v>
      </c>
      <c r="E28" s="56"/>
      <c r="F28" s="61">
        <f>SUM(F17:F26)</f>
        <v>6757</v>
      </c>
    </row>
    <row r="29" spans="4:6" ht="12.75">
      <c r="D29" s="58"/>
      <c r="E29" s="56"/>
      <c r="F29" s="58"/>
    </row>
    <row r="30" spans="2:6" ht="12.75">
      <c r="B30" s="25" t="s">
        <v>44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63</v>
      </c>
      <c r="D32" s="58">
        <v>-1155</v>
      </c>
      <c r="E32" s="56"/>
      <c r="F32" s="58">
        <v>-847</v>
      </c>
    </row>
    <row r="33" spans="2:6" ht="12.75">
      <c r="B33" t="s">
        <v>64</v>
      </c>
      <c r="D33" s="58">
        <v>154</v>
      </c>
      <c r="E33" s="56"/>
      <c r="F33" s="58">
        <v>0</v>
      </c>
    </row>
    <row r="34" spans="2:6" ht="12.75">
      <c r="B34" t="s">
        <v>96</v>
      </c>
      <c r="D34" s="58">
        <v>0</v>
      </c>
      <c r="E34" s="56"/>
      <c r="F34" s="58">
        <v>0</v>
      </c>
    </row>
    <row r="35" spans="2:6" ht="12.75">
      <c r="B35" t="s">
        <v>132</v>
      </c>
      <c r="D35" s="58">
        <v>0</v>
      </c>
      <c r="E35" s="56"/>
      <c r="F35" s="58">
        <v>0</v>
      </c>
    </row>
    <row r="36" spans="2:6" ht="12.75">
      <c r="B36" t="s">
        <v>126</v>
      </c>
      <c r="D36" s="58">
        <v>0</v>
      </c>
      <c r="E36" s="56"/>
      <c r="F36" s="58">
        <v>0</v>
      </c>
    </row>
    <row r="37" spans="2:6" ht="12.75">
      <c r="B37" t="s">
        <v>123</v>
      </c>
      <c r="D37" s="58">
        <v>-5407</v>
      </c>
      <c r="E37" s="56"/>
      <c r="F37" s="58">
        <v>-919</v>
      </c>
    </row>
    <row r="38" spans="2:6" ht="12.75">
      <c r="B38" t="s">
        <v>125</v>
      </c>
      <c r="D38" s="58">
        <v>0</v>
      </c>
      <c r="E38" s="56"/>
      <c r="F38" s="58">
        <v>0</v>
      </c>
    </row>
    <row r="39" spans="2:6" ht="12.75">
      <c r="B39" t="s">
        <v>127</v>
      </c>
      <c r="D39" s="58">
        <v>0</v>
      </c>
      <c r="E39" s="56"/>
      <c r="F39" s="58">
        <v>0</v>
      </c>
    </row>
    <row r="40" spans="2:6" ht="12.75">
      <c r="B40" s="25" t="s">
        <v>48</v>
      </c>
      <c r="D40" s="61">
        <f>SUM(D32:D39)</f>
        <v>-6408</v>
      </c>
      <c r="E40" s="56"/>
      <c r="F40" s="61">
        <f>SUM(F32:F39)</f>
        <v>-1766</v>
      </c>
    </row>
    <row r="41" spans="4:6" ht="12.75">
      <c r="D41" s="58"/>
      <c r="E41" s="56"/>
      <c r="F41" s="58"/>
    </row>
    <row r="42" spans="2:6" ht="12.75">
      <c r="B42" s="25" t="s">
        <v>45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33</v>
      </c>
      <c r="D44" s="58">
        <f>-1500-110</f>
        <v>-1610</v>
      </c>
      <c r="E44" s="56"/>
      <c r="F44" s="58">
        <v>-3089</v>
      </c>
    </row>
    <row r="45" spans="2:6" ht="12.75">
      <c r="B45" t="s">
        <v>46</v>
      </c>
      <c r="D45" s="58">
        <v>-6213</v>
      </c>
      <c r="E45" s="56"/>
      <c r="F45" s="58">
        <v>-2117</v>
      </c>
    </row>
    <row r="46" spans="2:6" ht="12.75">
      <c r="B46" t="s">
        <v>47</v>
      </c>
      <c r="D46" s="58">
        <v>0</v>
      </c>
      <c r="E46" s="56"/>
      <c r="F46" s="58">
        <v>0</v>
      </c>
    </row>
    <row r="47" spans="2:6" ht="12.75">
      <c r="B47" t="s">
        <v>81</v>
      </c>
      <c r="D47" s="58">
        <v>-1852</v>
      </c>
      <c r="E47" s="56"/>
      <c r="F47" s="58">
        <v>-492</v>
      </c>
    </row>
    <row r="48" spans="2:6" ht="12.75">
      <c r="B48" s="25" t="s">
        <v>66</v>
      </c>
      <c r="D48" s="61">
        <f>SUM(D44:D47)</f>
        <v>-9675</v>
      </c>
      <c r="E48" s="56"/>
      <c r="F48" s="61">
        <f>SUM(F44:F47)</f>
        <v>-5698</v>
      </c>
    </row>
    <row r="49" spans="4:6" ht="12.75">
      <c r="D49" s="62"/>
      <c r="E49" s="56"/>
      <c r="F49" s="62"/>
    </row>
    <row r="50" spans="2:6" ht="12.75">
      <c r="B50" s="25" t="s">
        <v>49</v>
      </c>
      <c r="D50" s="58">
        <f>D28+D40+D48</f>
        <v>15034</v>
      </c>
      <c r="E50" s="56"/>
      <c r="F50" s="58">
        <f>F28+F40+F48</f>
        <v>-707</v>
      </c>
    </row>
    <row r="51" spans="2:6" ht="12.75">
      <c r="B51" s="25"/>
      <c r="D51" s="58"/>
      <c r="E51" s="56"/>
      <c r="F51" s="58"/>
    </row>
    <row r="52" spans="2:6" ht="12.75">
      <c r="B52" s="25" t="s">
        <v>68</v>
      </c>
      <c r="D52" s="58">
        <v>54578</v>
      </c>
      <c r="E52" s="56"/>
      <c r="F52" s="58">
        <v>82022</v>
      </c>
    </row>
    <row r="53" spans="2:6" ht="12.75">
      <c r="B53" s="25"/>
      <c r="D53" s="58"/>
      <c r="E53" s="56"/>
      <c r="F53" s="58"/>
    </row>
    <row r="54" spans="2:6" ht="13.5" thickBot="1">
      <c r="B54" s="25" t="s">
        <v>61</v>
      </c>
      <c r="D54" s="63">
        <f>SUM(D50:D52)</f>
        <v>69612</v>
      </c>
      <c r="E54" s="56"/>
      <c r="F54" s="63">
        <f>SUM(F50:F52)</f>
        <v>81315</v>
      </c>
    </row>
    <row r="55" spans="4:6" ht="13.5" thickTop="1">
      <c r="D55" s="64"/>
      <c r="E55" s="56"/>
      <c r="F55" s="64"/>
    </row>
    <row r="56" spans="2:6" ht="12.75">
      <c r="B56" s="25" t="s">
        <v>69</v>
      </c>
      <c r="D56" s="64"/>
      <c r="E56" s="56"/>
      <c r="F56" s="64"/>
    </row>
    <row r="57" spans="2:6" ht="12.75">
      <c r="B57" t="s">
        <v>70</v>
      </c>
      <c r="D57" s="64">
        <f>7270+65042</f>
        <v>72312</v>
      </c>
      <c r="E57" s="56"/>
      <c r="F57" s="64">
        <v>82299</v>
      </c>
    </row>
    <row r="58" spans="2:6" ht="12.75">
      <c r="B58" t="s">
        <v>71</v>
      </c>
      <c r="D58" s="64">
        <v>-2700</v>
      </c>
      <c r="E58" s="56"/>
      <c r="F58" s="64">
        <v>-984</v>
      </c>
    </row>
    <row r="59" spans="4:6" ht="13.5" thickBot="1">
      <c r="D59" s="63">
        <f>SUM(D57:D58)</f>
        <v>69612</v>
      </c>
      <c r="E59" s="56"/>
      <c r="F59" s="63">
        <f>SUM(F57:F58)</f>
        <v>81315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62</v>
      </c>
      <c r="D62" s="56"/>
      <c r="E62" s="56"/>
      <c r="F62" s="65"/>
    </row>
    <row r="63" spans="2:6" ht="12.75">
      <c r="B63" s="35" t="s">
        <v>146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mandy</cp:lastModifiedBy>
  <cp:lastPrinted>2010-11-23T10:08:56Z</cp:lastPrinted>
  <dcterms:created xsi:type="dcterms:W3CDTF">2000-05-08T06:50:43Z</dcterms:created>
  <dcterms:modified xsi:type="dcterms:W3CDTF">2010-11-23T10:11:02Z</dcterms:modified>
  <cp:category/>
  <cp:version/>
  <cp:contentType/>
  <cp:contentStatus/>
</cp:coreProperties>
</file>