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<sst xmlns="http://schemas.openxmlformats.org/spreadsheetml/2006/main" count="191" uniqueCount="154">
  <si>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</si>
  <si>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</si>
  <si>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</si>
  <si>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</si>
  <si>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</si>
  <si>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</si>
  <si>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</si>
  <si>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</si>
  <si>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</si>
  <si>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</si>
  <si>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</si>
  <si>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</si>
  <si>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</si>
  <si>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</si>
  <si>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</si>
  <si>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</si>
  <si>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</si>
  <si>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</si>
  <si>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</si>
  <si>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</si>
  <si>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</si>
  <si>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</si>
  <si>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</si>
  <si>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</si>
  <si>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</si>
  <si>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</si>
  <si>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</si>
  <si>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</si>
  <si>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</si>
  <si>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</si>
  <si>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</si>
  <si>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</si>
  <si>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</si>
  <si>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</si>
  <si>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</si>
  <si>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</si>
  <si>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</si>
  <si>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</si>
  <si>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</si>
  <si>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</si>
  <si>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</si>
  <si>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</si>
  <si>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</si>
  <si>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</si>
  <si>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</si>
  <si>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</si>
  <si>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</si>
  <si>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</si>
  <si>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</si>
  <si>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</si>
  <si>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</si>
  <si>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</si>
  <si>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</si>
  <si>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</si>
  <si>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</si>
  <si>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</si>
  <si>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</si>
  <si>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</si>
  <si>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</si>
  <si>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</si>
  <si>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</si>
  <si>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</si>
  <si>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</si>
  <si>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</si>
  <si>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</si>
  <si>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</si>
  <si>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</si>
  <si>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</si>
  <si>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</si>
  <si>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</si>
  <si>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</si>
  <si>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</si>
  <si>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</si>
  <si>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</si>
  <si>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</si>
  <si>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</si>
  <si>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</si>
  <si>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</si>
  <si>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</si>
  <si>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</si>
  <si>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</si>
  <si>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</si>
  <si>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</si>
  <si>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</si>
  <si>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</si>
  <si>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</si>
  <si>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</si>
  <si>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</si>
  <si>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</si>
  <si>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</si>
  <si>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</si>
  <si>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</si>
  <si>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</si>
  <si>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</si>
  <si>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</si>
  <si>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</si>
  <si>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</si>
  <si>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</si>
  <si>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</si>
  <si>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</si>
  <si>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</si>
  <si>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</si>
  <si>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</si>
  <si>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</si>
  <si>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</si>
  <si>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</si>
  <si>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</si>
  <si>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</si>
  <si>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</si>
  <si>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</si>
  <si>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</si>
  <si>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</si>
  <si>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</si>
  <si>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</si>
  <si>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</si>
  <si>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</si>
  <si>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</si>
  <si>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</si>
  <si>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</si>
  <si>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</si>
  <si>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</si>
  <si>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</si>
  <si>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</si>
  <si>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</si>
  <si>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</si>
  <si>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</si>
  <si>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</si>
  <si>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</si>
  <si>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</si>
  <si>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</si>
  <si>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</si>
  <si>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</si>
  <si>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</si>
  <si>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Balance at end of period 2008</t>
  </si>
  <si>
    <t>Unrealised gain/(loss)  on valuation of available for sales investment</t>
  </si>
  <si>
    <t>Balance at beginning of year 2008</t>
  </si>
  <si>
    <t>Net cash from deconsolidation of a subsidiary</t>
  </si>
  <si>
    <t>Effect of deconsolidation from disposal of shares in a subsidiary</t>
  </si>
  <si>
    <t>the year ended 31 December 2008)</t>
  </si>
  <si>
    <t>for the year ended 31 December 2008)</t>
  </si>
  <si>
    <t>Due to A Director</t>
  </si>
  <si>
    <t>Balance at end of period 2009</t>
  </si>
  <si>
    <t>Balance at beginning of year 2009</t>
  </si>
  <si>
    <t>with the Annual Financial Report for the year ended 31 December 2008)</t>
  </si>
  <si>
    <t>Quarterly report on consolidated results for the financial quarter ended 31 December 2009</t>
  </si>
  <si>
    <t>CONDENSED CONSOLIDATED INCOME STATEMENT FOR THE QUARTER ENDED 31 DECEMBER 2009</t>
  </si>
  <si>
    <t>CONDENSED CONSOLIDATED BALANCE SHEETS AS AT 31 DECEMBER 2009</t>
  </si>
  <si>
    <t>12 months</t>
  </si>
  <si>
    <t>Exchane traslation difference</t>
  </si>
  <si>
    <t>Disposal of a subsidiary</t>
  </si>
  <si>
    <t>12 months ended 31 December 2009</t>
  </si>
  <si>
    <t>12 months ended 31 December 2008</t>
  </si>
  <si>
    <t>FOR THE YEAR ENDED 31 DECEMBER 2009</t>
  </si>
  <si>
    <t>Non-Current Assets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</si>
</sst>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144</v>
      </c>
    </row>
    <row r="9" ht="12.75">
      <c r="A9" t="s">
        <v>20</v>
      </c>
    </row>
    <row r="11" ht="15.75">
      <c r="A11" s="1" t="s">
        <v>145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40178</v>
      </c>
      <c r="G17" s="75">
        <v>39813</v>
      </c>
      <c r="H17" s="83">
        <f>F17</f>
        <v>40178</v>
      </c>
      <c r="I17" s="87">
        <f>G17</f>
        <v>39813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H20-26268</f>
        <v>10436</v>
      </c>
      <c r="G20" s="66">
        <f>I20-26822</f>
        <v>11119</v>
      </c>
      <c r="H20" s="45">
        <v>36704</v>
      </c>
      <c r="I20" s="104">
        <v>37941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H22-(-17664)</f>
        <v>-7320</v>
      </c>
      <c r="G22" s="68">
        <f>I22+26083</f>
        <v>-32433</v>
      </c>
      <c r="H22" s="45">
        <f>-10539-16916+2471</f>
        <v>-24984</v>
      </c>
      <c r="I22" s="106">
        <f>-11236-43604-3676</f>
        <v>-58516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H24-3545</f>
        <v>1366</v>
      </c>
      <c r="G24" s="68">
        <f>I24-2939</f>
        <v>2188</v>
      </c>
      <c r="H24" s="93">
        <v>4911</v>
      </c>
      <c r="I24" s="106">
        <v>5127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4482</v>
      </c>
      <c r="G26" s="70">
        <f>SUM(G20:G24)</f>
        <v>-19126</v>
      </c>
      <c r="H26" s="95">
        <f>SUM(H20:H24)</f>
        <v>16631</v>
      </c>
      <c r="I26" s="108">
        <f>SUM(I20:I24)</f>
        <v>-15448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H28--587</f>
        <v>-190</v>
      </c>
      <c r="G28" s="68">
        <f>I28+946</f>
        <v>200</v>
      </c>
      <c r="H28" s="93">
        <v>-777</v>
      </c>
      <c r="I28" s="106">
        <v>-746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I30-1710</f>
        <v>-3703</v>
      </c>
      <c r="H30" s="93">
        <v>0</v>
      </c>
      <c r="I30" s="106">
        <v>-1993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4292</v>
      </c>
      <c r="G32" s="68">
        <f>SUM(G26:G30)</f>
        <v>-22629</v>
      </c>
      <c r="H32" s="93">
        <f>SUM(H26:H30)</f>
        <v>15854</v>
      </c>
      <c r="I32" s="106">
        <f>SUM(I26:I30)</f>
        <v>-18187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H34--1802</f>
        <v>1297</v>
      </c>
      <c r="G34" s="68">
        <f>I34+1322</f>
        <v>-12</v>
      </c>
      <c r="H34" s="93">
        <v>-505</v>
      </c>
      <c r="I34" s="106">
        <v>-1334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5589</v>
      </c>
      <c r="G36" s="72">
        <f>SUM(G32:G34)</f>
        <v>-22641</v>
      </c>
      <c r="H36" s="97">
        <f>SUM(H32:H34)</f>
        <v>15349</v>
      </c>
      <c r="I36" s="110">
        <f>SUM(I32:I34)</f>
        <v>-19521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v>5589</v>
      </c>
      <c r="G40" s="68">
        <f>I40-3382</f>
        <v>-22662</v>
      </c>
      <c r="H40" s="93">
        <v>15349</v>
      </c>
      <c r="I40" s="106">
        <v>-19280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0</v>
      </c>
      <c r="G42" s="68">
        <f>G44-G40</f>
        <v>21</v>
      </c>
      <c r="H42" s="93">
        <f>H44-H40</f>
        <v>0</v>
      </c>
      <c r="I42" s="106">
        <f>I36-I40</f>
        <v>-241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5589</v>
      </c>
      <c r="G44" s="72">
        <f>G36</f>
        <v>-22641</v>
      </c>
      <c r="H44" s="97">
        <f>H36</f>
        <v>15349</v>
      </c>
      <c r="I44" s="110">
        <f>I36</f>
        <v>-19521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F40/210140*100</f>
        <v>2.6596554677833826</v>
      </c>
      <c r="G47" s="78">
        <f>G40/212048*100</f>
        <v>-10.68720289745718</v>
      </c>
      <c r="H47" s="46">
        <f>H40/210140*100</f>
        <v>7.304178166936329</v>
      </c>
      <c r="I47" s="100">
        <f>I40/212048*100</f>
        <v>-9.09228099298272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138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">
      <selection activeCell="N25" sqref="N25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146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40178</v>
      </c>
      <c r="I5" s="4"/>
      <c r="J5" s="4"/>
      <c r="K5" s="32">
        <v>39813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153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18731</v>
      </c>
      <c r="I12" s="4"/>
      <c r="J12" s="4"/>
      <c r="K12" s="131">
        <v>18927</v>
      </c>
      <c r="L12" s="4"/>
    </row>
    <row r="13" spans="1:12" ht="12.75">
      <c r="A13" s="2"/>
      <c r="C13" s="29" t="s">
        <v>122</v>
      </c>
      <c r="G13" s="4"/>
      <c r="H13" s="126">
        <v>22818</v>
      </c>
      <c r="I13" s="4"/>
      <c r="J13" s="4"/>
      <c r="K13" s="134">
        <v>22821</v>
      </c>
      <c r="L13" s="4"/>
    </row>
    <row r="14" spans="1:12" ht="12.75">
      <c r="A14" s="2"/>
      <c r="C14" s="29" t="s">
        <v>96</v>
      </c>
      <c r="G14" s="4"/>
      <c r="H14" s="127">
        <v>127</v>
      </c>
      <c r="I14" s="4"/>
      <c r="J14" s="4"/>
      <c r="K14" s="50">
        <v>128</v>
      </c>
      <c r="L14" s="4"/>
    </row>
    <row r="15" spans="1:12" ht="12.75">
      <c r="A15" s="2"/>
      <c r="C15" s="29" t="s">
        <v>125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46277</v>
      </c>
      <c r="I16" s="4"/>
      <c r="J16" s="4"/>
      <c r="K16" s="50">
        <v>24498</v>
      </c>
      <c r="L16" s="4"/>
    </row>
    <row r="17" spans="3:12" ht="12.75">
      <c r="C17" s="29" t="s">
        <v>81</v>
      </c>
      <c r="G17" s="4"/>
      <c r="H17" s="135">
        <v>2402</v>
      </c>
      <c r="I17" s="4"/>
      <c r="J17" s="4"/>
      <c r="K17" s="121">
        <v>92</v>
      </c>
      <c r="L17" s="4"/>
    </row>
    <row r="18" spans="2:12" ht="12.75">
      <c r="B18" s="25"/>
      <c r="G18" s="4"/>
      <c r="H18" s="132">
        <f>SUM(H12:H17)</f>
        <v>90355</v>
      </c>
      <c r="I18" s="4"/>
      <c r="J18" s="4"/>
      <c r="K18" s="132">
        <f>SUM(K12:K17)</f>
        <v>66466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127</v>
      </c>
      <c r="G21" s="4"/>
      <c r="H21" s="120">
        <v>5671</v>
      </c>
      <c r="I21" s="4"/>
      <c r="J21" s="4"/>
      <c r="K21" s="120">
        <v>4759</v>
      </c>
      <c r="L21" s="4"/>
    </row>
    <row r="22" spans="3:12" ht="12.75">
      <c r="C22" s="29" t="s">
        <v>126</v>
      </c>
      <c r="G22" s="4"/>
      <c r="H22" s="50">
        <f>76544+17070+109018+10772+407+1000-1</f>
        <v>214810</v>
      </c>
      <c r="I22" s="4"/>
      <c r="J22" s="4"/>
      <c r="K22" s="50">
        <f>84583+1000+10392+57524+4064+3016+1+2</f>
        <v>160582</v>
      </c>
      <c r="L22" s="4"/>
    </row>
    <row r="23" spans="3:12" ht="12.75">
      <c r="C23" s="29" t="s">
        <v>94</v>
      </c>
      <c r="G23" s="4"/>
      <c r="H23" s="50">
        <v>4893</v>
      </c>
      <c r="I23" s="4"/>
      <c r="J23" s="4"/>
      <c r="K23" s="50">
        <v>4887</v>
      </c>
      <c r="L23" s="4"/>
    </row>
    <row r="24" spans="3:12" ht="12.75">
      <c r="C24" s="29" t="s">
        <v>119</v>
      </c>
      <c r="G24" s="4"/>
      <c r="H24" s="50">
        <f>51124</f>
        <v>51124</v>
      </c>
      <c r="I24" s="4"/>
      <c r="J24" s="4"/>
      <c r="K24" s="50">
        <v>77400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276498</v>
      </c>
      <c r="I26" s="4"/>
      <c r="J26" s="4"/>
      <c r="K26" s="124">
        <f>SUM(K21:K24)</f>
        <v>247628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115</v>
      </c>
      <c r="G28" s="4"/>
      <c r="H28" s="122">
        <f>H26+H18</f>
        <v>366853</v>
      </c>
      <c r="I28" s="4"/>
      <c r="J28" s="4"/>
      <c r="K28" s="123">
        <f>K26+K18</f>
        <v>314094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116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59435-H35</f>
        <v>61413</v>
      </c>
      <c r="I34" s="4"/>
      <c r="J34" s="4"/>
      <c r="K34" s="126">
        <f>26455-K35</f>
        <v>27338</v>
      </c>
      <c r="L34" s="4"/>
    </row>
    <row r="35" spans="3:12" ht="12.75">
      <c r="C35" s="29" t="s">
        <v>106</v>
      </c>
      <c r="G35" s="4"/>
      <c r="H35" s="127">
        <v>-1978</v>
      </c>
      <c r="I35" s="4"/>
      <c r="J35" s="4"/>
      <c r="K35" s="127">
        <v>-883</v>
      </c>
      <c r="L35" s="4"/>
    </row>
    <row r="36" spans="7:12" ht="12.75">
      <c r="G36" s="4"/>
      <c r="H36" s="128">
        <f>SUM(H33:H35)</f>
        <v>272998.324</v>
      </c>
      <c r="I36" s="4"/>
      <c r="J36" s="4"/>
      <c r="K36" s="128">
        <f>SUM(K33:K35)</f>
        <v>240018.324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117</v>
      </c>
      <c r="G38" s="4"/>
      <c r="H38" s="129">
        <f>H37+H36</f>
        <v>272998.324</v>
      </c>
      <c r="I38" s="4"/>
      <c r="J38" s="4"/>
      <c r="K38" s="129">
        <f>K37+K36</f>
        <v>240018.324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120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3051</v>
      </c>
      <c r="I41" s="4"/>
      <c r="J41" s="4"/>
      <c r="K41" s="120">
        <v>5191</v>
      </c>
      <c r="L41" s="4"/>
    </row>
    <row r="42" spans="1:12" ht="12.75">
      <c r="A42" s="2"/>
      <c r="C42" s="29" t="s">
        <v>123</v>
      </c>
      <c r="G42" s="4"/>
      <c r="H42" s="121">
        <v>210</v>
      </c>
      <c r="I42" s="4"/>
      <c r="J42" s="4"/>
      <c r="K42" s="121">
        <v>0</v>
      </c>
      <c r="L42" s="4"/>
    </row>
    <row r="43" spans="1:12" ht="12.75">
      <c r="A43" s="2"/>
      <c r="B43" s="25"/>
      <c r="G43" s="4"/>
      <c r="H43" s="121">
        <f>SUM(H41:H42)</f>
        <v>3261</v>
      </c>
      <c r="I43" s="4"/>
      <c r="J43" s="4"/>
      <c r="K43" s="121">
        <f>SUM(K41:K42)</f>
        <v>5191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128</v>
      </c>
      <c r="G46" s="4"/>
      <c r="H46" s="120">
        <f>61623+8146+9594</f>
        <v>79363</v>
      </c>
      <c r="I46" s="4"/>
      <c r="J46" s="4"/>
      <c r="K46" s="120">
        <f>37885+5344+9051</f>
        <v>52280</v>
      </c>
      <c r="L46" s="4"/>
    </row>
    <row r="47" spans="3:12" ht="12.75">
      <c r="C47" s="29" t="s">
        <v>95</v>
      </c>
      <c r="G47" s="4"/>
      <c r="H47" s="51">
        <v>11012</v>
      </c>
      <c r="I47" s="4"/>
      <c r="J47" s="4"/>
      <c r="K47" s="51">
        <f>12788</f>
        <v>12788</v>
      </c>
      <c r="L47" s="4"/>
    </row>
    <row r="48" spans="3:12" ht="12.75">
      <c r="C48" s="29" t="s">
        <v>140</v>
      </c>
      <c r="G48" s="4"/>
      <c r="H48" s="51">
        <v>0</v>
      </c>
      <c r="I48" s="4"/>
      <c r="J48" s="4"/>
      <c r="K48" s="51">
        <v>3709</v>
      </c>
      <c r="L48" s="4"/>
    </row>
    <row r="49" spans="3:12" ht="12.75">
      <c r="C49" s="29" t="s">
        <v>35</v>
      </c>
      <c r="G49" s="4"/>
      <c r="H49" s="51">
        <v>219</v>
      </c>
      <c r="I49" s="4"/>
      <c r="J49" s="4"/>
      <c r="K49" s="51">
        <v>108</v>
      </c>
      <c r="L49" s="4"/>
    </row>
    <row r="50" spans="3:12" ht="12.75">
      <c r="C50" s="3"/>
      <c r="G50" s="4"/>
      <c r="H50" s="124">
        <f>SUM(H46:H49)</f>
        <v>90594</v>
      </c>
      <c r="I50" s="4"/>
      <c r="J50" s="4"/>
      <c r="K50" s="124">
        <f>SUM(K46:K49)</f>
        <v>68885</v>
      </c>
      <c r="L50" s="4"/>
    </row>
    <row r="51" spans="2:12" ht="12.75">
      <c r="B51" s="25" t="s">
        <v>121</v>
      </c>
      <c r="C51" s="3"/>
      <c r="G51" s="4"/>
      <c r="H51" s="130">
        <f>H50+H43</f>
        <v>93855</v>
      </c>
      <c r="I51" s="4"/>
      <c r="J51" s="4"/>
      <c r="K51" s="130">
        <f>K50+K43</f>
        <v>74076</v>
      </c>
      <c r="L51" s="4"/>
    </row>
    <row r="52" spans="1:12" ht="12.75">
      <c r="A52" s="2"/>
      <c r="G52" s="4"/>
      <c r="H52" s="48"/>
      <c r="I52" s="4"/>
      <c r="J52" s="4"/>
      <c r="K52" s="48"/>
      <c r="L52" s="4"/>
    </row>
    <row r="53" spans="2:12" ht="13.5" thickBot="1">
      <c r="B53" s="25" t="s">
        <v>118</v>
      </c>
      <c r="G53" s="4"/>
      <c r="H53" s="53">
        <f>H50+H43+H38</f>
        <v>366853.324</v>
      </c>
      <c r="I53" s="4"/>
      <c r="J53" s="4"/>
      <c r="K53" s="53">
        <f>K50+K43+K38</f>
        <v>314094.324</v>
      </c>
      <c r="L53" s="4"/>
    </row>
    <row r="54" spans="7:12" ht="13.5" thickTop="1">
      <c r="G54" s="4"/>
      <c r="H54" s="48"/>
      <c r="I54" s="4"/>
      <c r="J54" s="4"/>
      <c r="K54" s="48"/>
      <c r="L54" s="4"/>
    </row>
    <row r="55" spans="1:12" ht="15.75" thickBot="1">
      <c r="A55" s="2"/>
      <c r="B55" s="25" t="s">
        <v>97</v>
      </c>
      <c r="C55" s="25"/>
      <c r="D55" s="25"/>
      <c r="G55" s="4"/>
      <c r="H55" s="114">
        <f>H36/(210140)</f>
        <v>1.299125935090892</v>
      </c>
      <c r="I55" s="15"/>
      <c r="J55" s="15"/>
      <c r="K55" s="114">
        <f>K36/(212048)</f>
        <v>1.1319056251414774</v>
      </c>
      <c r="L55" s="4"/>
    </row>
    <row r="56" ht="12.75">
      <c r="H56" s="54"/>
    </row>
    <row r="58" spans="2:11" ht="12.75" hidden="1">
      <c r="B58" t="s">
        <v>18</v>
      </c>
      <c r="H58" s="12" t="e">
        <f>#REF!-H53</f>
        <v>#REF!</v>
      </c>
      <c r="K58" s="12" t="e">
        <f>#REF!-K53</f>
        <v>#REF!</v>
      </c>
    </row>
    <row r="59" ht="12.75">
      <c r="H59" s="133"/>
    </row>
    <row r="60" spans="2:8" ht="12.75">
      <c r="B60" s="34" t="s">
        <v>36</v>
      </c>
      <c r="H60" s="9"/>
    </row>
    <row r="61" ht="12.75">
      <c r="B61" s="35" t="s">
        <v>139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9">
      <selection activeCell="I35" sqref="I3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152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150</v>
      </c>
    </row>
    <row r="18" ht="12.75">
      <c r="I18" s="112"/>
    </row>
    <row r="19" spans="2:11" ht="12.75">
      <c r="B19" t="s">
        <v>142</v>
      </c>
      <c r="C19" s="55">
        <v>213563</v>
      </c>
      <c r="D19" s="55">
        <v>8377</v>
      </c>
      <c r="E19" s="55">
        <f>-6925-F19</f>
        <v>-7824</v>
      </c>
      <c r="F19" s="55">
        <v>899</v>
      </c>
      <c r="G19" s="55">
        <v>25886</v>
      </c>
      <c r="H19" s="55">
        <v>-883</v>
      </c>
      <c r="I19" s="117">
        <f>SUM(C19:H19)</f>
        <v>240018</v>
      </c>
      <c r="J19" s="55">
        <v>0</v>
      </c>
      <c r="K19" s="117">
        <f>SUM(I19:J19)</f>
        <v>240018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15349</v>
      </c>
      <c r="H21" s="55">
        <v>0</v>
      </c>
      <c r="I21" s="117">
        <f aca="true" t="shared" si="0" ref="I21:I35">SUM(C21:H21)</f>
        <v>15349</v>
      </c>
      <c r="J21" s="55">
        <f>'Consol Y Stmt'!H42</f>
        <v>0</v>
      </c>
      <c r="K21" s="117">
        <f aca="true" t="shared" si="1" ref="K21:K35">SUM(I21:J21)</f>
        <v>15349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124</v>
      </c>
      <c r="C23" s="55">
        <v>0</v>
      </c>
      <c r="D23" s="55">
        <v>0</v>
      </c>
      <c r="E23" s="55">
        <f>13917-E19-F19+1</f>
        <v>20843</v>
      </c>
      <c r="F23" s="55">
        <v>0</v>
      </c>
      <c r="G23" s="55">
        <v>0</v>
      </c>
      <c r="H23" s="55">
        <v>0</v>
      </c>
      <c r="I23" s="117">
        <f t="shared" si="0"/>
        <v>20843</v>
      </c>
      <c r="J23" s="55">
        <v>0</v>
      </c>
      <c r="K23" s="117">
        <f t="shared" si="1"/>
        <v>20843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f>-1978-H19</f>
        <v>-1095</v>
      </c>
      <c r="I29" s="117">
        <f t="shared" si="0"/>
        <v>-1095</v>
      </c>
      <c r="J29" s="55">
        <v>0</v>
      </c>
      <c r="K29" s="117">
        <f t="shared" si="1"/>
        <v>-1095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130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-2117</v>
      </c>
      <c r="H33" s="55">
        <v>0</v>
      </c>
      <c r="I33" s="117">
        <f t="shared" si="0"/>
        <v>-2117</v>
      </c>
      <c r="J33" s="55">
        <v>0</v>
      </c>
      <c r="K33" s="117">
        <f t="shared" si="1"/>
        <v>-2117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137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7">
        <f t="shared" si="0"/>
        <v>0</v>
      </c>
      <c r="J35" s="55">
        <v>0</v>
      </c>
      <c r="K35" s="117">
        <f t="shared" si="1"/>
        <v>0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141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13019</v>
      </c>
      <c r="F37" s="57">
        <f t="shared" si="2"/>
        <v>899</v>
      </c>
      <c r="G37" s="57">
        <f t="shared" si="2"/>
        <v>39118</v>
      </c>
      <c r="H37" s="57">
        <f t="shared" si="2"/>
        <v>-1978</v>
      </c>
      <c r="I37" s="119">
        <f t="shared" si="2"/>
        <v>272998</v>
      </c>
      <c r="J37" s="57">
        <f t="shared" si="2"/>
        <v>0</v>
      </c>
      <c r="K37" s="119">
        <f t="shared" si="2"/>
        <v>272998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65"/>
      <c r="H39" s="56"/>
      <c r="I39" s="56"/>
      <c r="J39" s="56"/>
      <c r="K39" s="65"/>
    </row>
    <row r="40" ht="12.75">
      <c r="B40" s="25" t="s">
        <v>151</v>
      </c>
    </row>
    <row r="41" ht="12.75">
      <c r="B41" t="s">
        <v>135</v>
      </c>
    </row>
    <row r="42" spans="2:11" ht="12.75">
      <c r="B42" t="s">
        <v>102</v>
      </c>
      <c r="C42" s="55">
        <v>213563</v>
      </c>
      <c r="D42" s="55">
        <v>8377</v>
      </c>
      <c r="E42" s="55">
        <v>5817</v>
      </c>
      <c r="F42" s="55">
        <v>-595</v>
      </c>
      <c r="G42" s="55">
        <v>49437</v>
      </c>
      <c r="H42" s="55">
        <v>-9</v>
      </c>
      <c r="I42" s="117">
        <f>SUM(C42:H42)</f>
        <v>276590</v>
      </c>
      <c r="J42" s="55">
        <v>978</v>
      </c>
      <c r="K42" s="117">
        <f>SUM(I42:J42)</f>
        <v>277568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148</v>
      </c>
      <c r="C44" s="55"/>
      <c r="D44" s="55"/>
      <c r="E44" s="55"/>
      <c r="F44" s="55"/>
      <c r="G44" s="55"/>
      <c r="H44" s="55"/>
      <c r="I44" s="117"/>
      <c r="J44" s="55">
        <v>-88</v>
      </c>
      <c r="K44" s="117">
        <f>SUM(I44:J44)</f>
        <v>-88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12.75">
      <c r="B46" t="s">
        <v>86</v>
      </c>
      <c r="C46" s="55">
        <v>0</v>
      </c>
      <c r="D46" s="55">
        <v>0</v>
      </c>
      <c r="E46" s="55"/>
      <c r="F46" s="55">
        <v>0</v>
      </c>
      <c r="G46" s="55">
        <f>'Consol Y Stmt'!I40</f>
        <v>-19280</v>
      </c>
      <c r="H46" s="137">
        <v>0</v>
      </c>
      <c r="I46" s="117">
        <f>SUM(C46:H46)</f>
        <v>-19280</v>
      </c>
      <c r="J46" s="55">
        <f>'Consol Y Stmt'!I42</f>
        <v>-241</v>
      </c>
      <c r="K46" s="117">
        <f>SUM(I46:J46)</f>
        <v>-19521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134</v>
      </c>
      <c r="C48" s="55">
        <v>0</v>
      </c>
      <c r="D48" s="55">
        <v>0</v>
      </c>
      <c r="E48" s="55">
        <v>-13641</v>
      </c>
      <c r="F48" s="55">
        <v>0</v>
      </c>
      <c r="G48" s="55">
        <v>0</v>
      </c>
      <c r="H48" s="55">
        <v>0</v>
      </c>
      <c r="I48" s="117">
        <f>SUM(C48:H48)</f>
        <v>-13641</v>
      </c>
      <c r="J48" s="55">
        <v>0</v>
      </c>
      <c r="K48" s="117">
        <f>SUM(I48:J48)</f>
        <v>-13641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25.5">
      <c r="B50" s="116" t="s">
        <v>105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17">
        <f>SUM(C50:H50)</f>
        <v>0</v>
      </c>
      <c r="J50" s="55">
        <v>0</v>
      </c>
      <c r="K50" s="117">
        <f>SUM(I50:J50)</f>
        <v>0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>
        <f>SUM(I51:J51)</f>
        <v>0</v>
      </c>
    </row>
    <row r="52" spans="2:11" ht="25.5">
      <c r="B52" s="116" t="s">
        <v>89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>
        <f>SUM(C52:H52)</f>
        <v>0</v>
      </c>
      <c r="J52" s="55">
        <v>0</v>
      </c>
      <c r="K52" s="117">
        <f>SUM(I52:J52)</f>
        <v>0</v>
      </c>
    </row>
    <row r="53" spans="3:11" ht="12.75"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-874</v>
      </c>
      <c r="I54" s="117">
        <f>SUM(C54:H54)</f>
        <v>-874</v>
      </c>
      <c r="J54" s="55">
        <v>0</v>
      </c>
      <c r="K54" s="117">
        <f>SUM(I54:J54)</f>
        <v>-874</v>
      </c>
    </row>
    <row r="55" spans="2:11" ht="12.75">
      <c r="B55" s="30"/>
      <c r="C55" s="55"/>
      <c r="D55" s="55"/>
      <c r="E55" s="55"/>
      <c r="F55" s="55"/>
      <c r="G55" s="55"/>
      <c r="H55" s="55"/>
      <c r="I55" s="117"/>
      <c r="J55" s="55"/>
      <c r="K55" s="117"/>
    </row>
    <row r="56" spans="2:11" ht="12.75">
      <c r="B56" t="s">
        <v>130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/>
      <c r="J56" s="55"/>
      <c r="K56" s="117">
        <f>SUM(I56:J56)</f>
        <v>0</v>
      </c>
    </row>
    <row r="57" spans="2:11" ht="12.75">
      <c r="B57" s="30"/>
      <c r="C57" s="55"/>
      <c r="D57" s="55"/>
      <c r="E57" s="55"/>
      <c r="F57" s="55"/>
      <c r="G57" s="55"/>
      <c r="H57" s="55"/>
      <c r="I57" s="117"/>
      <c r="J57" s="55"/>
      <c r="K57" s="117"/>
    </row>
    <row r="58" spans="2:11" ht="12.75">
      <c r="B58" t="s">
        <v>87</v>
      </c>
      <c r="C58" s="55">
        <v>0</v>
      </c>
      <c r="D58" s="55">
        <v>0</v>
      </c>
      <c r="E58" s="55">
        <v>0</v>
      </c>
      <c r="F58" s="55">
        <v>0</v>
      </c>
      <c r="G58" s="55">
        <v>-4271</v>
      </c>
      <c r="H58" s="55">
        <v>0</v>
      </c>
      <c r="I58" s="117">
        <f>SUM(C58:H58)</f>
        <v>-4271</v>
      </c>
      <c r="J58" s="55">
        <v>0</v>
      </c>
      <c r="K58" s="117">
        <f>SUM(I58:J58)</f>
        <v>-4271</v>
      </c>
    </row>
    <row r="59" spans="3:11" ht="12.75">
      <c r="C59" s="55"/>
      <c r="D59" s="55"/>
      <c r="E59" s="55"/>
      <c r="F59" s="55"/>
      <c r="G59" s="55"/>
      <c r="H59" s="55"/>
      <c r="I59" s="117"/>
      <c r="J59" s="55"/>
      <c r="K59" s="117"/>
    </row>
    <row r="60" spans="2:12" ht="25.5">
      <c r="B60" s="136" t="s">
        <v>137</v>
      </c>
      <c r="C60" s="55">
        <v>0</v>
      </c>
      <c r="D60" s="55">
        <v>0</v>
      </c>
      <c r="E60" s="55">
        <v>0</v>
      </c>
      <c r="F60" s="55">
        <v>1494</v>
      </c>
      <c r="G60" s="55">
        <v>0</v>
      </c>
      <c r="H60" s="55">
        <v>0</v>
      </c>
      <c r="I60" s="117">
        <f>SUM(C60:H60)</f>
        <v>1494</v>
      </c>
      <c r="J60" s="55">
        <v>-649</v>
      </c>
      <c r="K60" s="117">
        <f>SUM(I60:J60)</f>
        <v>845</v>
      </c>
      <c r="L60" s="112"/>
    </row>
    <row r="61" spans="3:11" ht="12.75">
      <c r="C61" s="56"/>
      <c r="D61" s="56"/>
      <c r="E61" s="56"/>
      <c r="F61" s="56"/>
      <c r="G61" s="56"/>
      <c r="H61" s="56"/>
      <c r="I61" s="118"/>
      <c r="J61" s="137"/>
      <c r="K61" s="118"/>
    </row>
    <row r="62" spans="2:11" ht="13.5" thickBot="1">
      <c r="B62" t="s">
        <v>133</v>
      </c>
      <c r="C62" s="57">
        <f>SUM(C42:C61)</f>
        <v>213563</v>
      </c>
      <c r="D62" s="57">
        <f aca="true" t="shared" si="3" ref="D62:K62">SUM(D42:D61)</f>
        <v>8377</v>
      </c>
      <c r="E62" s="57">
        <f t="shared" si="3"/>
        <v>-7824</v>
      </c>
      <c r="F62" s="57">
        <f t="shared" si="3"/>
        <v>899</v>
      </c>
      <c r="G62" s="57">
        <f t="shared" si="3"/>
        <v>25886</v>
      </c>
      <c r="H62" s="57">
        <f t="shared" si="3"/>
        <v>-883</v>
      </c>
      <c r="I62" s="119">
        <f t="shared" si="3"/>
        <v>240018</v>
      </c>
      <c r="J62" s="57">
        <f t="shared" si="3"/>
        <v>0</v>
      </c>
      <c r="K62" s="119">
        <f t="shared" si="3"/>
        <v>240018</v>
      </c>
    </row>
    <row r="63" ht="13.5" thickTop="1"/>
    <row r="68" ht="12.75">
      <c r="B68" s="34" t="s">
        <v>61</v>
      </c>
    </row>
    <row r="69" ht="12.75">
      <c r="B69" s="35" t="s">
        <v>139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21">
      <selection activeCell="D21" sqref="D2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152</v>
      </c>
    </row>
    <row r="5" spans="2:6" ht="12.75">
      <c r="B5" s="36"/>
      <c r="D5" s="31" t="s">
        <v>147</v>
      </c>
      <c r="F5" s="138" t="s">
        <v>147</v>
      </c>
    </row>
    <row r="6" spans="4:6" ht="12.75">
      <c r="D6" s="31" t="s">
        <v>38</v>
      </c>
      <c r="F6" s="138" t="s">
        <v>38</v>
      </c>
    </row>
    <row r="7" spans="4:6" ht="12.75">
      <c r="D7" s="32">
        <v>40178</v>
      </c>
      <c r="F7" s="32">
        <v>39813</v>
      </c>
    </row>
    <row r="8" spans="4:6" ht="12.75">
      <c r="D8" s="26" t="s">
        <v>11</v>
      </c>
      <c r="F8" s="28" t="s">
        <v>11</v>
      </c>
    </row>
    <row r="10" spans="2:6" ht="12.75">
      <c r="B10" s="25" t="s">
        <v>74</v>
      </c>
      <c r="D10" s="58">
        <f>'Consol Y Stmt'!H32</f>
        <v>15854</v>
      </c>
      <c r="E10" s="56"/>
      <c r="F10" s="58">
        <f>'Consol Y Stmt'!I32</f>
        <v>-18187</v>
      </c>
    </row>
    <row r="11" spans="4:6" ht="12.75">
      <c r="D11" s="59"/>
      <c r="E11" s="56"/>
      <c r="F11" s="64"/>
    </row>
    <row r="12" spans="2:6" ht="12.75">
      <c r="B12" s="25" t="s">
        <v>39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40</v>
      </c>
      <c r="D14" s="58">
        <f>1459+5-2471-1197</f>
        <v>-2204</v>
      </c>
      <c r="E14" s="56"/>
      <c r="F14" s="58">
        <f>1678+3+1+11-150+1993+3676+25250-851</f>
        <v>31611</v>
      </c>
    </row>
    <row r="15" spans="2:6" ht="12.75">
      <c r="B15" t="s">
        <v>41</v>
      </c>
      <c r="D15" s="58">
        <f>-D23-D24-D22</f>
        <v>-8114</v>
      </c>
      <c r="E15" s="56"/>
      <c r="F15" s="58">
        <f>-F23-F24-F22</f>
        <v>-14043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5536</v>
      </c>
      <c r="E17" s="56"/>
      <c r="F17" s="58">
        <f>SUM(F10:F15)</f>
        <v>-619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-55644+1559+1</f>
        <v>-54084</v>
      </c>
      <c r="E20" s="56"/>
      <c r="F20" s="58">
        <f>-4892+94573-533</f>
        <v>89148</v>
      </c>
    </row>
    <row r="21" spans="2:6" ht="12.75">
      <c r="B21" t="s">
        <v>44</v>
      </c>
      <c r="D21" s="58">
        <f>27084-3709</f>
        <v>23375</v>
      </c>
      <c r="E21" s="56"/>
      <c r="F21" s="58">
        <v>-71610</v>
      </c>
    </row>
    <row r="22" spans="2:6" ht="12.75">
      <c r="B22" t="s">
        <v>78</v>
      </c>
      <c r="D22" s="58">
        <v>3193</v>
      </c>
      <c r="E22" s="56"/>
      <c r="F22" s="58">
        <v>2902</v>
      </c>
    </row>
    <row r="23" spans="2:6" ht="12.75">
      <c r="B23" t="s">
        <v>79</v>
      </c>
      <c r="D23" s="58">
        <v>5698</v>
      </c>
      <c r="E23" s="56"/>
      <c r="F23" s="58">
        <v>11887</v>
      </c>
    </row>
    <row r="24" spans="2:6" ht="12.75">
      <c r="B24" t="s">
        <v>80</v>
      </c>
      <c r="D24" s="58">
        <f>'Consol Y Stmt'!H28</f>
        <v>-777</v>
      </c>
      <c r="E24" s="56"/>
      <c r="F24" s="58">
        <v>-746</v>
      </c>
    </row>
    <row r="25" spans="2:6" ht="12.75">
      <c r="B25" t="s">
        <v>69</v>
      </c>
      <c r="D25" s="58">
        <v>-515</v>
      </c>
      <c r="E25" s="56"/>
      <c r="F25" s="58">
        <v>-2992</v>
      </c>
    </row>
    <row r="26" spans="2:6" ht="12.75">
      <c r="B26" t="s">
        <v>75</v>
      </c>
      <c r="D26" s="58">
        <v>631</v>
      </c>
      <c r="E26" s="56"/>
      <c r="F26" s="58">
        <v>1012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-16943</v>
      </c>
      <c r="E28" s="56"/>
      <c r="F28" s="61">
        <f>SUM(F17:F26)</f>
        <v>28982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-1271</v>
      </c>
      <c r="E32" s="56"/>
      <c r="F32" s="58">
        <v>-1006</v>
      </c>
    </row>
    <row r="33" spans="2:6" ht="12.75">
      <c r="B33" t="s">
        <v>66</v>
      </c>
      <c r="D33" s="58">
        <v>8</v>
      </c>
      <c r="E33" s="56"/>
      <c r="F33" s="58">
        <v>150</v>
      </c>
    </row>
    <row r="34" spans="2:6" ht="12.75">
      <c r="B34" t="s">
        <v>101</v>
      </c>
      <c r="D34" s="58">
        <v>0</v>
      </c>
      <c r="E34" s="56"/>
      <c r="F34" s="58">
        <v>0</v>
      </c>
    </row>
    <row r="35" spans="2:6" ht="12.75">
      <c r="B35" t="s">
        <v>149</v>
      </c>
      <c r="D35" s="58">
        <v>0</v>
      </c>
      <c r="E35" s="56"/>
      <c r="F35" s="58">
        <v>1914</v>
      </c>
    </row>
    <row r="36" spans="2:6" ht="12.75">
      <c r="B36" t="s">
        <v>132</v>
      </c>
      <c r="D36" s="58">
        <v>0</v>
      </c>
      <c r="E36" s="56"/>
      <c r="F36" s="58">
        <v>0</v>
      </c>
    </row>
    <row r="37" spans="2:6" ht="12.75">
      <c r="B37" t="s">
        <v>129</v>
      </c>
      <c r="D37" s="58">
        <v>-936</v>
      </c>
      <c r="E37" s="56"/>
      <c r="F37" s="58">
        <v>0</v>
      </c>
    </row>
    <row r="38" spans="2:6" ht="12.75">
      <c r="B38" t="s">
        <v>131</v>
      </c>
      <c r="D38" s="58">
        <v>0</v>
      </c>
      <c r="E38" s="56"/>
      <c r="F38" s="58">
        <v>0</v>
      </c>
    </row>
    <row r="39" spans="2:6" ht="12.75">
      <c r="B39" t="s">
        <v>136</v>
      </c>
      <c r="D39" s="58">
        <v>0</v>
      </c>
      <c r="E39" s="56"/>
      <c r="F39" s="58">
        <v>0</v>
      </c>
    </row>
    <row r="40" spans="2:6" ht="12.75">
      <c r="B40" s="25" t="s">
        <v>50</v>
      </c>
      <c r="D40" s="61">
        <f>SUM(D32:D39)</f>
        <v>-2199</v>
      </c>
      <c r="E40" s="56"/>
      <c r="F40" s="61">
        <f>SUM(F32:F39)</f>
        <v>1058</v>
      </c>
    </row>
    <row r="41" spans="4:6" ht="12.75">
      <c r="D41" s="58"/>
      <c r="E41" s="56"/>
      <c r="F41" s="58"/>
    </row>
    <row r="42" spans="2:6" ht="12.75">
      <c r="B42" s="25" t="s">
        <v>47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34</v>
      </c>
      <c r="D44" s="58">
        <f>-2140-3000</f>
        <v>-5140</v>
      </c>
      <c r="E44" s="56"/>
      <c r="F44" s="58">
        <v>-1906</v>
      </c>
    </row>
    <row r="45" spans="2:6" ht="12.75">
      <c r="B45" t="s">
        <v>48</v>
      </c>
      <c r="D45" s="58">
        <v>-2117</v>
      </c>
      <c r="E45" s="56"/>
      <c r="F45" s="58">
        <v>-4271</v>
      </c>
    </row>
    <row r="46" spans="2:6" ht="12.75">
      <c r="B46" t="s">
        <v>49</v>
      </c>
      <c r="D46" s="58">
        <v>0</v>
      </c>
      <c r="E46" s="56"/>
      <c r="F46" s="58">
        <v>0</v>
      </c>
    </row>
    <row r="47" spans="2:6" ht="12.75">
      <c r="B47" t="s">
        <v>83</v>
      </c>
      <c r="D47" s="58">
        <v>-1094</v>
      </c>
      <c r="E47" s="56"/>
      <c r="F47" s="58">
        <v>-874</v>
      </c>
    </row>
    <row r="48" spans="2:6" ht="12.75">
      <c r="B48" s="25" t="s">
        <v>68</v>
      </c>
      <c r="D48" s="61">
        <f>SUM(D44:D47)</f>
        <v>-8351</v>
      </c>
      <c r="E48" s="56"/>
      <c r="F48" s="61">
        <f>SUM(F44:F47)</f>
        <v>-7051</v>
      </c>
    </row>
    <row r="49" spans="4:6" ht="12.75">
      <c r="D49" s="62"/>
      <c r="E49" s="56"/>
      <c r="F49" s="62"/>
    </row>
    <row r="50" spans="2:6" ht="12.75">
      <c r="B50" s="25" t="s">
        <v>51</v>
      </c>
      <c r="D50" s="58">
        <f>D28+D40+D48</f>
        <v>-27493</v>
      </c>
      <c r="E50" s="56"/>
      <c r="F50" s="58">
        <f>F28+F40+F48</f>
        <v>22989</v>
      </c>
    </row>
    <row r="51" spans="2:6" ht="12.75">
      <c r="B51" s="25"/>
      <c r="D51" s="58"/>
      <c r="E51" s="56"/>
      <c r="F51" s="58"/>
    </row>
    <row r="52" spans="2:6" ht="12.75">
      <c r="B52" s="25" t="s">
        <v>70</v>
      </c>
      <c r="D52" s="58">
        <f>4888+77400-96-170</f>
        <v>82022</v>
      </c>
      <c r="E52" s="56"/>
      <c r="F52" s="58">
        <v>54242</v>
      </c>
    </row>
    <row r="53" spans="2:6" ht="12.75">
      <c r="B53" s="25"/>
      <c r="D53" s="58"/>
      <c r="E53" s="56"/>
      <c r="F53" s="58"/>
    </row>
    <row r="54" spans="2:6" ht="13.5" thickBot="1">
      <c r="B54" s="25" t="s">
        <v>63</v>
      </c>
      <c r="D54" s="63">
        <f>SUM(D50:D52)</f>
        <v>54529</v>
      </c>
      <c r="E54" s="56"/>
      <c r="F54" s="63">
        <f>SUM(F50:F52)</f>
        <v>77231</v>
      </c>
    </row>
    <row r="55" spans="4:6" ht="13.5" thickTop="1">
      <c r="D55" s="64"/>
      <c r="E55" s="56"/>
      <c r="F55" s="64"/>
    </row>
    <row r="56" spans="2:6" ht="12.75">
      <c r="B56" s="25" t="s">
        <v>71</v>
      </c>
      <c r="D56" s="64"/>
      <c r="E56" s="56"/>
      <c r="F56" s="64"/>
    </row>
    <row r="57" spans="2:6" ht="12.75">
      <c r="B57" t="s">
        <v>72</v>
      </c>
      <c r="D57" s="64">
        <f>51125-96+4893</f>
        <v>55922</v>
      </c>
      <c r="E57" s="56"/>
      <c r="F57" s="64">
        <f>77400</f>
        <v>77400</v>
      </c>
    </row>
    <row r="58" spans="2:6" ht="12.75">
      <c r="B58" t="s">
        <v>73</v>
      </c>
      <c r="D58" s="64">
        <v>-1393</v>
      </c>
      <c r="E58" s="56"/>
      <c r="F58" s="64">
        <v>-169</v>
      </c>
    </row>
    <row r="59" spans="4:6" ht="13.5" thickBot="1">
      <c r="D59" s="63">
        <f>SUM(D57:D58)</f>
        <v>54529</v>
      </c>
      <c r="E59" s="56"/>
      <c r="F59" s="63">
        <f>SUM(F57:F58)</f>
        <v>77231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64</v>
      </c>
      <c r="D62" s="56"/>
      <c r="E62" s="56"/>
      <c r="F62" s="65"/>
    </row>
    <row r="63" spans="2:6" ht="12.75">
      <c r="B63" s="35" t="s">
        <v>143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2010-02-24T09:07:11Z</cp:lastPrinted>
  <dcterms:created xsi:type="dcterms:W3CDTF">2000-05-08T06:50:43Z</dcterms:created>
  <dcterms:modified xsi:type="dcterms:W3CDTF">2010-02-24T09:07:36Z</dcterms:modified>
  <cp:category/>
  <cp:version/>
  <cp:contentType/>
  <cp:contentStatus/>
</cp:coreProperties>
</file>