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equity'!$A$1:$K$69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<sst xmlns="http://schemas.openxmlformats.org/spreadsheetml/2006/main" count="190" uniqueCount="154">
  <si>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</si>
  <si>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</si>
  <si>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</si>
  <si>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</si>
  <si>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</si>
  <si>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</si>
  <si>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</si>
  <si>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</si>
  <si>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</si>
  <si>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</si>
  <si>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</si>
  <si>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</si>
  <si>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</si>
  <si>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</si>
  <si>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</si>
  <si>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</si>
  <si>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</si>
  <si>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</si>
  <si>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</si>
  <si>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</si>
  <si>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</si>
  <si>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</si>
  <si>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</si>
  <si>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</si>
  <si>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</si>
  <si>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</si>
  <si>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</si>
  <si>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</si>
  <si>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</si>
  <si>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</si>
  <si>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</si>
  <si>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</si>
  <si>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</si>
  <si>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</si>
  <si>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</si>
  <si>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</si>
  <si>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</si>
  <si>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</si>
  <si>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</si>
  <si>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</si>
  <si>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</si>
  <si>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</si>
  <si>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</si>
  <si>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</si>
  <si>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</si>
  <si>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</si>
  <si>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</si>
  <si>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</si>
  <si>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</si>
  <si>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</si>
  <si>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</si>
  <si>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</si>
  <si>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</si>
  <si>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</si>
  <si>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</si>
  <si>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</si>
  <si>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</si>
  <si>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</si>
  <si>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</si>
  <si>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</si>
  <si>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</si>
  <si>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</si>
  <si>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</si>
  <si>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</si>
  <si>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</si>
  <si>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</si>
  <si>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</si>
  <si>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</si>
  <si>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</si>
  <si>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</si>
  <si>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</si>
  <si>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</si>
  <si>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</si>
  <si>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</si>
  <si>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</si>
  <si>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</si>
  <si>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</si>
  <si>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</si>
  <si>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</si>
  <si>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</si>
  <si>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</si>
  <si>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</si>
  <si>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</si>
  <si>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</si>
  <si>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</si>
  <si>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</si>
  <si>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</si>
  <si>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</si>
  <si>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</si>
  <si>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</si>
  <si>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</si>
  <si>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</si>
  <si>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</si>
  <si>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</si>
  <si>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</si>
  <si>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</si>
  <si>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</si>
  <si>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</si>
  <si>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</si>
  <si>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</si>
  <si>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Profit/(Loss) After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</si>
  <si>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</si>
  <si>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</si>
  <si>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</si>
  <si>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</si>
  <si>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</si>
  <si>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</si>
  <si>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</si>
  <si>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</si>
  <si>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</si>
  <si>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</si>
  <si>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</si>
  <si>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</si>
  <si>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</si>
  <si>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</si>
  <si>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</si>
  <si>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</si>
  <si>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</si>
  <si>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</si>
  <si>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</si>
  <si>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</si>
  <si>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</si>
  <si>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</si>
  <si>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</si>
  <si>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</si>
  <si>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Unrealised gain/(loss) on valuation of available for sales investment</t>
  </si>
  <si>
    <t>Intangible Assets</t>
  </si>
  <si>
    <t>Receivables</t>
  </si>
  <si>
    <t>Marketable Securities Held for Trading</t>
  </si>
  <si>
    <t>Payables</t>
  </si>
  <si>
    <t>Purchase of available for sales investments</t>
  </si>
  <si>
    <t>Acquisition of additional shares in a subsidiary</t>
  </si>
  <si>
    <t>Distribution of treasury shares</t>
  </si>
  <si>
    <t>Placement of fixed deposits</t>
  </si>
  <si>
    <t>Purchase of shares in a subsidiary</t>
  </si>
  <si>
    <t>Balance at end of period 2008</t>
  </si>
  <si>
    <t>Unrealised gain/(loss)  on valuation of available for sales investment</t>
  </si>
  <si>
    <t>Balance at beginning of year 2008</t>
  </si>
  <si>
    <t>Proceeds from disposal of a subsidiary</t>
  </si>
  <si>
    <t>Net cash from deconsolidation of a subsidiary</t>
  </si>
  <si>
    <t>Effect of deconsolidation from disposal of shares in a subsidiary</t>
  </si>
  <si>
    <t>the year ended 31 December 2008)</t>
  </si>
  <si>
    <t>for the year ended 31 December 2008)</t>
  </si>
  <si>
    <t>Due to A Director</t>
  </si>
  <si>
    <t>Balance at end of period 2009</t>
  </si>
  <si>
    <t>Balance at beginning of year 2009</t>
  </si>
  <si>
    <t>with the Annual Financial Report for the year ended 31 December 2008)</t>
  </si>
  <si>
    <t>Quarterly report on consolidated results for the financial quarter ended 30 June 2009</t>
  </si>
  <si>
    <t>CONDENSED CONSOLIDATED BALANCE SHEETS AS AT 30 JUNE 2009</t>
  </si>
  <si>
    <t>FOR THE PERIOD ENDED 30 JUNE 2009</t>
  </si>
  <si>
    <t>6 months ended 30 June 2009</t>
  </si>
  <si>
    <t>6 months ended 30 June 2008</t>
  </si>
  <si>
    <t>6 months</t>
  </si>
  <si>
    <t>CONDENSED CONSOLIDATED INCOME STATEMENT FOR THE QUARTER ENDED 30 JUNE 2009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</si>
</sst>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75" zoomScaleNormal="75" zoomScaleSheetLayoutView="75" workbookViewId="0" topLeftCell="A1">
      <selection activeCell="A12" sqref="A12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147</v>
      </c>
    </row>
    <row r="9" ht="12.75">
      <c r="A9" t="s">
        <v>20</v>
      </c>
    </row>
    <row r="11" ht="15.75">
      <c r="A11" s="1" t="s">
        <v>153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39994</v>
      </c>
      <c r="G17" s="75">
        <v>39629</v>
      </c>
      <c r="H17" s="83">
        <f>F17</f>
        <v>39994</v>
      </c>
      <c r="I17" s="87">
        <f>G17</f>
        <v>39629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H20-4456</f>
        <v>12569</v>
      </c>
      <c r="G20" s="66">
        <f>I20-11814</f>
        <v>7652</v>
      </c>
      <c r="H20" s="45">
        <v>17025</v>
      </c>
      <c r="I20" s="104">
        <v>19466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H22-(-4162)</f>
        <v>-6714</v>
      </c>
      <c r="G22" s="68">
        <f>I22+10924</f>
        <v>-7223</v>
      </c>
      <c r="H22" s="45">
        <f>-5304-7455+1883</f>
        <v>-10876</v>
      </c>
      <c r="I22" s="106">
        <f>-6501-9623-2023</f>
        <v>-18147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H24-832</f>
        <v>712</v>
      </c>
      <c r="G24" s="68">
        <f>I24-1037</f>
        <v>347</v>
      </c>
      <c r="H24" s="93">
        <v>1544</v>
      </c>
      <c r="I24" s="106">
        <v>1384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98</v>
      </c>
      <c r="F26" s="41">
        <f>SUM(F20:F24)</f>
        <v>6567</v>
      </c>
      <c r="G26" s="70">
        <f>SUM(G20:G24)</f>
        <v>776</v>
      </c>
      <c r="H26" s="95">
        <f>SUM(H20:H24)</f>
        <v>7693</v>
      </c>
      <c r="I26" s="108">
        <f>SUM(I20:I24)</f>
        <v>2703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H28--229</f>
        <v>-181</v>
      </c>
      <c r="G28" s="68">
        <f>I28+363</f>
        <v>-350</v>
      </c>
      <c r="H28" s="93">
        <v>-410</v>
      </c>
      <c r="I28" s="106">
        <v>-713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H30-0</f>
        <v>0</v>
      </c>
      <c r="G30" s="68">
        <f>I30-0</f>
        <v>0</v>
      </c>
      <c r="H30" s="93">
        <v>0</v>
      </c>
      <c r="I30" s="106">
        <v>0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99</v>
      </c>
      <c r="F32" s="39">
        <f>SUM(F26:F30)</f>
        <v>6386</v>
      </c>
      <c r="G32" s="68">
        <f>SUM(G26:G30)</f>
        <v>426</v>
      </c>
      <c r="H32" s="93">
        <f>SUM(H26:H30)</f>
        <v>7283</v>
      </c>
      <c r="I32" s="106">
        <f>SUM(I26:I30)</f>
        <v>1990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H34--66</f>
        <v>-1344</v>
      </c>
      <c r="G34" s="68">
        <f>I34+691</f>
        <v>-349</v>
      </c>
      <c r="H34" s="93">
        <v>-1410</v>
      </c>
      <c r="I34" s="106">
        <v>-1040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100</v>
      </c>
      <c r="F36" s="43">
        <f>SUM(F32:F34)</f>
        <v>5042</v>
      </c>
      <c r="G36" s="72">
        <f>SUM(G32:G34)</f>
        <v>77</v>
      </c>
      <c r="H36" s="97">
        <f>SUM(H32:H34)</f>
        <v>5873</v>
      </c>
      <c r="I36" s="110">
        <f>SUM(I32:I34)</f>
        <v>950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90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91</v>
      </c>
      <c r="F40" s="39">
        <f>H40-831</f>
        <v>5042</v>
      </c>
      <c r="G40" s="68">
        <f>I40-1091</f>
        <v>129</v>
      </c>
      <c r="H40" s="93">
        <v>5873</v>
      </c>
      <c r="I40" s="106">
        <v>1220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0</v>
      </c>
      <c r="G42" s="68">
        <f>G44-G40</f>
        <v>-52</v>
      </c>
      <c r="H42" s="93">
        <f>H44-H40</f>
        <v>0</v>
      </c>
      <c r="I42" s="106">
        <f>I36-I40</f>
        <v>-270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5042</v>
      </c>
      <c r="G44" s="72">
        <f>G36</f>
        <v>77</v>
      </c>
      <c r="H44" s="97">
        <f>H36</f>
        <v>5873</v>
      </c>
      <c r="I44" s="110">
        <f>I36</f>
        <v>950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62</v>
      </c>
      <c r="C47" s="25" t="s">
        <v>30</v>
      </c>
      <c r="F47" s="44">
        <f>F40/211687*100</f>
        <v>2.38181843948849</v>
      </c>
      <c r="G47" s="78">
        <f>G40/213544*100</f>
        <v>0.06040909601768254</v>
      </c>
      <c r="H47" s="46">
        <f>H40/211687*100</f>
        <v>2.7743791541285012</v>
      </c>
      <c r="I47" s="100">
        <f>I40/213544*100</f>
        <v>0.5713108305548271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141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workbookViewId="0" topLeftCell="A18">
      <selection activeCell="H59" sqref="H59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92</v>
      </c>
    </row>
    <row r="2" ht="15.75">
      <c r="A2" s="1" t="s">
        <v>148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39994</v>
      </c>
      <c r="I5" s="4"/>
      <c r="J5" s="4"/>
      <c r="K5" s="32">
        <v>39813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114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115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33</v>
      </c>
      <c r="G12" s="4"/>
      <c r="H12" s="125">
        <v>18502</v>
      </c>
      <c r="I12" s="4"/>
      <c r="J12" s="4"/>
      <c r="K12" s="131">
        <v>18927</v>
      </c>
      <c r="L12" s="4"/>
    </row>
    <row r="13" spans="1:12" ht="12.75">
      <c r="A13" s="2"/>
      <c r="C13" s="29" t="s">
        <v>123</v>
      </c>
      <c r="G13" s="4"/>
      <c r="H13" s="126">
        <v>22819</v>
      </c>
      <c r="I13" s="4"/>
      <c r="J13" s="4"/>
      <c r="K13" s="134">
        <v>22821</v>
      </c>
      <c r="L13" s="4"/>
    </row>
    <row r="14" spans="1:12" ht="12.75">
      <c r="A14" s="2"/>
      <c r="C14" s="29" t="s">
        <v>96</v>
      </c>
      <c r="G14" s="4"/>
      <c r="H14" s="127">
        <v>127</v>
      </c>
      <c r="I14" s="4"/>
      <c r="J14" s="4"/>
      <c r="K14" s="50">
        <v>128</v>
      </c>
      <c r="L14" s="4"/>
    </row>
    <row r="15" spans="1:12" ht="12.75">
      <c r="A15" s="2"/>
      <c r="C15" s="29" t="s">
        <v>126</v>
      </c>
      <c r="G15" s="4"/>
      <c r="H15" s="50">
        <v>0</v>
      </c>
      <c r="I15" s="4"/>
      <c r="J15" s="4"/>
      <c r="K15" s="50">
        <v>0</v>
      </c>
      <c r="L15" s="4"/>
    </row>
    <row r="16" spans="1:12" ht="12.75">
      <c r="A16" s="2"/>
      <c r="C16" s="29" t="s">
        <v>93</v>
      </c>
      <c r="G16" s="4"/>
      <c r="H16" s="127">
        <v>37276</v>
      </c>
      <c r="I16" s="4"/>
      <c r="J16" s="4"/>
      <c r="K16" s="50">
        <v>24498</v>
      </c>
      <c r="L16" s="4"/>
    </row>
    <row r="17" spans="3:12" ht="12.75">
      <c r="C17" s="29" t="s">
        <v>81</v>
      </c>
      <c r="G17" s="4"/>
      <c r="H17" s="135">
        <v>92</v>
      </c>
      <c r="I17" s="4"/>
      <c r="J17" s="4"/>
      <c r="K17" s="121">
        <v>92</v>
      </c>
      <c r="L17" s="4"/>
    </row>
    <row r="18" spans="2:12" ht="12.75">
      <c r="B18" s="25"/>
      <c r="G18" s="4"/>
      <c r="H18" s="132">
        <f>SUM(H12:H17)</f>
        <v>78816</v>
      </c>
      <c r="I18" s="4"/>
      <c r="J18" s="4"/>
      <c r="K18" s="132">
        <f>SUM(K12:K17)</f>
        <v>66466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128</v>
      </c>
      <c r="G21" s="4"/>
      <c r="H21" s="120">
        <v>4539</v>
      </c>
      <c r="I21" s="4"/>
      <c r="J21" s="4"/>
      <c r="K21" s="120">
        <v>4759</v>
      </c>
      <c r="L21" s="4"/>
    </row>
    <row r="22" spans="3:12" ht="12.75">
      <c r="C22" s="29" t="s">
        <v>127</v>
      </c>
      <c r="G22" s="4"/>
      <c r="H22" s="50">
        <f>79544+15384+74796+11125+1627+1000</f>
        <v>183476</v>
      </c>
      <c r="I22" s="4"/>
      <c r="J22" s="4"/>
      <c r="K22" s="50">
        <f>84583+1000+10392+57524+4064+3016+1</f>
        <v>160580</v>
      </c>
      <c r="L22" s="4"/>
    </row>
    <row r="23" spans="3:12" ht="12.75">
      <c r="C23" s="29" t="s">
        <v>94</v>
      </c>
      <c r="G23" s="4"/>
      <c r="H23" s="50">
        <v>4893</v>
      </c>
      <c r="I23" s="4"/>
      <c r="J23" s="4"/>
      <c r="K23" s="50">
        <v>4887</v>
      </c>
      <c r="L23" s="4"/>
    </row>
    <row r="24" spans="3:12" ht="12.75">
      <c r="C24" s="29" t="s">
        <v>120</v>
      </c>
      <c r="G24" s="4"/>
      <c r="H24" s="50">
        <v>90766</v>
      </c>
      <c r="I24" s="4"/>
      <c r="J24" s="4"/>
      <c r="K24" s="50">
        <v>77400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283674</v>
      </c>
      <c r="I26" s="4"/>
      <c r="J26" s="4"/>
      <c r="K26" s="124">
        <f>SUM(K21:K24)</f>
        <v>247626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116</v>
      </c>
      <c r="G28" s="4"/>
      <c r="H28" s="122">
        <f>H26+H18</f>
        <v>362490</v>
      </c>
      <c r="I28" s="4"/>
      <c r="J28" s="4"/>
      <c r="K28" s="123">
        <f>K26+K18</f>
        <v>314092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117</v>
      </c>
      <c r="G31" s="4"/>
      <c r="H31" s="52"/>
      <c r="I31" s="4"/>
      <c r="J31" s="4"/>
      <c r="K31" s="52"/>
      <c r="L31" s="4"/>
    </row>
    <row r="32" spans="2:12" ht="12.75">
      <c r="B32" s="25" t="s">
        <v>109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44920-H35</f>
        <v>45990</v>
      </c>
      <c r="I34" s="4"/>
      <c r="J34" s="4"/>
      <c r="K34" s="126">
        <f>26453-K35</f>
        <v>27336</v>
      </c>
      <c r="L34" s="4"/>
    </row>
    <row r="35" spans="3:12" ht="12.75">
      <c r="C35" s="29" t="s">
        <v>106</v>
      </c>
      <c r="G35" s="4"/>
      <c r="H35" s="127">
        <v>-1070</v>
      </c>
      <c r="I35" s="4"/>
      <c r="J35" s="4"/>
      <c r="K35" s="127">
        <v>-883</v>
      </c>
      <c r="L35" s="4"/>
    </row>
    <row r="36" spans="7:12" ht="12.75">
      <c r="G36" s="4"/>
      <c r="H36" s="128">
        <f>SUM(H33:H35)</f>
        <v>258483.324</v>
      </c>
      <c r="I36" s="4"/>
      <c r="J36" s="4"/>
      <c r="K36" s="128">
        <f>SUM(K33:K35)</f>
        <v>240016.324</v>
      </c>
      <c r="L36" s="4"/>
    </row>
    <row r="37" spans="1:12" ht="12.75">
      <c r="A37" s="2"/>
      <c r="B37" s="25" t="s">
        <v>19</v>
      </c>
      <c r="G37" s="4"/>
      <c r="H37" s="121">
        <v>0</v>
      </c>
      <c r="I37" s="4"/>
      <c r="J37" s="4"/>
      <c r="K37" s="121">
        <v>0</v>
      </c>
      <c r="L37" s="4"/>
    </row>
    <row r="38" spans="1:12" ht="12.75">
      <c r="A38" s="2"/>
      <c r="B38" s="25" t="s">
        <v>118</v>
      </c>
      <c r="G38" s="4"/>
      <c r="H38" s="129">
        <f>H37+H36</f>
        <v>258483.324</v>
      </c>
      <c r="I38" s="4"/>
      <c r="J38" s="4"/>
      <c r="K38" s="129">
        <f>K37+K36</f>
        <v>240016.324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121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4142</v>
      </c>
      <c r="I41" s="4"/>
      <c r="J41" s="4"/>
      <c r="K41" s="120">
        <v>5191</v>
      </c>
      <c r="L41" s="4"/>
    </row>
    <row r="42" spans="1:12" ht="12.75">
      <c r="A42" s="2"/>
      <c r="C42" s="29" t="s">
        <v>124</v>
      </c>
      <c r="G42" s="4"/>
      <c r="H42" s="121">
        <v>0</v>
      </c>
      <c r="I42" s="4"/>
      <c r="J42" s="4"/>
      <c r="K42" s="121">
        <v>0</v>
      </c>
      <c r="L42" s="4"/>
    </row>
    <row r="43" spans="1:12" ht="12.75">
      <c r="A43" s="2"/>
      <c r="B43" s="25"/>
      <c r="G43" s="4"/>
      <c r="H43" s="121">
        <f>SUM(H41:H42)</f>
        <v>4142</v>
      </c>
      <c r="I43" s="4"/>
      <c r="J43" s="4"/>
      <c r="K43" s="121">
        <f>SUM(K41:K42)</f>
        <v>5191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129</v>
      </c>
      <c r="G46" s="4"/>
      <c r="H46" s="120">
        <f>71708+6149+10811</f>
        <v>88668</v>
      </c>
      <c r="I46" s="4"/>
      <c r="J46" s="4"/>
      <c r="K46" s="120">
        <f>37885+5344+9051</f>
        <v>52280</v>
      </c>
      <c r="L46" s="4"/>
    </row>
    <row r="47" spans="3:12" ht="12.75">
      <c r="C47" s="29" t="s">
        <v>95</v>
      </c>
      <c r="G47" s="4"/>
      <c r="H47" s="51">
        <v>11150</v>
      </c>
      <c r="I47" s="4"/>
      <c r="J47" s="4"/>
      <c r="K47" s="51">
        <f>12788</f>
        <v>12788</v>
      </c>
      <c r="L47" s="4"/>
    </row>
    <row r="48" spans="3:12" ht="12.75">
      <c r="C48" s="29" t="s">
        <v>143</v>
      </c>
      <c r="G48" s="4"/>
      <c r="H48" s="51">
        <v>0</v>
      </c>
      <c r="I48" s="4"/>
      <c r="J48" s="4"/>
      <c r="K48" s="51">
        <v>3709</v>
      </c>
      <c r="L48" s="4"/>
    </row>
    <row r="49" spans="3:12" ht="12.75">
      <c r="C49" s="29" t="s">
        <v>35</v>
      </c>
      <c r="G49" s="4"/>
      <c r="H49" s="51">
        <v>48</v>
      </c>
      <c r="I49" s="4"/>
      <c r="J49" s="4"/>
      <c r="K49" s="51">
        <v>108</v>
      </c>
      <c r="L49" s="4"/>
    </row>
    <row r="50" spans="3:12" ht="12.75">
      <c r="C50" s="3"/>
      <c r="G50" s="4"/>
      <c r="H50" s="124">
        <f>SUM(H46:H49)</f>
        <v>99866</v>
      </c>
      <c r="I50" s="4"/>
      <c r="J50" s="4"/>
      <c r="K50" s="124">
        <f>SUM(K46:K49)</f>
        <v>68885</v>
      </c>
      <c r="L50" s="4"/>
    </row>
    <row r="51" spans="2:12" ht="12.75">
      <c r="B51" s="25" t="s">
        <v>122</v>
      </c>
      <c r="C51" s="3"/>
      <c r="G51" s="4"/>
      <c r="H51" s="130">
        <f>H50+H43</f>
        <v>104008</v>
      </c>
      <c r="I51" s="4"/>
      <c r="J51" s="4"/>
      <c r="K51" s="130">
        <f>K50+K43</f>
        <v>74076</v>
      </c>
      <c r="L51" s="4"/>
    </row>
    <row r="52" spans="1:12" ht="12.75">
      <c r="A52" s="2"/>
      <c r="G52" s="4"/>
      <c r="H52" s="48"/>
      <c r="I52" s="4"/>
      <c r="J52" s="4"/>
      <c r="K52" s="48"/>
      <c r="L52" s="4"/>
    </row>
    <row r="53" spans="2:12" ht="13.5" thickBot="1">
      <c r="B53" s="25" t="s">
        <v>119</v>
      </c>
      <c r="G53" s="4"/>
      <c r="H53" s="53">
        <f>H50+H43+H38</f>
        <v>362491.324</v>
      </c>
      <c r="I53" s="4"/>
      <c r="J53" s="4"/>
      <c r="K53" s="53">
        <f>K50+K43+K38</f>
        <v>314092.324</v>
      </c>
      <c r="L53" s="4"/>
    </row>
    <row r="54" spans="7:12" ht="13.5" thickTop="1">
      <c r="G54" s="4"/>
      <c r="H54" s="48"/>
      <c r="I54" s="4"/>
      <c r="J54" s="4"/>
      <c r="K54" s="48"/>
      <c r="L54" s="4"/>
    </row>
    <row r="55" spans="1:12" ht="15.75" thickBot="1">
      <c r="A55" s="2"/>
      <c r="B55" s="25" t="s">
        <v>97</v>
      </c>
      <c r="C55" s="25"/>
      <c r="D55" s="25"/>
      <c r="G55" s="4"/>
      <c r="H55" s="114">
        <f>H36/(211687)</f>
        <v>1.2210637592294282</v>
      </c>
      <c r="I55" s="15"/>
      <c r="J55" s="15"/>
      <c r="K55" s="114">
        <f>K36/(212048)</f>
        <v>1.1318961933147211</v>
      </c>
      <c r="L55" s="4"/>
    </row>
    <row r="56" ht="12.75">
      <c r="H56" s="54"/>
    </row>
    <row r="58" spans="2:11" ht="12.75" hidden="1">
      <c r="B58" t="s">
        <v>18</v>
      </c>
      <c r="H58" s="12" t="e">
        <f>#REF!-H53</f>
        <v>#REF!</v>
      </c>
      <c r="K58" s="12" t="e">
        <f>#REF!-K53</f>
        <v>#REF!</v>
      </c>
    </row>
    <row r="59" ht="12.75">
      <c r="H59" s="133"/>
    </row>
    <row r="60" spans="2:8" ht="12.75">
      <c r="B60" s="34" t="s">
        <v>36</v>
      </c>
      <c r="H60" s="9"/>
    </row>
    <row r="61" ht="12.75">
      <c r="B61" s="35" t="s">
        <v>142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4">
      <selection activeCell="H29" sqref="H2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149</v>
      </c>
    </row>
    <row r="4" ht="15.75">
      <c r="A4" s="1"/>
    </row>
    <row r="5" spans="7:9" ht="12.75">
      <c r="G5" s="31"/>
      <c r="I5" s="31" t="s">
        <v>110</v>
      </c>
    </row>
    <row r="6" spans="3:11" ht="12.75">
      <c r="C6" s="31" t="s">
        <v>53</v>
      </c>
      <c r="D6" s="31" t="s">
        <v>53</v>
      </c>
      <c r="E6" s="31" t="s">
        <v>103</v>
      </c>
      <c r="F6" s="31" t="s">
        <v>56</v>
      </c>
      <c r="G6" s="31" t="s">
        <v>85</v>
      </c>
      <c r="H6" s="31" t="s">
        <v>88</v>
      </c>
      <c r="I6" s="31" t="s">
        <v>111</v>
      </c>
      <c r="J6" s="31" t="s">
        <v>113</v>
      </c>
      <c r="K6" s="31" t="s">
        <v>57</v>
      </c>
    </row>
    <row r="7" spans="3:11" ht="12.75">
      <c r="C7" s="31" t="s">
        <v>54</v>
      </c>
      <c r="D7" s="31" t="s">
        <v>55</v>
      </c>
      <c r="E7" s="31" t="s">
        <v>104</v>
      </c>
      <c r="F7" s="31" t="s">
        <v>17</v>
      </c>
      <c r="G7" s="31" t="s">
        <v>84</v>
      </c>
      <c r="H7" s="31" t="s">
        <v>82</v>
      </c>
      <c r="I7" s="31" t="s">
        <v>112</v>
      </c>
      <c r="J7" s="31" t="s">
        <v>108</v>
      </c>
      <c r="K7" s="31" t="s">
        <v>107</v>
      </c>
    </row>
    <row r="8" spans="3:11" ht="12.75">
      <c r="C8" s="31" t="s">
        <v>58</v>
      </c>
      <c r="D8" s="31" t="s">
        <v>58</v>
      </c>
      <c r="E8" s="31" t="s">
        <v>58</v>
      </c>
      <c r="F8" s="31" t="s">
        <v>58</v>
      </c>
      <c r="G8" s="31" t="s">
        <v>58</v>
      </c>
      <c r="H8" s="31" t="s">
        <v>58</v>
      </c>
      <c r="I8" s="31" t="s">
        <v>58</v>
      </c>
      <c r="J8" s="31" t="s">
        <v>58</v>
      </c>
      <c r="K8" s="31" t="s">
        <v>58</v>
      </c>
    </row>
    <row r="10" spans="2:11" ht="12.75" hidden="1">
      <c r="B10" t="s">
        <v>76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59</v>
      </c>
    </row>
    <row r="13" spans="2:11" ht="12.75" hidden="1">
      <c r="B13" s="30" t="s">
        <v>60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77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150</v>
      </c>
    </row>
    <row r="18" ht="12.75">
      <c r="I18" s="112"/>
    </row>
    <row r="19" spans="2:11" ht="12.75">
      <c r="B19" t="s">
        <v>145</v>
      </c>
      <c r="C19" s="55">
        <v>213563</v>
      </c>
      <c r="D19" s="55">
        <v>8377</v>
      </c>
      <c r="E19" s="55">
        <f>-6925-F19</f>
        <v>-7824</v>
      </c>
      <c r="F19" s="55">
        <v>899</v>
      </c>
      <c r="G19" s="55">
        <v>25886</v>
      </c>
      <c r="H19" s="55">
        <v>-883</v>
      </c>
      <c r="I19" s="117">
        <f>SUM(C19:H19)</f>
        <v>240018</v>
      </c>
      <c r="J19" s="55">
        <v>0</v>
      </c>
      <c r="K19" s="117">
        <f>SUM(I19:J19)</f>
        <v>240018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12.75">
      <c r="B21" t="s">
        <v>86</v>
      </c>
      <c r="C21" s="55">
        <v>0</v>
      </c>
      <c r="D21" s="55">
        <v>0</v>
      </c>
      <c r="E21" s="55"/>
      <c r="F21" s="55">
        <v>0</v>
      </c>
      <c r="G21" s="55">
        <f>'Consol Y Stmt'!H40</f>
        <v>5873</v>
      </c>
      <c r="H21" s="55">
        <v>0</v>
      </c>
      <c r="I21" s="117">
        <f aca="true" t="shared" si="0" ref="I21:I35">SUM(C21:H21)</f>
        <v>5873</v>
      </c>
      <c r="J21" s="55">
        <f>'Consol Y Stmt'!H42</f>
        <v>0</v>
      </c>
      <c r="K21" s="117">
        <f aca="true" t="shared" si="1" ref="K21:K35">SUM(I21:J21)</f>
        <v>5873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125</v>
      </c>
      <c r="C23" s="55">
        <v>0</v>
      </c>
      <c r="D23" s="55">
        <v>0</v>
      </c>
      <c r="E23" s="55">
        <v>12779</v>
      </c>
      <c r="F23" s="55">
        <v>0</v>
      </c>
      <c r="G23" s="55">
        <v>0</v>
      </c>
      <c r="H23" s="55">
        <v>0</v>
      </c>
      <c r="I23" s="117">
        <f t="shared" si="0"/>
        <v>12779</v>
      </c>
      <c r="J23" s="55">
        <v>0</v>
      </c>
      <c r="K23" s="117">
        <f t="shared" si="1"/>
        <v>12779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105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25.5">
      <c r="B27" s="116" t="s">
        <v>89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117">
        <f t="shared" si="0"/>
        <v>0</v>
      </c>
      <c r="J27" s="55">
        <v>0</v>
      </c>
      <c r="K27" s="117">
        <f t="shared" si="1"/>
        <v>0</v>
      </c>
    </row>
    <row r="28" spans="3:11" ht="12.75"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83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-187</v>
      </c>
      <c r="I29" s="117">
        <f t="shared" si="0"/>
        <v>-187</v>
      </c>
      <c r="J29" s="55">
        <v>0</v>
      </c>
      <c r="K29" s="117">
        <f t="shared" si="1"/>
        <v>-187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132</v>
      </c>
      <c r="C31" s="55"/>
      <c r="D31" s="55">
        <v>0</v>
      </c>
      <c r="E31" s="55"/>
      <c r="F31" s="55"/>
      <c r="G31" s="55"/>
      <c r="H31" s="55">
        <v>0</v>
      </c>
      <c r="I31" s="117"/>
      <c r="J31" s="55"/>
      <c r="K31" s="117">
        <f t="shared" si="1"/>
        <v>0</v>
      </c>
    </row>
    <row r="32" spans="2:11" ht="12.75">
      <c r="B32" s="30"/>
      <c r="C32" s="55"/>
      <c r="D32" s="55"/>
      <c r="E32" s="55"/>
      <c r="F32" s="55"/>
      <c r="G32" s="55"/>
      <c r="H32" s="55"/>
      <c r="I32" s="117"/>
      <c r="J32" s="55"/>
      <c r="K32" s="117"/>
    </row>
    <row r="33" spans="2:11" ht="12.75">
      <c r="B33" t="s">
        <v>87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7">
        <f t="shared" si="0"/>
        <v>0</v>
      </c>
      <c r="J33" s="55">
        <v>0</v>
      </c>
      <c r="K33" s="117">
        <f t="shared" si="1"/>
        <v>0</v>
      </c>
    </row>
    <row r="34" spans="3:11" ht="12.75">
      <c r="C34" s="55"/>
      <c r="D34" s="55"/>
      <c r="E34" s="55"/>
      <c r="F34" s="55"/>
      <c r="G34" s="55"/>
      <c r="H34" s="55"/>
      <c r="I34" s="117"/>
      <c r="J34" s="55"/>
      <c r="K34" s="117"/>
    </row>
    <row r="35" spans="2:12" ht="25.5">
      <c r="B35" s="136" t="s">
        <v>140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117">
        <f t="shared" si="0"/>
        <v>0</v>
      </c>
      <c r="J35" s="55">
        <v>0</v>
      </c>
      <c r="K35" s="117">
        <f t="shared" si="1"/>
        <v>0</v>
      </c>
      <c r="L35" s="112"/>
    </row>
    <row r="36" spans="3:11" ht="12.75">
      <c r="C36" s="56"/>
      <c r="D36" s="56"/>
      <c r="E36" s="56"/>
      <c r="F36" s="56"/>
      <c r="G36" s="56"/>
      <c r="H36" s="56"/>
      <c r="I36" s="117"/>
      <c r="J36" s="56"/>
      <c r="K36" s="118"/>
    </row>
    <row r="37" spans="2:11" ht="13.5" thickBot="1">
      <c r="B37" t="s">
        <v>144</v>
      </c>
      <c r="C37" s="57">
        <f aca="true" t="shared" si="2" ref="C37:K37">SUM(C19:C36)</f>
        <v>213563</v>
      </c>
      <c r="D37" s="57">
        <f t="shared" si="2"/>
        <v>8377</v>
      </c>
      <c r="E37" s="57">
        <f t="shared" si="2"/>
        <v>4955</v>
      </c>
      <c r="F37" s="57">
        <f t="shared" si="2"/>
        <v>899</v>
      </c>
      <c r="G37" s="57">
        <f t="shared" si="2"/>
        <v>31759</v>
      </c>
      <c r="H37" s="57">
        <f t="shared" si="2"/>
        <v>-1070</v>
      </c>
      <c r="I37" s="119">
        <f t="shared" si="2"/>
        <v>258483</v>
      </c>
      <c r="J37" s="57">
        <f t="shared" si="2"/>
        <v>0</v>
      </c>
      <c r="K37" s="119">
        <f t="shared" si="2"/>
        <v>258483</v>
      </c>
    </row>
    <row r="38" spans="3:11" ht="13.5" thickTop="1">
      <c r="C38" s="56"/>
      <c r="D38" s="65"/>
      <c r="E38" s="65"/>
      <c r="F38" s="56"/>
      <c r="G38" s="56"/>
      <c r="H38" s="56"/>
      <c r="I38" s="56"/>
      <c r="J38" s="65"/>
      <c r="K38" s="56"/>
    </row>
    <row r="39" spans="3:11" ht="12.75">
      <c r="C39" s="56"/>
      <c r="D39" s="56"/>
      <c r="E39" s="65"/>
      <c r="F39" s="56"/>
      <c r="G39" s="65"/>
      <c r="H39" s="56"/>
      <c r="I39" s="56"/>
      <c r="J39" s="56"/>
      <c r="K39" s="65"/>
    </row>
    <row r="40" ht="12.75">
      <c r="B40" s="25" t="s">
        <v>151</v>
      </c>
    </row>
    <row r="41" ht="12.75">
      <c r="B41" t="s">
        <v>137</v>
      </c>
    </row>
    <row r="42" spans="2:11" ht="12.75">
      <c r="B42" t="s">
        <v>102</v>
      </c>
      <c r="C42" s="55">
        <v>213563</v>
      </c>
      <c r="D42" s="55">
        <v>8377</v>
      </c>
      <c r="E42" s="55">
        <v>5817</v>
      </c>
      <c r="F42" s="55">
        <v>-595</v>
      </c>
      <c r="G42" s="55">
        <v>49437</v>
      </c>
      <c r="H42" s="55">
        <v>-9</v>
      </c>
      <c r="I42" s="117">
        <f>SUM(C42:H42)</f>
        <v>276590</v>
      </c>
      <c r="J42" s="55">
        <v>978</v>
      </c>
      <c r="K42" s="117">
        <f>SUM(I42:J42)</f>
        <v>277568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12.75">
      <c r="B44" t="s">
        <v>86</v>
      </c>
      <c r="C44" s="55">
        <v>0</v>
      </c>
      <c r="D44" s="55">
        <v>0</v>
      </c>
      <c r="E44" s="55"/>
      <c r="F44" s="55">
        <v>0</v>
      </c>
      <c r="G44" s="55">
        <f>'Consol Y Stmt'!I40</f>
        <v>1220</v>
      </c>
      <c r="H44" s="137">
        <v>0</v>
      </c>
      <c r="I44" s="117">
        <f>SUM(C44:H44)</f>
        <v>1220</v>
      </c>
      <c r="J44" s="55">
        <f>'Consol Y Stmt'!I42</f>
        <v>-270</v>
      </c>
      <c r="K44" s="117">
        <f>SUM(I44:J44)</f>
        <v>950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136</v>
      </c>
      <c r="C46" s="55">
        <v>0</v>
      </c>
      <c r="D46" s="55">
        <v>0</v>
      </c>
      <c r="E46" s="55">
        <v>-6123</v>
      </c>
      <c r="F46" s="55">
        <v>0</v>
      </c>
      <c r="G46" s="55">
        <v>0</v>
      </c>
      <c r="H46" s="55">
        <v>0</v>
      </c>
      <c r="I46" s="117">
        <f>SUM(C46:H46)</f>
        <v>-6123</v>
      </c>
      <c r="J46" s="55">
        <v>0</v>
      </c>
      <c r="K46" s="117">
        <f>SUM(I46:J46)</f>
        <v>-6123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/>
    </row>
    <row r="48" spans="2:11" ht="25.5">
      <c r="B48" s="116" t="s">
        <v>105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>
        <f>SUM(C48:H48)</f>
        <v>0</v>
      </c>
      <c r="J48" s="55">
        <v>0</v>
      </c>
      <c r="K48" s="117">
        <f>SUM(I48:J48)</f>
        <v>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>
        <f>SUM(I49:J49)</f>
        <v>0</v>
      </c>
    </row>
    <row r="50" spans="2:11" ht="25.5">
      <c r="B50" s="116" t="s">
        <v>89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117">
        <f>SUM(C50:H50)</f>
        <v>0</v>
      </c>
      <c r="J50" s="55">
        <v>0</v>
      </c>
      <c r="K50" s="117">
        <f>SUM(I50:J50)</f>
        <v>0</v>
      </c>
    </row>
    <row r="51" spans="3:11" ht="12.75"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83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-2</v>
      </c>
      <c r="I52" s="117">
        <f>SUM(C52:H52)</f>
        <v>-2</v>
      </c>
      <c r="J52" s="55">
        <v>0</v>
      </c>
      <c r="K52" s="117">
        <f>SUM(I52:J52)</f>
        <v>-2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132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117"/>
      <c r="J54" s="55"/>
      <c r="K54" s="117">
        <f>SUM(I54:J54)</f>
        <v>0</v>
      </c>
    </row>
    <row r="55" spans="2:11" ht="12.75">
      <c r="B55" s="30"/>
      <c r="C55" s="55"/>
      <c r="D55" s="55"/>
      <c r="E55" s="55"/>
      <c r="F55" s="55"/>
      <c r="G55" s="55"/>
      <c r="H55" s="55"/>
      <c r="I55" s="117"/>
      <c r="J55" s="55"/>
      <c r="K55" s="117"/>
    </row>
    <row r="56" spans="2:11" ht="12.75">
      <c r="B56" t="s">
        <v>87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7">
        <f>SUM(C56:H56)</f>
        <v>0</v>
      </c>
      <c r="J56" s="55">
        <v>0</v>
      </c>
      <c r="K56" s="117">
        <f>SUM(I56:J56)</f>
        <v>0</v>
      </c>
    </row>
    <row r="57" spans="3:11" ht="12.75">
      <c r="C57" s="55"/>
      <c r="D57" s="55"/>
      <c r="E57" s="55"/>
      <c r="F57" s="55"/>
      <c r="G57" s="55"/>
      <c r="H57" s="55"/>
      <c r="I57" s="117"/>
      <c r="J57" s="55"/>
      <c r="K57" s="117"/>
    </row>
    <row r="58" spans="2:12" ht="25.5">
      <c r="B58" s="136" t="s">
        <v>131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117">
        <f>SUM(C58:H58)</f>
        <v>0</v>
      </c>
      <c r="J58" s="55">
        <v>0</v>
      </c>
      <c r="K58" s="117">
        <f>SUM(I58:J58)</f>
        <v>0</v>
      </c>
      <c r="L58" s="112"/>
    </row>
    <row r="59" spans="3:11" ht="12.75">
      <c r="C59" s="56"/>
      <c r="D59" s="56"/>
      <c r="E59" s="56"/>
      <c r="F59" s="56"/>
      <c r="G59" s="56"/>
      <c r="H59" s="56"/>
      <c r="I59" s="118"/>
      <c r="J59" s="137"/>
      <c r="K59" s="118"/>
    </row>
    <row r="60" spans="2:11" ht="13.5" thickBot="1">
      <c r="B60" t="s">
        <v>135</v>
      </c>
      <c r="C60" s="57">
        <f>SUM(C42:C59)</f>
        <v>213563</v>
      </c>
      <c r="D60" s="57">
        <f aca="true" t="shared" si="3" ref="D60:K60">SUM(D42:D59)</f>
        <v>8377</v>
      </c>
      <c r="E60" s="57">
        <f t="shared" si="3"/>
        <v>-306</v>
      </c>
      <c r="F60" s="57">
        <f t="shared" si="3"/>
        <v>-595</v>
      </c>
      <c r="G60" s="57">
        <f t="shared" si="3"/>
        <v>50657</v>
      </c>
      <c r="H60" s="57">
        <f t="shared" si="3"/>
        <v>-11</v>
      </c>
      <c r="I60" s="119">
        <f t="shared" si="3"/>
        <v>271685</v>
      </c>
      <c r="J60" s="57">
        <f t="shared" si="3"/>
        <v>708</v>
      </c>
      <c r="K60" s="119">
        <f t="shared" si="3"/>
        <v>272393</v>
      </c>
    </row>
    <row r="61" ht="13.5" thickTop="1"/>
    <row r="66" ht="12.75">
      <c r="B66" s="34" t="s">
        <v>61</v>
      </c>
    </row>
    <row r="67" ht="12.75">
      <c r="B67" s="35" t="s">
        <v>142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75" zoomScaleNormal="75" workbookViewId="0" topLeftCell="A1">
      <selection activeCell="D24" sqref="D2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37</v>
      </c>
    </row>
    <row r="3" ht="15.75">
      <c r="A3" s="1" t="s">
        <v>149</v>
      </c>
    </row>
    <row r="5" spans="2:6" ht="12.75">
      <c r="B5" s="36"/>
      <c r="D5" s="31" t="s">
        <v>152</v>
      </c>
      <c r="F5" s="138" t="s">
        <v>152</v>
      </c>
    </row>
    <row r="6" spans="4:6" ht="12.75">
      <c r="D6" s="31" t="s">
        <v>38</v>
      </c>
      <c r="F6" s="138" t="s">
        <v>38</v>
      </c>
    </row>
    <row r="7" spans="4:6" ht="12.75">
      <c r="D7" s="32">
        <v>39994</v>
      </c>
      <c r="F7" s="32">
        <v>39629</v>
      </c>
    </row>
    <row r="8" spans="4:6" ht="12.75">
      <c r="D8" s="26" t="s">
        <v>11</v>
      </c>
      <c r="F8" s="28" t="s">
        <v>11</v>
      </c>
    </row>
    <row r="10" spans="2:6" ht="12.75">
      <c r="B10" s="25" t="s">
        <v>74</v>
      </c>
      <c r="D10" s="58">
        <f>'Consol Y Stmt'!H32</f>
        <v>7283</v>
      </c>
      <c r="E10" s="56"/>
      <c r="F10" s="58">
        <f>'Consol Y Stmt'!I32</f>
        <v>1990</v>
      </c>
    </row>
    <row r="11" spans="4:6" ht="12.75">
      <c r="D11" s="59"/>
      <c r="E11" s="56"/>
      <c r="F11" s="64"/>
    </row>
    <row r="12" spans="2:6" ht="12.75">
      <c r="B12" s="25" t="s">
        <v>39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40</v>
      </c>
      <c r="D14" s="58">
        <f>711-1883+36-743</f>
        <v>-1879</v>
      </c>
      <c r="E14" s="56"/>
      <c r="F14" s="58">
        <v>2915</v>
      </c>
    </row>
    <row r="15" spans="2:6" ht="12.75">
      <c r="B15" t="s">
        <v>41</v>
      </c>
      <c r="D15" s="58">
        <f>-D23-D24-D22</f>
        <v>-2848</v>
      </c>
      <c r="E15" s="58">
        <f>-E23-E24-E22-1710</f>
        <v>-1710</v>
      </c>
      <c r="F15" s="58">
        <v>-4008</v>
      </c>
    </row>
    <row r="16" spans="4:6" ht="12.75">
      <c r="D16" s="60"/>
      <c r="E16" s="56"/>
      <c r="F16" s="60"/>
    </row>
    <row r="17" spans="2:6" ht="12.75">
      <c r="B17" s="25" t="s">
        <v>67</v>
      </c>
      <c r="D17" s="58">
        <f>SUM(D10:D15)</f>
        <v>2556</v>
      </c>
      <c r="E17" s="56"/>
      <c r="F17" s="58">
        <f>SUM(F10:F15)</f>
        <v>897</v>
      </c>
    </row>
    <row r="18" spans="4:6" ht="12.75">
      <c r="D18" s="58"/>
      <c r="E18" s="56"/>
      <c r="F18" s="58"/>
    </row>
    <row r="19" spans="2:6" ht="12.75">
      <c r="B19" s="25" t="s">
        <v>42</v>
      </c>
      <c r="D19" s="58"/>
      <c r="E19" s="56"/>
      <c r="F19" s="58"/>
    </row>
    <row r="20" spans="2:6" ht="12.75">
      <c r="B20" t="s">
        <v>43</v>
      </c>
      <c r="D20" s="58">
        <f>-23577+2103</f>
        <v>-21474</v>
      </c>
      <c r="E20" s="56"/>
      <c r="F20" s="58">
        <v>50558</v>
      </c>
    </row>
    <row r="21" spans="2:6" ht="12.75">
      <c r="B21" t="s">
        <v>44</v>
      </c>
      <c r="D21" s="58">
        <f>36388-3709</f>
        <v>32679</v>
      </c>
      <c r="E21" s="56"/>
      <c r="F21" s="58">
        <v>-50701</v>
      </c>
    </row>
    <row r="22" spans="2:6" ht="12.75">
      <c r="B22" t="s">
        <v>78</v>
      </c>
      <c r="D22" s="58">
        <f>766+93</f>
        <v>859</v>
      </c>
      <c r="E22" s="56"/>
      <c r="F22" s="58">
        <v>982</v>
      </c>
    </row>
    <row r="23" spans="2:6" ht="12.75">
      <c r="B23" t="s">
        <v>79</v>
      </c>
      <c r="D23" s="58">
        <v>2399</v>
      </c>
      <c r="E23" s="56"/>
      <c r="F23" s="58">
        <v>3739</v>
      </c>
    </row>
    <row r="24" spans="2:6" ht="12.75">
      <c r="B24" t="s">
        <v>80</v>
      </c>
      <c r="D24" s="58">
        <f>'Consol Y Stmt'!H28</f>
        <v>-410</v>
      </c>
      <c r="E24" s="56"/>
      <c r="F24" s="58">
        <v>-713</v>
      </c>
    </row>
    <row r="25" spans="2:6" ht="12.75">
      <c r="B25" t="s">
        <v>69</v>
      </c>
      <c r="D25" s="58">
        <v>-226</v>
      </c>
      <c r="E25" s="56"/>
      <c r="F25" s="58">
        <v>-2018</v>
      </c>
    </row>
    <row r="26" spans="2:6" ht="12.75">
      <c r="B26" t="s">
        <v>75</v>
      </c>
      <c r="D26" s="58">
        <v>146</v>
      </c>
      <c r="E26" s="56"/>
      <c r="F26" s="58">
        <v>1012</v>
      </c>
    </row>
    <row r="27" spans="4:6" ht="12.75">
      <c r="D27" s="58"/>
      <c r="E27" s="56"/>
      <c r="F27" s="58"/>
    </row>
    <row r="28" spans="2:6" ht="12.75">
      <c r="B28" s="25" t="s">
        <v>45</v>
      </c>
      <c r="D28" s="61">
        <f>SUM(D17:D26)</f>
        <v>16529</v>
      </c>
      <c r="E28" s="56"/>
      <c r="F28" s="61">
        <f>SUM(F17:F26)</f>
        <v>3756</v>
      </c>
    </row>
    <row r="29" spans="4:6" ht="12.75">
      <c r="D29" s="58"/>
      <c r="E29" s="56"/>
      <c r="F29" s="58"/>
    </row>
    <row r="30" spans="2:6" ht="12.75">
      <c r="B30" s="25" t="s">
        <v>46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65</v>
      </c>
      <c r="D32" s="58">
        <v>-284</v>
      </c>
      <c r="E32" s="56"/>
      <c r="F32" s="58">
        <v>-283</v>
      </c>
    </row>
    <row r="33" spans="2:6" ht="12.75">
      <c r="B33" t="s">
        <v>66</v>
      </c>
      <c r="D33" s="58">
        <v>0</v>
      </c>
      <c r="E33" s="56"/>
      <c r="F33" s="58">
        <v>25</v>
      </c>
    </row>
    <row r="34" spans="2:6" ht="12.75">
      <c r="B34" t="s">
        <v>101</v>
      </c>
      <c r="D34" s="58">
        <v>0</v>
      </c>
      <c r="E34" s="56"/>
      <c r="F34" s="58">
        <v>0</v>
      </c>
    </row>
    <row r="35" spans="2:6" ht="12.75">
      <c r="B35" t="s">
        <v>138</v>
      </c>
      <c r="D35" s="58">
        <v>0</v>
      </c>
      <c r="E35" s="56"/>
      <c r="F35" s="58">
        <v>0</v>
      </c>
    </row>
    <row r="36" spans="2:6" ht="12.75">
      <c r="B36" t="s">
        <v>134</v>
      </c>
      <c r="D36" s="58">
        <v>0</v>
      </c>
      <c r="E36" s="56"/>
      <c r="F36" s="58">
        <v>0</v>
      </c>
    </row>
    <row r="37" spans="2:6" ht="12.75">
      <c r="B37" t="s">
        <v>130</v>
      </c>
      <c r="D37" s="58">
        <v>0</v>
      </c>
      <c r="E37" s="56"/>
      <c r="F37" s="58">
        <v>0</v>
      </c>
    </row>
    <row r="38" spans="2:6" ht="12.75">
      <c r="B38" t="s">
        <v>133</v>
      </c>
      <c r="D38" s="58">
        <v>0</v>
      </c>
      <c r="E38" s="56"/>
      <c r="F38" s="58">
        <v>0</v>
      </c>
    </row>
    <row r="39" spans="2:6" ht="12.75">
      <c r="B39" t="s">
        <v>139</v>
      </c>
      <c r="D39" s="58">
        <v>0</v>
      </c>
      <c r="E39" s="56"/>
      <c r="F39" s="58">
        <v>0</v>
      </c>
    </row>
    <row r="40" spans="2:6" ht="12.75">
      <c r="B40" s="25" t="s">
        <v>50</v>
      </c>
      <c r="D40" s="61">
        <f>SUM(D32:D39)</f>
        <v>-284</v>
      </c>
      <c r="E40" s="56"/>
      <c r="F40" s="61">
        <f>SUM(F32:F39)</f>
        <v>-258</v>
      </c>
    </row>
    <row r="41" spans="4:6" ht="12.75">
      <c r="D41" s="58"/>
      <c r="E41" s="56"/>
      <c r="F41" s="58"/>
    </row>
    <row r="42" spans="2:6" ht="12.75">
      <c r="B42" s="25" t="s">
        <v>47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34</v>
      </c>
      <c r="D44" s="58">
        <f>-1049-1500</f>
        <v>-2549</v>
      </c>
      <c r="E44" s="56"/>
      <c r="F44" s="58">
        <v>-934</v>
      </c>
    </row>
    <row r="45" spans="2:6" ht="12.75">
      <c r="B45" t="s">
        <v>48</v>
      </c>
      <c r="D45" s="58">
        <v>0</v>
      </c>
      <c r="E45" s="56"/>
      <c r="F45" s="58">
        <v>0</v>
      </c>
    </row>
    <row r="46" spans="2:6" ht="12.75">
      <c r="B46" t="s">
        <v>49</v>
      </c>
      <c r="D46" s="58">
        <v>0</v>
      </c>
      <c r="E46" s="56"/>
      <c r="F46" s="58">
        <v>0</v>
      </c>
    </row>
    <row r="47" spans="2:6" ht="12.75">
      <c r="B47" t="s">
        <v>83</v>
      </c>
      <c r="D47" s="58">
        <f>'Changes in equity'!H29</f>
        <v>-187</v>
      </c>
      <c r="E47" s="56"/>
      <c r="F47" s="58">
        <v>-2</v>
      </c>
    </row>
    <row r="48" spans="2:6" ht="12.75">
      <c r="B48" s="25" t="s">
        <v>68</v>
      </c>
      <c r="D48" s="61">
        <f>SUM(D44:D47)</f>
        <v>-2736</v>
      </c>
      <c r="E48" s="56"/>
      <c r="F48" s="61">
        <f>SUM(F44:F47)</f>
        <v>-936</v>
      </c>
    </row>
    <row r="49" spans="4:6" ht="12.75">
      <c r="D49" s="62"/>
      <c r="E49" s="56"/>
      <c r="F49" s="62"/>
    </row>
    <row r="50" spans="2:6" ht="12.75">
      <c r="B50" s="25" t="s">
        <v>51</v>
      </c>
      <c r="D50" s="58">
        <f>D28+D40+D48</f>
        <v>13509</v>
      </c>
      <c r="E50" s="56"/>
      <c r="F50" s="58">
        <f>F28+F40+F48</f>
        <v>2562</v>
      </c>
    </row>
    <row r="51" spans="2:6" ht="12.75">
      <c r="B51" s="25"/>
      <c r="D51" s="58"/>
      <c r="E51" s="56"/>
      <c r="F51" s="58"/>
    </row>
    <row r="52" spans="2:6" ht="12.75">
      <c r="B52" s="25" t="s">
        <v>70</v>
      </c>
      <c r="D52" s="58">
        <f>4888+77400-96-170</f>
        <v>82022</v>
      </c>
      <c r="E52" s="56"/>
      <c r="F52" s="58">
        <v>54242</v>
      </c>
    </row>
    <row r="53" spans="2:6" ht="12.75">
      <c r="B53" s="25"/>
      <c r="D53" s="58"/>
      <c r="E53" s="56"/>
      <c r="F53" s="58"/>
    </row>
    <row r="54" spans="2:6" ht="13.5" thickBot="1">
      <c r="B54" s="25" t="s">
        <v>63</v>
      </c>
      <c r="D54" s="63">
        <f>SUM(D50:D52)</f>
        <v>95531</v>
      </c>
      <c r="E54" s="56"/>
      <c r="F54" s="63">
        <f>SUM(F50:F52)</f>
        <v>56804</v>
      </c>
    </row>
    <row r="55" spans="4:6" ht="13.5" thickTop="1">
      <c r="D55" s="64"/>
      <c r="E55" s="56"/>
      <c r="F55" s="64"/>
    </row>
    <row r="56" spans="2:6" ht="12.75">
      <c r="B56" s="25" t="s">
        <v>71</v>
      </c>
      <c r="D56" s="64"/>
      <c r="E56" s="56"/>
      <c r="F56" s="64"/>
    </row>
    <row r="57" spans="2:6" ht="12.75">
      <c r="B57" t="s">
        <v>72</v>
      </c>
      <c r="D57" s="64">
        <f>90766-96+4893</f>
        <v>95563</v>
      </c>
      <c r="E57" s="56"/>
      <c r="F57" s="64">
        <v>56945</v>
      </c>
    </row>
    <row r="58" spans="2:6" ht="12.75">
      <c r="B58" t="s">
        <v>73</v>
      </c>
      <c r="D58" s="64">
        <v>-32</v>
      </c>
      <c r="E58" s="56"/>
      <c r="F58" s="64">
        <v>-141</v>
      </c>
    </row>
    <row r="59" spans="4:6" ht="13.5" thickBot="1">
      <c r="D59" s="63">
        <f>SUM(D57:D58)</f>
        <v>95531</v>
      </c>
      <c r="E59" s="56"/>
      <c r="F59" s="63">
        <f>SUM(F57:F58)</f>
        <v>56804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64</v>
      </c>
      <c r="D62" s="56"/>
      <c r="E62" s="56"/>
      <c r="F62" s="65"/>
    </row>
    <row r="63" spans="2:6" ht="12.75">
      <c r="B63" s="35" t="s">
        <v>146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2009-07-20T08:45:44Z</cp:lastPrinted>
  <dcterms:created xsi:type="dcterms:W3CDTF">2000-05-08T06:50:43Z</dcterms:created>
  <dcterms:modified xsi:type="dcterms:W3CDTF">2009-07-27T00:47:02Z</dcterms:modified>
  <cp:category/>
  <cp:version/>
  <cp:contentType/>
  <cp:contentStatus/>
</cp:coreProperties>
</file>