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720" windowHeight="3285" tabRatio="395" activeTab="0"/>
  </bookViews>
  <sheets>
    <sheet name="Consol Y Stmt" sheetId="1" r:id="rId1"/>
    <sheet name="Consol BS" sheetId="2" r:id="rId2"/>
    <sheet name="Changes in equity" sheetId="3" r:id="rId3"/>
    <sheet name="Cash flow" sheetId="4" r:id="rId4"/>
  </sheets>
  <definedNames>
    <definedName name="_xlnm.Print_Area" localSheetId="2">'Changes in equity'!$A$1:$K$69</definedName>
    <definedName name="_xlnm.Print_Titles" localSheetId="0">'Consol Y Stmt'!$1:$18</definedName>
  </definedNames>
  <calcPr fullCalcOnLoad="1"/>
</workbook>
</file>

<file path=xl/sharedStrings.xml><?xml version="1.0" encoding="utf-8"?>
<sst xmlns="http://schemas.openxmlformats.org/spreadsheetml/2006/main" count="190" uniqueCount="154">
  <si>
    <t>APEX EQUITY HOLDINGS BERHAD</t>
  </si>
  <si>
    <t>(208232 - A)</t>
  </si>
  <si>
    <t>QUARTERLY REPORT</t>
  </si>
  <si>
    <t xml:space="preserve">                    INDIVIDUAL QUARTER</t>
  </si>
  <si>
    <t xml:space="preserve">               CUMULATIVE QUARTER</t>
  </si>
  <si>
    <t>CURRENT</t>
  </si>
  <si>
    <t>PRECEDING YEAR</t>
  </si>
  <si>
    <t>YEAR</t>
  </si>
  <si>
    <t>QUARTER</t>
  </si>
  <si>
    <t>TO DATE</t>
  </si>
  <si>
    <t>PERIOD</t>
  </si>
  <si>
    <t>RM' 000</t>
  </si>
  <si>
    <t>APEX EQUITY HOLDINGS BERHAD ( 208232-A )</t>
  </si>
  <si>
    <t>AS AT</t>
  </si>
  <si>
    <t>Current Assets</t>
  </si>
  <si>
    <t>Current Liabilities</t>
  </si>
  <si>
    <t xml:space="preserve">Share Capital </t>
  </si>
  <si>
    <t>Reserves</t>
  </si>
  <si>
    <t xml:space="preserve"> </t>
  </si>
  <si>
    <t>Minority Interests</t>
  </si>
  <si>
    <t>The figures have not been audited.</t>
  </si>
  <si>
    <t>Revenue</t>
  </si>
  <si>
    <t>Bank Term Loan</t>
  </si>
  <si>
    <t>COMPARATIVE</t>
  </si>
  <si>
    <t>Other Operating Income</t>
  </si>
  <si>
    <t>Operating Expenses</t>
  </si>
  <si>
    <t>Investing Results</t>
  </si>
  <si>
    <t>Finance Costs</t>
  </si>
  <si>
    <t>Taxation</t>
  </si>
  <si>
    <t>Minority Interest</t>
  </si>
  <si>
    <t>: Basic</t>
  </si>
  <si>
    <t>: Diluted</t>
  </si>
  <si>
    <t xml:space="preserve">(The Condensed Consolidated Income Statements should be read in conjunction with the Annual Financial Report for </t>
  </si>
  <si>
    <t>Property , Plant and Equipment</t>
  </si>
  <si>
    <t>Bank borrowings</t>
  </si>
  <si>
    <t xml:space="preserve">Taxation </t>
  </si>
  <si>
    <t>(The Condensed Consolidated Balance Sheet should be read in conjunction with the Annual Financial Report</t>
  </si>
  <si>
    <t xml:space="preserve">CONDENSED CONSOLIDATED CASH FLOW STATEMENT </t>
  </si>
  <si>
    <t>ended</t>
  </si>
  <si>
    <t>Adjustments for :-</t>
  </si>
  <si>
    <t>Non-cash items</t>
  </si>
  <si>
    <t>Non-operating items (which are investing/financing)</t>
  </si>
  <si>
    <t>Changes in working capital</t>
  </si>
  <si>
    <t>Net change in current assets</t>
  </si>
  <si>
    <t>Net change in current liabilities</t>
  </si>
  <si>
    <t>Net cash flows from operating activities</t>
  </si>
  <si>
    <t>Investing Activities</t>
  </si>
  <si>
    <t>Financing Activities</t>
  </si>
  <si>
    <t>Dividends paid</t>
  </si>
  <si>
    <t>Dividend paid to minority interest</t>
  </si>
  <si>
    <t>Net cash in investing activities</t>
  </si>
  <si>
    <t>Net change in Cash &amp; Cash Equivalents</t>
  </si>
  <si>
    <t>CONDENSED CONSOLIDATED STATEMENT OF CHANGES IN EQUITY</t>
  </si>
  <si>
    <t>Share</t>
  </si>
  <si>
    <t>Capital</t>
  </si>
  <si>
    <t>Premium</t>
  </si>
  <si>
    <t>Other</t>
  </si>
  <si>
    <t>Total</t>
  </si>
  <si>
    <t>RM`000</t>
  </si>
  <si>
    <t>Movements during the period</t>
  </si>
  <si>
    <t>(cumulative)</t>
  </si>
  <si>
    <t>(The Condensed Consolidated Statement of Changes in Equity should be read in conjunction with the Annual Financial Report</t>
  </si>
  <si>
    <t>EPS (sen)</t>
  </si>
  <si>
    <t>Cash &amp; Cash Equivalents at end of period</t>
  </si>
  <si>
    <t xml:space="preserve">(The Condensed Consolidated Cashflow Statement should be read in conjunction </t>
  </si>
  <si>
    <t>Purchase of property, plant &amp; equipment</t>
  </si>
  <si>
    <t>Proceeds from disposal of property,plant and equipment</t>
  </si>
  <si>
    <t>Operating profit before changes in working capital</t>
  </si>
  <si>
    <t>Net cash used in financing activities</t>
  </si>
  <si>
    <t>Income tax paid</t>
  </si>
  <si>
    <t>Cash &amp; Cash Equivalents at beginning of period</t>
  </si>
  <si>
    <t>Cash &amp; Cash Equivalents at end of period comprise :</t>
  </si>
  <si>
    <t>Cash,Bank Balances and Deposits</t>
  </si>
  <si>
    <t>Bank Overdrafts</t>
  </si>
  <si>
    <t>Net Profit/(Loss)  before tax</t>
  </si>
  <si>
    <t>Tax refund</t>
  </si>
  <si>
    <t>Balance at beginning of year 2002</t>
  </si>
  <si>
    <t>Balance at end of year 2002</t>
  </si>
  <si>
    <t>Dividend Income</t>
  </si>
  <si>
    <t>Interest income</t>
  </si>
  <si>
    <t>Interest expense</t>
  </si>
  <si>
    <t>Deferred Tax Assets</t>
  </si>
  <si>
    <t>Shares</t>
  </si>
  <si>
    <t>Shares buy-back</t>
  </si>
  <si>
    <t>Profit</t>
  </si>
  <si>
    <t>Unappropriated</t>
  </si>
  <si>
    <t>Net profit/(loss) during the period</t>
  </si>
  <si>
    <t>Dividend paid</t>
  </si>
  <si>
    <t>Treasury</t>
  </si>
  <si>
    <t>Translation differences in foreign subsidiary</t>
  </si>
  <si>
    <t>Attributable to :</t>
  </si>
  <si>
    <t>Equity holders of the parent</t>
  </si>
  <si>
    <t xml:space="preserve">                           </t>
  </si>
  <si>
    <t>Available-for-sale Investments</t>
  </si>
  <si>
    <t>Fixed Deposits With Financial Institutions</t>
  </si>
  <si>
    <t>Bank Borrowings</t>
  </si>
  <si>
    <t>Prepaid Lease Payments</t>
  </si>
  <si>
    <t>Net assets per share (RM)</t>
  </si>
  <si>
    <t>Profit From Operations</t>
  </si>
  <si>
    <t>Profit/(Loss) Before Tax</t>
  </si>
  <si>
    <t>Profit/(Loss) After Tax</t>
  </si>
  <si>
    <t>Proceeds from disposal of available for sales investments</t>
  </si>
  <si>
    <t>As previously stated</t>
  </si>
  <si>
    <t>Fair Value</t>
  </si>
  <si>
    <t>Reserve</t>
  </si>
  <si>
    <t>Transfer from fair value reserve to profit &amp; loss</t>
  </si>
  <si>
    <t>Treasury Shares</t>
  </si>
  <si>
    <t>Equity</t>
  </si>
  <si>
    <t>Interest</t>
  </si>
  <si>
    <t>Equity Attributable to Equity Holders of the Parent</t>
  </si>
  <si>
    <t>Attributable to</t>
  </si>
  <si>
    <t>Equity Holders</t>
  </si>
  <si>
    <t>of the Parent</t>
  </si>
  <si>
    <t>Minority</t>
  </si>
  <si>
    <t>ASSETS</t>
  </si>
  <si>
    <t>Non-Ccurrent Assets</t>
  </si>
  <si>
    <t>TOTAL ASSETS</t>
  </si>
  <si>
    <t>EQUITY AND LIABILITIES</t>
  </si>
  <si>
    <t>TOTAL EQUITY</t>
  </si>
  <si>
    <t>TOTAL EQUITY AND LIABILITIES</t>
  </si>
  <si>
    <t>Cash and Short Term Funds</t>
  </si>
  <si>
    <t>Non-Current Liabilities</t>
  </si>
  <si>
    <t>TOTAL LIABILITIES</t>
  </si>
  <si>
    <t>Investment Poperties</t>
  </si>
  <si>
    <t>Deferred Tax Liabilities</t>
  </si>
  <si>
    <t>Unrealised gain/(loss) on valuation of available for sales investment</t>
  </si>
  <si>
    <t>Intangible Assets</t>
  </si>
  <si>
    <t>Receivables</t>
  </si>
  <si>
    <t>Marketable Securities Held for Trading</t>
  </si>
  <si>
    <t>Payables</t>
  </si>
  <si>
    <t>Purchase of available for sales investments</t>
  </si>
  <si>
    <t>Acquisition of additional shares in a subsidiary</t>
  </si>
  <si>
    <t>Distribution of treasury shares</t>
  </si>
  <si>
    <t>Placement of fixed deposits</t>
  </si>
  <si>
    <t>Purchase of shares in a subsidiary</t>
  </si>
  <si>
    <t>Balance at end of period 2008</t>
  </si>
  <si>
    <t>Unrealised gain/(loss)  on valuation of available for sales investment</t>
  </si>
  <si>
    <t>Balance at beginning of year 2008</t>
  </si>
  <si>
    <t>Proceeds from disposal of a subsidiary</t>
  </si>
  <si>
    <t>Net cash from deconsolidation of a subsidiary</t>
  </si>
  <si>
    <t>Effect of deconsolidation from disposal of shares in a subsidiary</t>
  </si>
  <si>
    <t>Quarterly report on consolidated results for the financial quarter ended 31 March 2009</t>
  </si>
  <si>
    <t>CONDENSED CONSOLIDATED INCOME STATEMENT FOR THE QUARTER ENDED 31 MARCH 2009</t>
  </si>
  <si>
    <t>the year ended 31 December 2008)</t>
  </si>
  <si>
    <t>CONDENSED CONSOLIDATED BALANCE SHEETS AS AT 31 MARCH 2009</t>
  </si>
  <si>
    <t>for the year ended 31 December 2008)</t>
  </si>
  <si>
    <t>Due to A Director</t>
  </si>
  <si>
    <t>3 months ended 31 March 2009</t>
  </si>
  <si>
    <t>FOR THE PERIOD ENDED 31 MARCH 2009</t>
  </si>
  <si>
    <t>Balance at end of period 2009</t>
  </si>
  <si>
    <t>3 months ended 31 March 2008</t>
  </si>
  <si>
    <t>Balance at beginning of year 2009</t>
  </si>
  <si>
    <t>3 months</t>
  </si>
  <si>
    <t>with the Annual Financial Report for the year ended 31 December 2008)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</si>
</sst>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;&quot;RM&quot;\-#,##0"/>
    <numFmt numFmtId="165" formatCode="&quot;RM&quot;#,##0;[Red]&quot;RM&quot;\-#,##0"/>
    <numFmt numFmtId="166" formatCode="&quot;RM&quot;#,##0.00;&quot;RM&quot;\-#,##0.00"/>
    <numFmt numFmtId="167" formatCode="&quot;RM&quot;#,##0.00;[Red]&quot;RM&quot;\-#,##0.00"/>
    <numFmt numFmtId="168" formatCode="_ &quot;RM&quot;* #,##0_ ;_ &quot;RM&quot;* \-#,##0_ ;_ &quot;RM&quot;* &quot;-&quot;_ ;_ @_ "/>
    <numFmt numFmtId="169" formatCode="_ * #,##0_ ;_ * \-#,##0_ ;_ * &quot;-&quot;_ ;_ @_ "/>
    <numFmt numFmtId="170" formatCode="_ &quot;RM&quot;* #,##0.00_ ;_ &quot;RM&quot;* \-#,##0.00_ ;_ &quot;RM&quot;* &quot;-&quot;??_ ;_ @_ "/>
    <numFmt numFmtId="171" formatCode="_ * #,##0.00_ ;_ * \-#,##0.00_ ;_ * &quot;-&quot;??_ ;_ @_ "/>
    <numFmt numFmtId="172" formatCode="_(* #,##0.0_);_(* \(#,##0.0\);_(* &quot;-&quot;??_);_(@_)"/>
    <numFmt numFmtId="173" formatCode="_(* #,##0_);_(* \(#,##0\);_(* &quot;-&quot;??_);_(@_)"/>
    <numFmt numFmtId="174" formatCode="_ * #,##0.0_ ;_ * \-#,##0.0_ ;_ * &quot;-&quot;?_ ;_ @_ "/>
    <numFmt numFmtId="175" formatCode="_(* #,##0.000_);_(* \(#,##0.00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_);_(* \(#,##0.00000\);_(* &quot;-&quot;?????_);_(@_)"/>
    <numFmt numFmtId="179" formatCode="#,##0.0"/>
    <numFmt numFmtId="180" formatCode="#,##0.000"/>
    <numFmt numFmtId="181" formatCode="dd/mm/yy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u val="singleAccounting"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41">
    <border>
      <left/>
      <right/>
      <top/>
      <bottom/>
      <diagonal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double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double"/>
    </border>
    <border>
      <left style="thin"/>
      <right style="medium"/>
      <top style="double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double"/>
      <right style="thin"/>
      <top style="double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9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7" fillId="0" borderId="0" xfId="0" applyFont="1" applyAlignment="1">
      <alignment horizontal="centerContinuous"/>
    </xf>
    <xf numFmtId="0" fontId="4" fillId="0" borderId="0" xfId="0" applyFont="1" applyAlignment="1">
      <alignment/>
    </xf>
    <xf numFmtId="173" fontId="0" fillId="0" borderId="0" xfId="15" applyNumberFormat="1" applyAlignment="1">
      <alignment/>
    </xf>
    <xf numFmtId="173" fontId="1" fillId="0" borderId="0" xfId="15" applyNumberFormat="1" applyFont="1" applyBorder="1" applyAlignment="1">
      <alignment horizontal="centerContinuous"/>
    </xf>
    <xf numFmtId="173" fontId="0" fillId="0" borderId="0" xfId="15" applyNumberFormat="1" applyBorder="1" applyAlignment="1">
      <alignment/>
    </xf>
    <xf numFmtId="3" fontId="0" fillId="0" borderId="0" xfId="15" applyNumberFormat="1" applyAlignment="1">
      <alignment/>
    </xf>
    <xf numFmtId="3" fontId="1" fillId="0" borderId="0" xfId="15" applyNumberFormat="1" applyFont="1" applyBorder="1" applyAlignment="1">
      <alignment horizontal="centerContinuous"/>
    </xf>
    <xf numFmtId="3" fontId="0" fillId="0" borderId="0" xfId="15" applyNumberFormat="1" applyBorder="1" applyAlignment="1">
      <alignment/>
    </xf>
    <xf numFmtId="0" fontId="8" fillId="0" borderId="0" xfId="0" applyFont="1" applyBorder="1" applyAlignment="1">
      <alignment/>
    </xf>
    <xf numFmtId="173" fontId="0" fillId="0" borderId="2" xfId="15" applyNumberFormat="1" applyFont="1" applyBorder="1" applyAlignment="1">
      <alignment/>
    </xf>
    <xf numFmtId="0" fontId="5" fillId="0" borderId="3" xfId="0" applyFont="1" applyBorder="1" applyAlignment="1">
      <alignment/>
    </xf>
    <xf numFmtId="0" fontId="0" fillId="0" borderId="4" xfId="0" applyBorder="1" applyAlignment="1">
      <alignment/>
    </xf>
    <xf numFmtId="0" fontId="5" fillId="0" borderId="5" xfId="0" applyFon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173" fontId="0" fillId="0" borderId="7" xfId="15" applyNumberFormat="1" applyBorder="1" applyAlignment="1">
      <alignment/>
    </xf>
    <xf numFmtId="173" fontId="0" fillId="0" borderId="8" xfId="15" applyNumberFormat="1" applyBorder="1" applyAlignment="1">
      <alignment/>
    </xf>
    <xf numFmtId="173" fontId="0" fillId="0" borderId="9" xfId="15" applyNumberFormat="1" applyFont="1" applyBorder="1" applyAlignment="1">
      <alignment/>
    </xf>
    <xf numFmtId="0" fontId="1" fillId="0" borderId="0" xfId="0" applyFont="1" applyAlignment="1">
      <alignment/>
    </xf>
    <xf numFmtId="3" fontId="1" fillId="0" borderId="0" xfId="15" applyNumberFormat="1" applyFont="1" applyBorder="1" applyAlignment="1">
      <alignment horizontal="centerContinuous"/>
    </xf>
    <xf numFmtId="0" fontId="1" fillId="0" borderId="0" xfId="0" applyFont="1" applyBorder="1" applyAlignment="1">
      <alignment/>
    </xf>
    <xf numFmtId="173" fontId="1" fillId="0" borderId="0" xfId="15" applyNumberFormat="1" applyFont="1" applyBorder="1" applyAlignment="1">
      <alignment horizontal="centerContinuous"/>
    </xf>
    <xf numFmtId="0" fontId="0" fillId="0" borderId="0" xfId="0" applyFont="1" applyAlignment="1">
      <alignment/>
    </xf>
    <xf numFmtId="0" fontId="0" fillId="0" borderId="0" xfId="0" applyAlignment="1" quotePrefix="1">
      <alignment/>
    </xf>
    <xf numFmtId="0" fontId="1" fillId="0" borderId="0" xfId="0" applyFont="1" applyAlignment="1">
      <alignment horizontal="center"/>
    </xf>
    <xf numFmtId="15" fontId="1" fillId="0" borderId="0" xfId="0" applyNumberFormat="1" applyFont="1" applyAlignment="1">
      <alignment horizontal="center"/>
    </xf>
    <xf numFmtId="173" fontId="0" fillId="0" borderId="10" xfId="15" applyNumberFormat="1" applyBorder="1" applyAlignment="1">
      <alignment/>
    </xf>
    <xf numFmtId="0" fontId="9" fillId="0" borderId="0" xfId="0" applyFont="1" applyAlignment="1" quotePrefix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173" fontId="0" fillId="0" borderId="7" xfId="15" applyNumberFormat="1" applyFont="1" applyFill="1" applyBorder="1" applyAlignment="1">
      <alignment/>
    </xf>
    <xf numFmtId="0" fontId="0" fillId="0" borderId="7" xfId="0" applyFill="1" applyBorder="1" applyAlignment="1">
      <alignment/>
    </xf>
    <xf numFmtId="173" fontId="0" fillId="0" borderId="7" xfId="15" applyNumberFormat="1" applyFill="1" applyBorder="1" applyAlignment="1">
      <alignment/>
    </xf>
    <xf numFmtId="0" fontId="0" fillId="0" borderId="11" xfId="0" applyFill="1" applyBorder="1" applyAlignment="1">
      <alignment/>
    </xf>
    <xf numFmtId="173" fontId="0" fillId="0" borderId="7" xfId="0" applyNumberFormat="1" applyFill="1" applyBorder="1" applyAlignment="1">
      <alignment/>
    </xf>
    <xf numFmtId="173" fontId="0" fillId="0" borderId="11" xfId="15" applyNumberFormat="1" applyFill="1" applyBorder="1" applyAlignment="1">
      <alignment/>
    </xf>
    <xf numFmtId="173" fontId="0" fillId="0" borderId="12" xfId="15" applyNumberFormat="1" applyFill="1" applyBorder="1" applyAlignment="1">
      <alignment/>
    </xf>
    <xf numFmtId="43" fontId="0" fillId="0" borderId="7" xfId="15" applyNumberFormat="1" applyFill="1" applyBorder="1" applyAlignment="1">
      <alignment/>
    </xf>
    <xf numFmtId="173" fontId="0" fillId="0" borderId="2" xfId="15" applyNumberFormat="1" applyFont="1" applyFill="1" applyBorder="1" applyAlignment="1">
      <alignment/>
    </xf>
    <xf numFmtId="43" fontId="0" fillId="0" borderId="2" xfId="15" applyNumberFormat="1" applyFont="1" applyFill="1" applyBorder="1" applyAlignment="1">
      <alignment/>
    </xf>
    <xf numFmtId="173" fontId="0" fillId="0" borderId="0" xfId="15" applyNumberFormat="1" applyFill="1" applyBorder="1" applyAlignment="1">
      <alignment/>
    </xf>
    <xf numFmtId="3" fontId="0" fillId="0" borderId="0" xfId="15" applyNumberFormat="1" applyFill="1" applyBorder="1" applyAlignment="1">
      <alignment/>
    </xf>
    <xf numFmtId="3" fontId="0" fillId="0" borderId="13" xfId="15" applyNumberFormat="1" applyFill="1" applyBorder="1" applyAlignment="1">
      <alignment/>
    </xf>
    <xf numFmtId="173" fontId="0" fillId="0" borderId="13" xfId="15" applyNumberFormat="1" applyFill="1" applyBorder="1" applyAlignment="1">
      <alignment/>
    </xf>
    <xf numFmtId="173" fontId="0" fillId="0" borderId="13" xfId="15" applyNumberFormat="1" applyFont="1" applyFill="1" applyBorder="1" applyAlignment="1">
      <alignment/>
    </xf>
    <xf numFmtId="173" fontId="1" fillId="0" borderId="0" xfId="15" applyNumberFormat="1" applyFont="1" applyFill="1" applyBorder="1" applyAlignment="1">
      <alignment/>
    </xf>
    <xf numFmtId="173" fontId="1" fillId="0" borderId="10" xfId="15" applyNumberFormat="1" applyFont="1" applyFill="1" applyBorder="1" applyAlignment="1">
      <alignment/>
    </xf>
    <xf numFmtId="3" fontId="0" fillId="0" borderId="0" xfId="15" applyNumberFormat="1" applyFill="1" applyAlignment="1">
      <alignment/>
    </xf>
    <xf numFmtId="173" fontId="0" fillId="0" borderId="0" xfId="15" applyNumberFormat="1" applyFill="1" applyAlignment="1">
      <alignment/>
    </xf>
    <xf numFmtId="0" fontId="0" fillId="0" borderId="0" xfId="0" applyFill="1" applyAlignment="1">
      <alignment/>
    </xf>
    <xf numFmtId="173" fontId="0" fillId="0" borderId="10" xfId="15" applyNumberFormat="1" applyFill="1" applyBorder="1" applyAlignment="1">
      <alignment/>
    </xf>
    <xf numFmtId="173" fontId="0" fillId="0" borderId="0" xfId="15" applyNumberFormat="1" applyFont="1" applyFill="1" applyAlignment="1">
      <alignment/>
    </xf>
    <xf numFmtId="0" fontId="0" fillId="0" borderId="0" xfId="0" applyFont="1" applyFill="1" applyAlignment="1">
      <alignment/>
    </xf>
    <xf numFmtId="173" fontId="0" fillId="0" borderId="14" xfId="15" applyNumberFormat="1" applyFont="1" applyFill="1" applyBorder="1" applyAlignment="1">
      <alignment/>
    </xf>
    <xf numFmtId="173" fontId="0" fillId="0" borderId="15" xfId="15" applyNumberFormat="1" applyFont="1" applyFill="1" applyBorder="1" applyAlignment="1">
      <alignment/>
    </xf>
    <xf numFmtId="173" fontId="0" fillId="0" borderId="0" xfId="15" applyNumberFormat="1" applyFont="1" applyFill="1" applyBorder="1" applyAlignment="1">
      <alignment/>
    </xf>
    <xf numFmtId="173" fontId="0" fillId="0" borderId="10" xfId="15" applyNumberFormat="1" applyFont="1" applyFill="1" applyBorder="1" applyAlignment="1">
      <alignment/>
    </xf>
    <xf numFmtId="173" fontId="0" fillId="0" borderId="0" xfId="0" applyNumberFormat="1" applyFont="1" applyFill="1" applyAlignment="1">
      <alignment/>
    </xf>
    <xf numFmtId="173" fontId="0" fillId="0" borderId="0" xfId="0" applyNumberFormat="1" applyFill="1" applyAlignment="1">
      <alignment/>
    </xf>
    <xf numFmtId="173" fontId="0" fillId="0" borderId="16" xfId="15" applyNumberFormat="1" applyFont="1" applyFill="1" applyBorder="1" applyAlignment="1">
      <alignment/>
    </xf>
    <xf numFmtId="0" fontId="0" fillId="0" borderId="16" xfId="0" applyFill="1" applyBorder="1" applyAlignment="1">
      <alignment/>
    </xf>
    <xf numFmtId="173" fontId="0" fillId="0" borderId="16" xfId="15" applyNumberFormat="1" applyFill="1" applyBorder="1" applyAlignment="1">
      <alignment/>
    </xf>
    <xf numFmtId="0" fontId="0" fillId="0" borderId="17" xfId="0" applyFill="1" applyBorder="1" applyAlignment="1">
      <alignment/>
    </xf>
    <xf numFmtId="173" fontId="0" fillId="0" borderId="16" xfId="0" applyNumberFormat="1" applyFill="1" applyBorder="1" applyAlignment="1">
      <alignment/>
    </xf>
    <xf numFmtId="173" fontId="0" fillId="0" borderId="17" xfId="15" applyNumberFormat="1" applyFill="1" applyBorder="1" applyAlignment="1">
      <alignment/>
    </xf>
    <xf numFmtId="173" fontId="0" fillId="0" borderId="18" xfId="15" applyNumberFormat="1" applyFill="1" applyBorder="1" applyAlignment="1">
      <alignment/>
    </xf>
    <xf numFmtId="0" fontId="1" fillId="0" borderId="19" xfId="0" applyFont="1" applyBorder="1" applyAlignment="1">
      <alignment horizontal="centerContinuous"/>
    </xf>
    <xf numFmtId="0" fontId="1" fillId="0" borderId="1" xfId="0" applyFont="1" applyBorder="1" applyAlignment="1">
      <alignment horizontal="centerContinuous"/>
    </xf>
    <xf numFmtId="15" fontId="1" fillId="0" borderId="1" xfId="0" applyNumberFormat="1" applyFont="1" applyBorder="1" applyAlignment="1">
      <alignment horizontal="centerContinuous"/>
    </xf>
    <xf numFmtId="0" fontId="1" fillId="0" borderId="20" xfId="0" applyFont="1" applyBorder="1" applyAlignment="1">
      <alignment horizontal="centerContinuous"/>
    </xf>
    <xf numFmtId="173" fontId="0" fillId="0" borderId="1" xfId="15" applyNumberFormat="1" applyBorder="1" applyAlignment="1">
      <alignment/>
    </xf>
    <xf numFmtId="43" fontId="0" fillId="0" borderId="1" xfId="15" applyNumberFormat="1" applyFill="1" applyBorder="1" applyAlignment="1">
      <alignment/>
    </xf>
    <xf numFmtId="43" fontId="0" fillId="0" borderId="1" xfId="15" applyNumberFormat="1" applyBorder="1" applyAlignment="1">
      <alignment/>
    </xf>
    <xf numFmtId="173" fontId="0" fillId="0" borderId="21" xfId="15" applyNumberFormat="1" applyBorder="1" applyAlignment="1">
      <alignment/>
    </xf>
    <xf numFmtId="0" fontId="1" fillId="0" borderId="22" xfId="0" applyFont="1" applyBorder="1" applyAlignment="1">
      <alignment horizontal="centerContinuous"/>
    </xf>
    <xf numFmtId="0" fontId="1" fillId="0" borderId="7" xfId="0" applyFont="1" applyBorder="1" applyAlignment="1">
      <alignment horizontal="centerContinuous"/>
    </xf>
    <xf numFmtId="15" fontId="1" fillId="0" borderId="2" xfId="0" applyNumberFormat="1" applyFont="1" applyBorder="1" applyAlignment="1">
      <alignment horizontal="centerContinuous"/>
    </xf>
    <xf numFmtId="0" fontId="1" fillId="0" borderId="23" xfId="0" applyFont="1" applyBorder="1" applyAlignment="1">
      <alignment horizontal="centerContinuous"/>
    </xf>
    <xf numFmtId="0" fontId="1" fillId="0" borderId="24" xfId="0" applyFont="1" applyBorder="1" applyAlignment="1">
      <alignment horizontal="centerContinuous"/>
    </xf>
    <xf numFmtId="0" fontId="1" fillId="0" borderId="25" xfId="0" applyFont="1" applyBorder="1" applyAlignment="1">
      <alignment horizontal="centerContinuous"/>
    </xf>
    <xf numFmtId="15" fontId="1" fillId="0" borderId="25" xfId="0" applyNumberFormat="1" applyFont="1" applyBorder="1" applyAlignment="1">
      <alignment horizontal="centerContinuous"/>
    </xf>
    <xf numFmtId="0" fontId="1" fillId="0" borderId="26" xfId="0" applyFont="1" applyBorder="1" applyAlignment="1">
      <alignment horizontal="centerContinuous"/>
    </xf>
    <xf numFmtId="0" fontId="1" fillId="0" borderId="27" xfId="0" applyFont="1" applyBorder="1" applyAlignment="1">
      <alignment horizontal="centerContinuous"/>
    </xf>
    <xf numFmtId="0" fontId="1" fillId="0" borderId="2" xfId="0" applyFont="1" applyBorder="1" applyAlignment="1">
      <alignment horizontal="centerContinuous"/>
    </xf>
    <xf numFmtId="0" fontId="1" fillId="0" borderId="28" xfId="0" applyFont="1" applyBorder="1" applyAlignment="1">
      <alignment horizontal="centerContinuous"/>
    </xf>
    <xf numFmtId="0" fontId="0" fillId="0" borderId="2" xfId="0" applyFill="1" applyBorder="1" applyAlignment="1">
      <alignment/>
    </xf>
    <xf numFmtId="173" fontId="0" fillId="0" borderId="2" xfId="15" applyNumberFormat="1" applyFill="1" applyBorder="1" applyAlignment="1">
      <alignment/>
    </xf>
    <xf numFmtId="0" fontId="0" fillId="0" borderId="29" xfId="0" applyFill="1" applyBorder="1" applyAlignment="1">
      <alignment/>
    </xf>
    <xf numFmtId="173" fontId="0" fillId="0" borderId="2" xfId="0" applyNumberFormat="1" applyFill="1" applyBorder="1" applyAlignment="1">
      <alignment/>
    </xf>
    <xf numFmtId="173" fontId="0" fillId="0" borderId="29" xfId="15" applyNumberFormat="1" applyFill="1" applyBorder="1" applyAlignment="1">
      <alignment/>
    </xf>
    <xf numFmtId="173" fontId="0" fillId="0" borderId="30" xfId="15" applyNumberFormat="1" applyFill="1" applyBorder="1" applyAlignment="1">
      <alignment/>
    </xf>
    <xf numFmtId="0" fontId="0" fillId="0" borderId="31" xfId="0" applyBorder="1" applyAlignment="1">
      <alignment/>
    </xf>
    <xf numFmtId="173" fontId="0" fillId="0" borderId="32" xfId="15" applyNumberFormat="1" applyBorder="1" applyAlignment="1">
      <alignment/>
    </xf>
    <xf numFmtId="43" fontId="0" fillId="0" borderId="32" xfId="15" applyNumberFormat="1" applyFill="1" applyBorder="1" applyAlignment="1">
      <alignment/>
    </xf>
    <xf numFmtId="43" fontId="0" fillId="0" borderId="32" xfId="15" applyNumberFormat="1" applyBorder="1" applyAlignment="1">
      <alignment/>
    </xf>
    <xf numFmtId="173" fontId="0" fillId="0" borderId="33" xfId="15" applyNumberFormat="1" applyBorder="1" applyAlignment="1">
      <alignment/>
    </xf>
    <xf numFmtId="0" fontId="0" fillId="0" borderId="34" xfId="0" applyBorder="1" applyAlignment="1">
      <alignment/>
    </xf>
    <xf numFmtId="173" fontId="0" fillId="0" borderId="32" xfId="15" applyNumberFormat="1" applyFont="1" applyFill="1" applyBorder="1" applyAlignment="1">
      <alignment/>
    </xf>
    <xf numFmtId="0" fontId="0" fillId="0" borderId="32" xfId="0" applyFill="1" applyBorder="1" applyAlignment="1">
      <alignment/>
    </xf>
    <xf numFmtId="173" fontId="0" fillId="0" borderId="32" xfId="15" applyNumberFormat="1" applyFill="1" applyBorder="1" applyAlignment="1">
      <alignment/>
    </xf>
    <xf numFmtId="0" fontId="0" fillId="0" borderId="35" xfId="0" applyFill="1" applyBorder="1" applyAlignment="1">
      <alignment/>
    </xf>
    <xf numFmtId="173" fontId="0" fillId="0" borderId="32" xfId="0" applyNumberFormat="1" applyFill="1" applyBorder="1" applyAlignment="1">
      <alignment/>
    </xf>
    <xf numFmtId="173" fontId="0" fillId="0" borderId="35" xfId="15" applyNumberFormat="1" applyFill="1" applyBorder="1" applyAlignment="1">
      <alignment/>
    </xf>
    <xf numFmtId="173" fontId="0" fillId="0" borderId="36" xfId="15" applyNumberFormat="1" applyFill="1" applyBorder="1" applyAlignment="1">
      <alignment/>
    </xf>
    <xf numFmtId="15" fontId="1" fillId="0" borderId="7" xfId="0" applyNumberFormat="1" applyFont="1" applyBorder="1" applyAlignment="1">
      <alignment horizontal="centerContinuous"/>
    </xf>
    <xf numFmtId="173" fontId="0" fillId="0" borderId="0" xfId="0" applyNumberFormat="1" applyAlignment="1">
      <alignment/>
    </xf>
    <xf numFmtId="3" fontId="1" fillId="0" borderId="0" xfId="15" applyNumberFormat="1" applyFont="1" applyBorder="1" applyAlignment="1" quotePrefix="1">
      <alignment horizontal="centerContinuous"/>
    </xf>
    <xf numFmtId="43" fontId="1" fillId="0" borderId="37" xfId="15" applyNumberFormat="1" applyFont="1" applyFill="1" applyBorder="1" applyAlignment="1">
      <alignment/>
    </xf>
    <xf numFmtId="3" fontId="0" fillId="0" borderId="0" xfId="15" applyNumberFormat="1" applyFont="1" applyAlignment="1">
      <alignment/>
    </xf>
    <xf numFmtId="0" fontId="0" fillId="0" borderId="0" xfId="0" applyAlignment="1">
      <alignment vertical="top" wrapText="1"/>
    </xf>
    <xf numFmtId="173" fontId="1" fillId="0" borderId="0" xfId="15" applyNumberFormat="1" applyFont="1" applyFill="1" applyAlignment="1">
      <alignment/>
    </xf>
    <xf numFmtId="0" fontId="1" fillId="0" borderId="0" xfId="0" applyFont="1" applyFill="1" applyAlignment="1">
      <alignment/>
    </xf>
    <xf numFmtId="173" fontId="1" fillId="0" borderId="10" xfId="15" applyNumberFormat="1" applyFont="1" applyFill="1" applyBorder="1" applyAlignment="1">
      <alignment/>
    </xf>
    <xf numFmtId="173" fontId="0" fillId="0" borderId="38" xfId="15" applyNumberFormat="1" applyFill="1" applyBorder="1" applyAlignment="1">
      <alignment/>
    </xf>
    <xf numFmtId="173" fontId="0" fillId="0" borderId="39" xfId="15" applyNumberFormat="1" applyFill="1" applyBorder="1" applyAlignment="1">
      <alignment/>
    </xf>
    <xf numFmtId="3" fontId="1" fillId="0" borderId="10" xfId="0" applyNumberFormat="1" applyFont="1" applyBorder="1" applyAlignment="1">
      <alignment/>
    </xf>
    <xf numFmtId="173" fontId="1" fillId="0" borderId="10" xfId="0" applyNumberFormat="1" applyFont="1" applyBorder="1" applyAlignment="1">
      <alignment/>
    </xf>
    <xf numFmtId="173" fontId="0" fillId="0" borderId="40" xfId="15" applyNumberFormat="1" applyFont="1" applyFill="1" applyBorder="1" applyAlignment="1">
      <alignment/>
    </xf>
    <xf numFmtId="38" fontId="0" fillId="0" borderId="38" xfId="15" applyNumberFormat="1" applyFont="1" applyFill="1" applyBorder="1" applyAlignment="1">
      <alignment horizontal="right"/>
    </xf>
    <xf numFmtId="38" fontId="0" fillId="0" borderId="13" xfId="15" applyNumberFormat="1" applyFont="1" applyFill="1" applyBorder="1" applyAlignment="1">
      <alignment horizontal="right"/>
    </xf>
    <xf numFmtId="38" fontId="0" fillId="0" borderId="13" xfId="15" applyNumberFormat="1" applyFill="1" applyBorder="1" applyAlignment="1">
      <alignment/>
    </xf>
    <xf numFmtId="38" fontId="0" fillId="0" borderId="38" xfId="15" applyNumberFormat="1" applyFont="1" applyFill="1" applyBorder="1" applyAlignment="1">
      <alignment/>
    </xf>
    <xf numFmtId="173" fontId="1" fillId="0" borderId="39" xfId="15" applyNumberFormat="1" applyFont="1" applyFill="1" applyBorder="1" applyAlignment="1">
      <alignment/>
    </xf>
    <xf numFmtId="173" fontId="1" fillId="0" borderId="15" xfId="15" applyNumberFormat="1" applyFont="1" applyFill="1" applyBorder="1" applyAlignment="1">
      <alignment/>
    </xf>
    <xf numFmtId="173" fontId="0" fillId="0" borderId="38" xfId="15" applyNumberFormat="1" applyFont="1" applyFill="1" applyBorder="1" applyAlignment="1">
      <alignment horizontal="right"/>
    </xf>
    <xf numFmtId="3" fontId="0" fillId="0" borderId="39" xfId="15" applyNumberFormat="1" applyFill="1" applyBorder="1" applyAlignment="1">
      <alignment/>
    </xf>
    <xf numFmtId="180" fontId="0" fillId="0" borderId="0" xfId="15" applyNumberFormat="1" applyAlignment="1">
      <alignment/>
    </xf>
    <xf numFmtId="173" fontId="0" fillId="0" borderId="13" xfId="15" applyNumberFormat="1" applyFont="1" applyFill="1" applyBorder="1" applyAlignment="1">
      <alignment horizontal="right"/>
    </xf>
    <xf numFmtId="38" fontId="0" fillId="0" borderId="39" xfId="15" applyNumberFormat="1" applyFill="1" applyBorder="1" applyAlignment="1">
      <alignment/>
    </xf>
    <xf numFmtId="0" fontId="0" fillId="0" borderId="0" xfId="0" applyAlignment="1">
      <alignment wrapText="1"/>
    </xf>
    <xf numFmtId="173" fontId="0" fillId="0" borderId="0" xfId="15" applyNumberFormat="1" applyFont="1" applyFill="1" applyAlignment="1">
      <alignment/>
    </xf>
    <xf numFmtId="173" fontId="1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5"/>
  <sheetViews>
    <sheetView tabSelected="1" zoomScale="75" zoomScaleNormal="75" zoomScaleSheetLayoutView="75" workbookViewId="0" topLeftCell="A1">
      <selection activeCell="I22" sqref="I22"/>
    </sheetView>
  </sheetViews>
  <sheetFormatPr defaultColWidth="9.140625" defaultRowHeight="12.75"/>
  <cols>
    <col min="1" max="1" width="3.8515625" style="0" customWidth="1"/>
    <col min="2" max="2" width="11.57421875" style="0" customWidth="1"/>
    <col min="5" max="5" width="7.57421875" style="0" customWidth="1"/>
    <col min="6" max="7" width="20.7109375" style="0" customWidth="1"/>
    <col min="8" max="9" width="20.8515625" style="0" customWidth="1"/>
  </cols>
  <sheetData>
    <row r="1" spans="1:4" ht="20.25">
      <c r="A1" s="8" t="s">
        <v>0</v>
      </c>
      <c r="D1" s="7"/>
    </row>
    <row r="2" ht="15.75">
      <c r="A2" s="8" t="s">
        <v>1</v>
      </c>
    </row>
    <row r="3" ht="15.75">
      <c r="F3" s="8"/>
    </row>
    <row r="4" ht="15.75">
      <c r="F4" s="8"/>
    </row>
    <row r="6" ht="18">
      <c r="A6" s="5" t="s">
        <v>2</v>
      </c>
    </row>
    <row r="8" ht="12.75">
      <c r="A8" t="s">
        <v>141</v>
      </c>
    </row>
    <row r="9" ht="12.75">
      <c r="A9" t="s">
        <v>20</v>
      </c>
    </row>
    <row r="11" ht="15.75">
      <c r="A11" s="1" t="s">
        <v>142</v>
      </c>
    </row>
    <row r="12" ht="13.5" thickBot="1"/>
    <row r="13" spans="6:9" ht="15">
      <c r="F13" s="17" t="s">
        <v>3</v>
      </c>
      <c r="G13" s="18"/>
      <c r="H13" s="19" t="s">
        <v>4</v>
      </c>
      <c r="I13" s="20"/>
    </row>
    <row r="14" spans="6:9" ht="12.75">
      <c r="F14" s="81" t="s">
        <v>5</v>
      </c>
      <c r="G14" s="73" t="s">
        <v>6</v>
      </c>
      <c r="H14" s="89" t="s">
        <v>5</v>
      </c>
      <c r="I14" s="85" t="s">
        <v>6</v>
      </c>
    </row>
    <row r="15" spans="6:9" ht="12.75">
      <c r="F15" s="82" t="s">
        <v>7</v>
      </c>
      <c r="G15" s="74" t="s">
        <v>23</v>
      </c>
      <c r="H15" s="90" t="s">
        <v>7</v>
      </c>
      <c r="I15" s="86" t="s">
        <v>23</v>
      </c>
    </row>
    <row r="16" spans="6:9" ht="12.75">
      <c r="F16" s="82" t="s">
        <v>8</v>
      </c>
      <c r="G16" s="74" t="s">
        <v>8</v>
      </c>
      <c r="H16" s="90" t="s">
        <v>9</v>
      </c>
      <c r="I16" s="86" t="s">
        <v>10</v>
      </c>
    </row>
    <row r="17" spans="6:9" ht="12.75">
      <c r="F17" s="111">
        <v>39903</v>
      </c>
      <c r="G17" s="75">
        <v>39538</v>
      </c>
      <c r="H17" s="83">
        <f>F17</f>
        <v>39903</v>
      </c>
      <c r="I17" s="87">
        <f>G17</f>
        <v>39538</v>
      </c>
    </row>
    <row r="18" spans="6:9" ht="13.5" thickBot="1">
      <c r="F18" s="84" t="s">
        <v>11</v>
      </c>
      <c r="G18" s="76" t="s">
        <v>11</v>
      </c>
      <c r="H18" s="91" t="s">
        <v>11</v>
      </c>
      <c r="I18" s="88" t="s">
        <v>11</v>
      </c>
    </row>
    <row r="19" spans="6:9" ht="13.5" thickTop="1">
      <c r="F19" s="21"/>
      <c r="G19" s="6"/>
      <c r="H19" s="103"/>
      <c r="I19" s="98"/>
    </row>
    <row r="20" spans="2:9" ht="12.75">
      <c r="B20" s="25" t="s">
        <v>21</v>
      </c>
      <c r="F20" s="37">
        <f>H20-0</f>
        <v>4456</v>
      </c>
      <c r="G20" s="66">
        <f>I20-0</f>
        <v>11814</v>
      </c>
      <c r="H20" s="45">
        <v>4456</v>
      </c>
      <c r="I20" s="104">
        <v>11814</v>
      </c>
    </row>
    <row r="21" spans="2:9" ht="12.75">
      <c r="B21" s="25"/>
      <c r="F21" s="38"/>
      <c r="G21" s="67"/>
      <c r="H21" s="92"/>
      <c r="I21" s="105"/>
    </row>
    <row r="22" spans="2:9" ht="12.75">
      <c r="B22" s="25" t="s">
        <v>25</v>
      </c>
      <c r="F22" s="39">
        <f>H22-(0)</f>
        <v>-4162</v>
      </c>
      <c r="G22" s="68">
        <f>I22+0</f>
        <v>-10924</v>
      </c>
      <c r="H22" s="93">
        <f>-1531-3469+838</f>
        <v>-4162</v>
      </c>
      <c r="I22" s="106">
        <f>-3779-5495-1650</f>
        <v>-10924</v>
      </c>
    </row>
    <row r="23" spans="2:9" ht="12.75">
      <c r="B23" s="25"/>
      <c r="F23" s="41"/>
      <c r="G23" s="70"/>
      <c r="H23" s="92"/>
      <c r="I23" s="105"/>
    </row>
    <row r="24" spans="2:9" ht="12.75">
      <c r="B24" s="25" t="s">
        <v>24</v>
      </c>
      <c r="F24" s="39">
        <f>H24-0</f>
        <v>832</v>
      </c>
      <c r="G24" s="68">
        <f>I24-0</f>
        <v>1037</v>
      </c>
      <c r="H24" s="93">
        <v>832</v>
      </c>
      <c r="I24" s="106">
        <v>1037</v>
      </c>
    </row>
    <row r="25" spans="2:9" ht="12.75">
      <c r="B25" s="25"/>
      <c r="F25" s="40"/>
      <c r="G25" s="69"/>
      <c r="H25" s="94"/>
      <c r="I25" s="107"/>
    </row>
    <row r="26" spans="2:9" ht="12.75">
      <c r="B26" s="25" t="s">
        <v>98</v>
      </c>
      <c r="F26" s="41">
        <f>SUM(F20:F24)</f>
        <v>1126</v>
      </c>
      <c r="G26" s="70">
        <f>SUM(G20:G24)</f>
        <v>1927</v>
      </c>
      <c r="H26" s="95">
        <f>SUM(H20:H24)</f>
        <v>1126</v>
      </c>
      <c r="I26" s="108">
        <f>SUM(I20:I24)</f>
        <v>1927</v>
      </c>
    </row>
    <row r="27" spans="2:9" ht="12.75">
      <c r="B27" s="25"/>
      <c r="F27" s="38"/>
      <c r="G27" s="67"/>
      <c r="H27" s="92"/>
      <c r="I27" s="105"/>
    </row>
    <row r="28" spans="2:9" ht="12.75">
      <c r="B28" s="25" t="s">
        <v>27</v>
      </c>
      <c r="F28" s="39">
        <f>H28-0</f>
        <v>-229</v>
      </c>
      <c r="G28" s="68">
        <f>I28+0</f>
        <v>-363</v>
      </c>
      <c r="H28" s="93">
        <v>-229</v>
      </c>
      <c r="I28" s="106">
        <v>-363</v>
      </c>
    </row>
    <row r="29" spans="2:9" ht="12.75">
      <c r="B29" s="25"/>
      <c r="F29" s="39"/>
      <c r="G29" s="68"/>
      <c r="H29" s="93"/>
      <c r="I29" s="106"/>
    </row>
    <row r="30" spans="2:9" ht="12.75">
      <c r="B30" s="25" t="s">
        <v>26</v>
      </c>
      <c r="F30" s="39">
        <f>H30-0</f>
        <v>0</v>
      </c>
      <c r="G30" s="68">
        <f>I30-0</f>
        <v>0</v>
      </c>
      <c r="H30" s="93">
        <v>0</v>
      </c>
      <c r="I30" s="106">
        <v>0</v>
      </c>
    </row>
    <row r="31" spans="2:9" ht="12.75">
      <c r="B31" s="25"/>
      <c r="F31" s="42"/>
      <c r="G31" s="71"/>
      <c r="H31" s="96"/>
      <c r="I31" s="109"/>
    </row>
    <row r="32" spans="2:9" ht="12.75">
      <c r="B32" s="25" t="s">
        <v>99</v>
      </c>
      <c r="F32" s="39">
        <f>SUM(F26:F30)</f>
        <v>897</v>
      </c>
      <c r="G32" s="68">
        <f>SUM(G26:G30)</f>
        <v>1564</v>
      </c>
      <c r="H32" s="93">
        <f>SUM(H26:H30)</f>
        <v>897</v>
      </c>
      <c r="I32" s="106">
        <f>SUM(I26:I30)</f>
        <v>1564</v>
      </c>
    </row>
    <row r="33" spans="2:9" ht="12.75">
      <c r="B33" s="25"/>
      <c r="F33" s="39"/>
      <c r="G33" s="68"/>
      <c r="H33" s="93"/>
      <c r="I33" s="106"/>
    </row>
    <row r="34" spans="2:9" ht="12.75">
      <c r="B34" s="25" t="s">
        <v>28</v>
      </c>
      <c r="F34" s="39">
        <f>H34-0</f>
        <v>-66</v>
      </c>
      <c r="G34" s="68">
        <f>I34+0</f>
        <v>-691</v>
      </c>
      <c r="H34" s="93">
        <v>-66</v>
      </c>
      <c r="I34" s="106">
        <v>-691</v>
      </c>
    </row>
    <row r="35" spans="2:9" ht="12.75">
      <c r="B35" s="25"/>
      <c r="F35" s="42"/>
      <c r="G35" s="71"/>
      <c r="H35" s="96"/>
      <c r="I35" s="109"/>
    </row>
    <row r="36" spans="2:9" ht="13.5" thickBot="1">
      <c r="B36" s="25" t="s">
        <v>100</v>
      </c>
      <c r="F36" s="43">
        <f>SUM(F32:F34)</f>
        <v>831</v>
      </c>
      <c r="G36" s="72">
        <f>SUM(G32:G34)</f>
        <v>873</v>
      </c>
      <c r="H36" s="97">
        <f>SUM(H32:H34)</f>
        <v>831</v>
      </c>
      <c r="I36" s="110">
        <f>SUM(I32:I34)</f>
        <v>873</v>
      </c>
    </row>
    <row r="37" spans="2:9" ht="13.5" thickTop="1">
      <c r="B37" s="25"/>
      <c r="F37" s="39"/>
      <c r="G37" s="68"/>
      <c r="H37" s="93"/>
      <c r="I37" s="106"/>
    </row>
    <row r="38" spans="2:9" ht="12.75">
      <c r="B38" s="25" t="s">
        <v>90</v>
      </c>
      <c r="F38" s="39"/>
      <c r="G38" s="68"/>
      <c r="H38" s="93"/>
      <c r="I38" s="106"/>
    </row>
    <row r="39" spans="2:9" ht="12.75">
      <c r="B39" s="25"/>
      <c r="F39" s="39"/>
      <c r="G39" s="68"/>
      <c r="H39" s="93"/>
      <c r="I39" s="106"/>
    </row>
    <row r="40" spans="2:9" ht="12.75">
      <c r="B40" s="25" t="s">
        <v>91</v>
      </c>
      <c r="F40" s="39">
        <f>H40-0</f>
        <v>831</v>
      </c>
      <c r="G40" s="68">
        <f>I40-0</f>
        <v>1091</v>
      </c>
      <c r="H40" s="93">
        <v>831</v>
      </c>
      <c r="I40" s="106">
        <v>1091</v>
      </c>
    </row>
    <row r="41" spans="2:9" ht="12.75">
      <c r="B41" s="25"/>
      <c r="F41" s="39"/>
      <c r="G41" s="68"/>
      <c r="H41" s="93"/>
      <c r="I41" s="106"/>
    </row>
    <row r="42" spans="2:9" ht="12.75">
      <c r="B42" s="25" t="s">
        <v>29</v>
      </c>
      <c r="F42" s="39">
        <f>F44-F40</f>
        <v>0</v>
      </c>
      <c r="G42" s="68">
        <f>G44-G40</f>
        <v>-218</v>
      </c>
      <c r="H42" s="93">
        <f>H44-H40</f>
        <v>0</v>
      </c>
      <c r="I42" s="106">
        <f>I36-I40</f>
        <v>-218</v>
      </c>
    </row>
    <row r="43" spans="2:9" ht="12.75">
      <c r="B43" s="25"/>
      <c r="F43" s="39"/>
      <c r="G43" s="68"/>
      <c r="H43" s="93"/>
      <c r="I43" s="106"/>
    </row>
    <row r="44" spans="2:9" ht="13.5" thickBot="1">
      <c r="B44" s="25"/>
      <c r="F44" s="43">
        <f>F36</f>
        <v>831</v>
      </c>
      <c r="G44" s="72">
        <f>G36</f>
        <v>873</v>
      </c>
      <c r="H44" s="97">
        <f>H36</f>
        <v>831</v>
      </c>
      <c r="I44" s="110">
        <f>I36</f>
        <v>873</v>
      </c>
    </row>
    <row r="45" spans="2:9" ht="13.5" thickTop="1">
      <c r="B45" s="25"/>
      <c r="F45" s="39"/>
      <c r="G45" s="77"/>
      <c r="H45" s="45"/>
      <c r="I45" s="99"/>
    </row>
    <row r="46" spans="2:9" ht="12.75" customHeight="1">
      <c r="B46" s="25"/>
      <c r="F46" s="39"/>
      <c r="G46" s="77"/>
      <c r="H46" s="45"/>
      <c r="I46" s="99"/>
    </row>
    <row r="47" spans="2:9" ht="12.75" customHeight="1">
      <c r="B47" s="25" t="s">
        <v>62</v>
      </c>
      <c r="C47" s="25" t="s">
        <v>30</v>
      </c>
      <c r="F47" s="44">
        <f>F40/212048*100</f>
        <v>0.3918924017203652</v>
      </c>
      <c r="G47" s="78">
        <f>G40/213546*100</f>
        <v>0.5108969496033642</v>
      </c>
      <c r="H47" s="46">
        <f>H40/212048*100</f>
        <v>0.3918924017203652</v>
      </c>
      <c r="I47" s="100">
        <f>I40/213546*100</f>
        <v>0.5108969496033642</v>
      </c>
    </row>
    <row r="48" spans="3:9" ht="12.75">
      <c r="C48" s="25" t="s">
        <v>31</v>
      </c>
      <c r="F48" s="44">
        <v>0</v>
      </c>
      <c r="G48" s="79">
        <v>0</v>
      </c>
      <c r="H48" s="46">
        <v>0</v>
      </c>
      <c r="I48" s="101">
        <v>0</v>
      </c>
    </row>
    <row r="49" spans="6:9" ht="12.75">
      <c r="F49" s="22"/>
      <c r="G49" s="77"/>
      <c r="H49" s="16"/>
      <c r="I49" s="99"/>
    </row>
    <row r="50" spans="6:9" ht="13.5" thickBot="1">
      <c r="F50" s="23"/>
      <c r="G50" s="80"/>
      <c r="H50" s="24"/>
      <c r="I50" s="102"/>
    </row>
    <row r="54" ht="12.75">
      <c r="B54" s="34" t="s">
        <v>32</v>
      </c>
    </row>
    <row r="55" ht="12.75">
      <c r="B55" s="35" t="s">
        <v>143</v>
      </c>
    </row>
  </sheetData>
  <printOptions/>
  <pageMargins left="0.75" right="0.75" top="1" bottom="1" header="0" footer="0"/>
  <pageSetup fitToHeight="1" fitToWidth="1" horizontalDpi="600" verticalDpi="600" orientation="portrait" paperSize="9" scale="70" r:id="rId1"/>
  <headerFooter alignWithMargins="0">
    <oddFooter>&amp;L&amp;8&amp;F&amp;A&amp;R&amp;P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1"/>
  <sheetViews>
    <sheetView zoomScale="75" zoomScaleNormal="75" workbookViewId="0" topLeftCell="A1">
      <selection activeCell="F12" sqref="F12"/>
    </sheetView>
  </sheetViews>
  <sheetFormatPr defaultColWidth="9.140625" defaultRowHeight="12.75"/>
  <cols>
    <col min="1" max="1" width="3.28125" style="0" customWidth="1"/>
    <col min="2" max="2" width="4.57421875" style="0" customWidth="1"/>
    <col min="5" max="6" width="11.28125" style="0" customWidth="1"/>
    <col min="7" max="7" width="10.140625" style="0" customWidth="1"/>
    <col min="8" max="8" width="13.00390625" style="12" customWidth="1"/>
    <col min="11" max="11" width="13.57421875" style="9" customWidth="1"/>
  </cols>
  <sheetData>
    <row r="1" spans="1:8" ht="15.75">
      <c r="A1" s="8" t="s">
        <v>12</v>
      </c>
      <c r="H1" s="115" t="s">
        <v>92</v>
      </c>
    </row>
    <row r="2" ht="15.75">
      <c r="A2" s="1" t="s">
        <v>144</v>
      </c>
    </row>
    <row r="4" spans="7:12" ht="12.75">
      <c r="G4" s="4"/>
      <c r="H4" s="13" t="s">
        <v>13</v>
      </c>
      <c r="I4" s="4"/>
      <c r="J4" s="4"/>
      <c r="K4" s="10" t="s">
        <v>13</v>
      </c>
      <c r="L4" s="4"/>
    </row>
    <row r="5" spans="7:12" ht="12.75">
      <c r="G5" s="4"/>
      <c r="H5" s="32">
        <v>39903</v>
      </c>
      <c r="I5" s="4"/>
      <c r="J5" s="4"/>
      <c r="K5" s="32">
        <v>39813</v>
      </c>
      <c r="L5" s="4"/>
    </row>
    <row r="6" spans="7:12" ht="12.75">
      <c r="G6" s="4"/>
      <c r="H6" s="13"/>
      <c r="I6" s="4"/>
      <c r="J6" s="4"/>
      <c r="K6" s="113"/>
      <c r="L6" s="4"/>
    </row>
    <row r="7" spans="7:12" ht="12.75">
      <c r="G7" s="4"/>
      <c r="H7" s="26" t="s">
        <v>11</v>
      </c>
      <c r="I7" s="27"/>
      <c r="J7" s="27"/>
      <c r="K7" s="28" t="s">
        <v>11</v>
      </c>
      <c r="L7" s="4"/>
    </row>
    <row r="8" spans="7:12" ht="12.75">
      <c r="G8" s="4"/>
      <c r="H8" s="26"/>
      <c r="I8" s="27"/>
      <c r="J8" s="27"/>
      <c r="K8" s="28"/>
      <c r="L8" s="4"/>
    </row>
    <row r="9" spans="2:12" ht="12.75">
      <c r="B9" s="25" t="s">
        <v>114</v>
      </c>
      <c r="G9" s="4"/>
      <c r="H9" s="26"/>
      <c r="I9" s="27"/>
      <c r="J9" s="27"/>
      <c r="K9" s="28"/>
      <c r="L9" s="4"/>
    </row>
    <row r="10" spans="7:12" ht="12.75">
      <c r="G10" s="4"/>
      <c r="H10" s="14"/>
      <c r="I10" s="4"/>
      <c r="J10" s="4"/>
      <c r="K10" s="11"/>
      <c r="L10" s="4"/>
    </row>
    <row r="11" spans="2:12" ht="12.75">
      <c r="B11" s="25" t="s">
        <v>115</v>
      </c>
      <c r="G11" s="4"/>
      <c r="H11" s="14"/>
      <c r="I11" s="4"/>
      <c r="J11" s="4"/>
      <c r="K11" s="11"/>
      <c r="L11" s="4"/>
    </row>
    <row r="12" spans="1:12" ht="12.75">
      <c r="A12" s="2"/>
      <c r="C12" s="29" t="s">
        <v>33</v>
      </c>
      <c r="G12" s="4"/>
      <c r="H12" s="125">
        <v>18643</v>
      </c>
      <c r="I12" s="4"/>
      <c r="J12" s="4"/>
      <c r="K12" s="131">
        <v>18927</v>
      </c>
      <c r="L12" s="4"/>
    </row>
    <row r="13" spans="1:12" ht="12.75">
      <c r="A13" s="2"/>
      <c r="C13" s="29" t="s">
        <v>123</v>
      </c>
      <c r="G13" s="4"/>
      <c r="H13" s="126">
        <v>22820</v>
      </c>
      <c r="I13" s="4"/>
      <c r="J13" s="4"/>
      <c r="K13" s="134">
        <v>22821</v>
      </c>
      <c r="L13" s="4"/>
    </row>
    <row r="14" spans="1:12" ht="12.75">
      <c r="A14" s="2"/>
      <c r="C14" s="29" t="s">
        <v>96</v>
      </c>
      <c r="G14" s="4"/>
      <c r="H14" s="127">
        <v>128</v>
      </c>
      <c r="I14" s="4"/>
      <c r="J14" s="4"/>
      <c r="K14" s="50">
        <v>128</v>
      </c>
      <c r="L14" s="4"/>
    </row>
    <row r="15" spans="1:12" ht="12.75">
      <c r="A15" s="2"/>
      <c r="C15" s="29" t="s">
        <v>126</v>
      </c>
      <c r="G15" s="4"/>
      <c r="H15" s="50">
        <v>0</v>
      </c>
      <c r="I15" s="4"/>
      <c r="J15" s="4"/>
      <c r="K15" s="50">
        <v>0</v>
      </c>
      <c r="L15" s="4"/>
    </row>
    <row r="16" spans="1:12" ht="12.75">
      <c r="A16" s="2"/>
      <c r="C16" s="29" t="s">
        <v>93</v>
      </c>
      <c r="G16" s="4"/>
      <c r="H16" s="127">
        <v>25884</v>
      </c>
      <c r="I16" s="4"/>
      <c r="J16" s="4"/>
      <c r="K16" s="50">
        <v>24498</v>
      </c>
      <c r="L16" s="4"/>
    </row>
    <row r="17" spans="3:12" ht="12.75">
      <c r="C17" s="29" t="s">
        <v>81</v>
      </c>
      <c r="G17" s="4"/>
      <c r="H17" s="135">
        <v>92</v>
      </c>
      <c r="I17" s="4"/>
      <c r="J17" s="4"/>
      <c r="K17" s="121">
        <v>92</v>
      </c>
      <c r="L17" s="4"/>
    </row>
    <row r="18" spans="2:12" ht="12.75">
      <c r="B18" s="25"/>
      <c r="G18" s="4"/>
      <c r="H18" s="132">
        <f>SUM(H12:H17)</f>
        <v>67567</v>
      </c>
      <c r="I18" s="4"/>
      <c r="J18" s="4"/>
      <c r="K18" s="132">
        <f>SUM(K12:K17)</f>
        <v>66466</v>
      </c>
      <c r="L18" s="4"/>
    </row>
    <row r="19" spans="2:12" ht="12.75">
      <c r="B19" s="25"/>
      <c r="G19" s="4"/>
      <c r="H19" s="48"/>
      <c r="I19" s="4"/>
      <c r="J19" s="4"/>
      <c r="K19" s="48"/>
      <c r="L19" s="4"/>
    </row>
    <row r="20" spans="1:11" ht="12.75">
      <c r="A20" s="2"/>
      <c r="B20" s="25" t="s">
        <v>14</v>
      </c>
      <c r="H20"/>
      <c r="K20"/>
    </row>
    <row r="21" spans="3:12" ht="12.75">
      <c r="C21" s="29" t="s">
        <v>128</v>
      </c>
      <c r="G21" s="4"/>
      <c r="H21" s="120">
        <v>5960</v>
      </c>
      <c r="I21" s="4"/>
      <c r="J21" s="4"/>
      <c r="K21" s="120">
        <v>4759</v>
      </c>
      <c r="L21" s="4"/>
    </row>
    <row r="22" spans="3:12" ht="12.75">
      <c r="C22" s="29" t="s">
        <v>127</v>
      </c>
      <c r="G22" s="4"/>
      <c r="H22" s="50">
        <f>80496+12133+58333+5107+1574+1000+1</f>
        <v>158644</v>
      </c>
      <c r="I22" s="4"/>
      <c r="J22" s="4"/>
      <c r="K22" s="50">
        <f>84583+1000+10392+57524+4064+3016+1</f>
        <v>160580</v>
      </c>
      <c r="L22" s="4"/>
    </row>
    <row r="23" spans="3:12" ht="12.75">
      <c r="C23" s="29" t="s">
        <v>94</v>
      </c>
      <c r="G23" s="4"/>
      <c r="H23" s="50">
        <v>4893</v>
      </c>
      <c r="I23" s="4"/>
      <c r="J23" s="4"/>
      <c r="K23" s="50">
        <v>4887</v>
      </c>
      <c r="L23" s="4"/>
    </row>
    <row r="24" spans="3:12" ht="12.75">
      <c r="C24" s="29" t="s">
        <v>120</v>
      </c>
      <c r="G24" s="4"/>
      <c r="H24" s="50">
        <v>83305</v>
      </c>
      <c r="I24" s="4"/>
      <c r="J24" s="4"/>
      <c r="K24" s="50">
        <v>77400</v>
      </c>
      <c r="L24" s="4"/>
    </row>
    <row r="25" spans="7:12" ht="12.75">
      <c r="G25" s="4"/>
      <c r="H25" s="49"/>
      <c r="I25" s="4"/>
      <c r="J25" s="4"/>
      <c r="K25" s="49"/>
      <c r="L25" s="4"/>
    </row>
    <row r="26" spans="7:12" ht="12.75">
      <c r="G26" s="4"/>
      <c r="H26" s="124">
        <f>SUM(H21:H24)</f>
        <v>252802</v>
      </c>
      <c r="I26" s="4"/>
      <c r="J26" s="4"/>
      <c r="K26" s="124">
        <f>SUM(K21:K24)</f>
        <v>247626</v>
      </c>
      <c r="L26" s="4"/>
    </row>
    <row r="27" spans="7:13" ht="12.75">
      <c r="G27" s="4"/>
      <c r="H27" s="4"/>
      <c r="I27" s="4"/>
      <c r="J27" s="4"/>
      <c r="K27" s="4"/>
      <c r="L27" s="4"/>
      <c r="M27" s="4"/>
    </row>
    <row r="28" spans="2:13" ht="13.5" thickBot="1">
      <c r="B28" s="25" t="s">
        <v>116</v>
      </c>
      <c r="G28" s="4"/>
      <c r="H28" s="122">
        <f>H26+H18</f>
        <v>320369</v>
      </c>
      <c r="I28" s="4"/>
      <c r="J28" s="4"/>
      <c r="K28" s="123">
        <f>K26+K18</f>
        <v>314092</v>
      </c>
      <c r="L28" s="4"/>
      <c r="M28" s="4"/>
    </row>
    <row r="29" spans="7:12" ht="13.5" thickTop="1">
      <c r="G29" s="4"/>
      <c r="H29" s="48"/>
      <c r="I29" s="4"/>
      <c r="J29" s="4"/>
      <c r="K29" s="48"/>
      <c r="L29" s="4"/>
    </row>
    <row r="30" spans="7:12" ht="12.75">
      <c r="G30" s="4"/>
      <c r="H30" s="48"/>
      <c r="I30" s="4"/>
      <c r="J30" s="4"/>
      <c r="K30" s="48"/>
      <c r="L30" s="4"/>
    </row>
    <row r="31" spans="2:12" ht="12.75">
      <c r="B31" s="25" t="s">
        <v>117</v>
      </c>
      <c r="G31" s="4"/>
      <c r="H31" s="52"/>
      <c r="I31" s="4"/>
      <c r="J31" s="4"/>
      <c r="K31" s="52"/>
      <c r="L31" s="4"/>
    </row>
    <row r="32" spans="2:12" ht="12.75">
      <c r="B32" s="25" t="s">
        <v>109</v>
      </c>
      <c r="G32" s="4"/>
      <c r="H32" s="48"/>
      <c r="I32" s="4"/>
      <c r="J32" s="4"/>
      <c r="K32" s="48"/>
      <c r="L32" s="4"/>
    </row>
    <row r="33" spans="3:12" ht="12.75">
      <c r="C33" s="29" t="s">
        <v>16</v>
      </c>
      <c r="G33" s="4"/>
      <c r="H33" s="125">
        <v>213563.324</v>
      </c>
      <c r="I33" s="4"/>
      <c r="J33" s="4"/>
      <c r="K33" s="125">
        <v>213563.324</v>
      </c>
      <c r="L33" s="4"/>
    </row>
    <row r="34" spans="3:12" ht="12.75">
      <c r="C34" s="29" t="s">
        <v>17</v>
      </c>
      <c r="G34" s="4"/>
      <c r="H34" s="126">
        <f>28564-H35</f>
        <v>29555</v>
      </c>
      <c r="I34" s="4"/>
      <c r="J34" s="4"/>
      <c r="K34" s="126">
        <f>26453-K35</f>
        <v>27336</v>
      </c>
      <c r="L34" s="4"/>
    </row>
    <row r="35" spans="3:12" ht="12.75">
      <c r="C35" s="29" t="s">
        <v>106</v>
      </c>
      <c r="G35" s="4"/>
      <c r="H35" s="127">
        <v>-991</v>
      </c>
      <c r="I35" s="4"/>
      <c r="J35" s="4"/>
      <c r="K35" s="127">
        <v>-883</v>
      </c>
      <c r="L35" s="4"/>
    </row>
    <row r="36" spans="7:12" ht="12.75">
      <c r="G36" s="4"/>
      <c r="H36" s="128">
        <f>SUM(H33:H35)</f>
        <v>242127.324</v>
      </c>
      <c r="I36" s="4"/>
      <c r="J36" s="4"/>
      <c r="K36" s="128">
        <f>SUM(K33:K35)</f>
        <v>240016.324</v>
      </c>
      <c r="L36" s="4"/>
    </row>
    <row r="37" spans="1:12" ht="12.75">
      <c r="A37" s="2"/>
      <c r="B37" s="25" t="s">
        <v>19</v>
      </c>
      <c r="G37" s="4"/>
      <c r="H37" s="121">
        <v>0</v>
      </c>
      <c r="I37" s="4"/>
      <c r="J37" s="4"/>
      <c r="K37" s="121">
        <v>0</v>
      </c>
      <c r="L37" s="4"/>
    </row>
    <row r="38" spans="1:12" ht="12.75">
      <c r="A38" s="2"/>
      <c r="B38" s="25" t="s">
        <v>118</v>
      </c>
      <c r="G38" s="4"/>
      <c r="H38" s="129">
        <f>H37+H36</f>
        <v>242127.324</v>
      </c>
      <c r="I38" s="4"/>
      <c r="J38" s="4"/>
      <c r="K38" s="129">
        <f>K37+K36</f>
        <v>240016.324</v>
      </c>
      <c r="L38" s="4"/>
    </row>
    <row r="39" spans="1:12" ht="12.75">
      <c r="A39" s="2"/>
      <c r="G39" s="4"/>
      <c r="H39" s="47"/>
      <c r="I39" s="4"/>
      <c r="J39" s="4"/>
      <c r="K39" s="47"/>
      <c r="L39" s="4"/>
    </row>
    <row r="40" spans="1:12" ht="12.75">
      <c r="A40" s="2"/>
      <c r="B40" s="25" t="s">
        <v>121</v>
      </c>
      <c r="G40" s="4"/>
      <c r="H40" s="47"/>
      <c r="I40" s="4"/>
      <c r="J40" s="4"/>
      <c r="K40" s="47"/>
      <c r="L40" s="4"/>
    </row>
    <row r="41" spans="1:12" ht="12.75">
      <c r="A41" s="2"/>
      <c r="C41" s="29" t="s">
        <v>22</v>
      </c>
      <c r="G41" s="4"/>
      <c r="H41" s="120">
        <v>4658</v>
      </c>
      <c r="I41" s="4"/>
      <c r="J41" s="4"/>
      <c r="K41" s="120">
        <v>5191</v>
      </c>
      <c r="L41" s="4"/>
    </row>
    <row r="42" spans="1:12" ht="12.75">
      <c r="A42" s="2"/>
      <c r="C42" s="29" t="s">
        <v>124</v>
      </c>
      <c r="G42" s="4"/>
      <c r="H42" s="121">
        <v>0</v>
      </c>
      <c r="I42" s="4"/>
      <c r="J42" s="4"/>
      <c r="K42" s="121">
        <v>0</v>
      </c>
      <c r="L42" s="4"/>
    </row>
    <row r="43" spans="1:12" ht="12.75">
      <c r="A43" s="2"/>
      <c r="B43" s="25"/>
      <c r="G43" s="4"/>
      <c r="H43" s="121">
        <f>SUM(H41:H42)</f>
        <v>4658</v>
      </c>
      <c r="I43" s="4"/>
      <c r="J43" s="4"/>
      <c r="K43" s="121">
        <f>SUM(K41:K42)</f>
        <v>5191</v>
      </c>
      <c r="L43" s="4"/>
    </row>
    <row r="44" spans="1:12" ht="12.75">
      <c r="A44" s="2"/>
      <c r="B44" s="25"/>
      <c r="G44" s="4"/>
      <c r="H44" s="47"/>
      <c r="I44" s="4"/>
      <c r="J44" s="4"/>
      <c r="K44" s="47"/>
      <c r="L44" s="4"/>
    </row>
    <row r="45" spans="1:13" ht="12.75">
      <c r="A45" s="2"/>
      <c r="B45" s="25" t="s">
        <v>15</v>
      </c>
      <c r="G45" s="4"/>
      <c r="H45" s="4"/>
      <c r="I45" s="4"/>
      <c r="J45" s="4"/>
      <c r="K45" s="4"/>
      <c r="L45" s="4"/>
      <c r="M45" s="4"/>
    </row>
    <row r="46" spans="3:12" ht="12.75">
      <c r="C46" s="29" t="s">
        <v>129</v>
      </c>
      <c r="G46" s="4"/>
      <c r="H46" s="120">
        <f>40786+8883+8837-1</f>
        <v>58505</v>
      </c>
      <c r="I46" s="4"/>
      <c r="J46" s="4"/>
      <c r="K46" s="120">
        <f>37885+5344+9051</f>
        <v>52280</v>
      </c>
      <c r="L46" s="4"/>
    </row>
    <row r="47" spans="3:12" ht="12.75">
      <c r="C47" s="29" t="s">
        <v>95</v>
      </c>
      <c r="G47" s="4"/>
      <c r="H47" s="51">
        <v>12734</v>
      </c>
      <c r="I47" s="4"/>
      <c r="J47" s="4"/>
      <c r="K47" s="51">
        <f>12788</f>
        <v>12788</v>
      </c>
      <c r="L47" s="4"/>
    </row>
    <row r="48" spans="3:12" ht="12.75">
      <c r="C48" s="29" t="s">
        <v>146</v>
      </c>
      <c r="G48" s="4"/>
      <c r="H48" s="51">
        <v>2297</v>
      </c>
      <c r="I48" s="4"/>
      <c r="J48" s="4"/>
      <c r="K48" s="51">
        <v>3709</v>
      </c>
      <c r="L48" s="4"/>
    </row>
    <row r="49" spans="3:12" ht="12.75">
      <c r="C49" s="29" t="s">
        <v>35</v>
      </c>
      <c r="G49" s="4"/>
      <c r="H49" s="51">
        <v>48</v>
      </c>
      <c r="I49" s="4"/>
      <c r="J49" s="4"/>
      <c r="K49" s="51">
        <v>108</v>
      </c>
      <c r="L49" s="4"/>
    </row>
    <row r="50" spans="3:12" ht="12.75">
      <c r="C50" s="3"/>
      <c r="G50" s="4"/>
      <c r="H50" s="124">
        <f>SUM(H46:H49)</f>
        <v>73584</v>
      </c>
      <c r="I50" s="4"/>
      <c r="J50" s="4"/>
      <c r="K50" s="124">
        <f>SUM(K46:K49)</f>
        <v>68885</v>
      </c>
      <c r="L50" s="4"/>
    </row>
    <row r="51" spans="2:12" ht="12.75">
      <c r="B51" s="25" t="s">
        <v>122</v>
      </c>
      <c r="C51" s="3"/>
      <c r="G51" s="4"/>
      <c r="H51" s="130">
        <f>H50+H43</f>
        <v>78242</v>
      </c>
      <c r="I51" s="4"/>
      <c r="J51" s="4"/>
      <c r="K51" s="130">
        <f>K50+K43</f>
        <v>74076</v>
      </c>
      <c r="L51" s="4"/>
    </row>
    <row r="52" spans="1:12" ht="12.75">
      <c r="A52" s="2"/>
      <c r="G52" s="4"/>
      <c r="H52" s="48"/>
      <c r="I52" s="4"/>
      <c r="J52" s="4"/>
      <c r="K52" s="48"/>
      <c r="L52" s="4"/>
    </row>
    <row r="53" spans="2:12" ht="13.5" thickBot="1">
      <c r="B53" s="25" t="s">
        <v>119</v>
      </c>
      <c r="G53" s="4"/>
      <c r="H53" s="53">
        <f>H50+H43+H38</f>
        <v>320369.324</v>
      </c>
      <c r="I53" s="4"/>
      <c r="J53" s="4"/>
      <c r="K53" s="53">
        <f>K50+K43+K38</f>
        <v>314092.324</v>
      </c>
      <c r="L53" s="4"/>
    </row>
    <row r="54" spans="7:12" ht="13.5" thickTop="1">
      <c r="G54" s="4"/>
      <c r="H54" s="48"/>
      <c r="I54" s="4"/>
      <c r="J54" s="4"/>
      <c r="K54" s="48"/>
      <c r="L54" s="4"/>
    </row>
    <row r="55" spans="1:12" ht="15.75" thickBot="1">
      <c r="A55" s="2"/>
      <c r="B55" s="25" t="s">
        <v>97</v>
      </c>
      <c r="C55" s="25"/>
      <c r="D55" s="25"/>
      <c r="G55" s="4"/>
      <c r="H55" s="114">
        <f>H36/(211839)</f>
        <v>1.142978035205982</v>
      </c>
      <c r="I55" s="15"/>
      <c r="J55" s="15"/>
      <c r="K55" s="114">
        <f>K36/(212048)</f>
        <v>1.1318961933147211</v>
      </c>
      <c r="L55" s="4"/>
    </row>
    <row r="56" ht="12.75">
      <c r="H56" s="54"/>
    </row>
    <row r="58" spans="2:11" ht="12.75" hidden="1">
      <c r="B58" t="s">
        <v>18</v>
      </c>
      <c r="H58" s="12" t="e">
        <f>#REF!-H53</f>
        <v>#REF!</v>
      </c>
      <c r="K58" s="12" t="e">
        <f>#REF!-K53</f>
        <v>#REF!</v>
      </c>
    </row>
    <row r="59" ht="12.75">
      <c r="H59" s="133"/>
    </row>
    <row r="60" spans="2:8" ht="12.75">
      <c r="B60" s="34" t="s">
        <v>36</v>
      </c>
      <c r="H60" s="9"/>
    </row>
    <row r="61" ht="12.75">
      <c r="B61" s="35" t="s">
        <v>145</v>
      </c>
    </row>
  </sheetData>
  <printOptions/>
  <pageMargins left="0.75" right="0.75" top="0.75" bottom="0.75" header="0" footer="0"/>
  <pageSetup fitToHeight="1" fitToWidth="1" horizontalDpi="600" verticalDpi="600" orientation="portrait" paperSize="9" scale="84" r:id="rId1"/>
  <headerFooter alignWithMargins="0">
    <oddFooter>&amp;L&amp;8&amp;F&amp;A&amp;R2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7"/>
  <sheetViews>
    <sheetView zoomScale="75" zoomScaleNormal="75" workbookViewId="0" topLeftCell="A1">
      <selection activeCell="G54" sqref="G54"/>
    </sheetView>
  </sheetViews>
  <sheetFormatPr defaultColWidth="9.140625" defaultRowHeight="12.75"/>
  <cols>
    <col min="1" max="1" width="3.28125" style="0" customWidth="1"/>
    <col min="2" max="2" width="31.140625" style="0" customWidth="1"/>
    <col min="3" max="6" width="9.7109375" style="0" customWidth="1"/>
    <col min="7" max="7" width="15.00390625" style="0" customWidth="1"/>
    <col min="8" max="8" width="9.7109375" style="0" customWidth="1"/>
    <col min="9" max="9" width="14.140625" style="0" customWidth="1"/>
    <col min="10" max="10" width="9.7109375" style="0" customWidth="1"/>
    <col min="11" max="11" width="10.421875" style="0" customWidth="1"/>
  </cols>
  <sheetData>
    <row r="1" ht="15.75">
      <c r="A1" s="8" t="s">
        <v>12</v>
      </c>
    </row>
    <row r="2" ht="15.75">
      <c r="A2" s="1" t="s">
        <v>52</v>
      </c>
    </row>
    <row r="3" ht="15.75">
      <c r="A3" s="1" t="s">
        <v>148</v>
      </c>
    </row>
    <row r="4" ht="15.75">
      <c r="A4" s="1"/>
    </row>
    <row r="5" spans="7:9" ht="12.75">
      <c r="G5" s="31"/>
      <c r="I5" s="31" t="s">
        <v>110</v>
      </c>
    </row>
    <row r="6" spans="3:11" ht="12.75">
      <c r="C6" s="31" t="s">
        <v>53</v>
      </c>
      <c r="D6" s="31" t="s">
        <v>53</v>
      </c>
      <c r="E6" s="31" t="s">
        <v>103</v>
      </c>
      <c r="F6" s="31" t="s">
        <v>56</v>
      </c>
      <c r="G6" s="31" t="s">
        <v>85</v>
      </c>
      <c r="H6" s="31" t="s">
        <v>88</v>
      </c>
      <c r="I6" s="31" t="s">
        <v>111</v>
      </c>
      <c r="J6" s="31" t="s">
        <v>113</v>
      </c>
      <c r="K6" s="31" t="s">
        <v>57</v>
      </c>
    </row>
    <row r="7" spans="3:11" ht="12.75">
      <c r="C7" s="31" t="s">
        <v>54</v>
      </c>
      <c r="D7" s="31" t="s">
        <v>55</v>
      </c>
      <c r="E7" s="31" t="s">
        <v>104</v>
      </c>
      <c r="F7" s="31" t="s">
        <v>17</v>
      </c>
      <c r="G7" s="31" t="s">
        <v>84</v>
      </c>
      <c r="H7" s="31" t="s">
        <v>82</v>
      </c>
      <c r="I7" s="31" t="s">
        <v>112</v>
      </c>
      <c r="J7" s="31" t="s">
        <v>108</v>
      </c>
      <c r="K7" s="31" t="s">
        <v>107</v>
      </c>
    </row>
    <row r="8" spans="3:11" ht="12.75">
      <c r="C8" s="31" t="s">
        <v>58</v>
      </c>
      <c r="D8" s="31" t="s">
        <v>58</v>
      </c>
      <c r="E8" s="31" t="s">
        <v>58</v>
      </c>
      <c r="F8" s="31" t="s">
        <v>58</v>
      </c>
      <c r="G8" s="31" t="s">
        <v>58</v>
      </c>
      <c r="H8" s="31" t="s">
        <v>58</v>
      </c>
      <c r="I8" s="31" t="s">
        <v>58</v>
      </c>
      <c r="J8" s="31" t="s">
        <v>58</v>
      </c>
      <c r="K8" s="31" t="s">
        <v>58</v>
      </c>
    </row>
    <row r="10" spans="2:11" ht="12.75" hidden="1">
      <c r="B10" t="s">
        <v>76</v>
      </c>
      <c r="C10" s="9">
        <v>213563</v>
      </c>
      <c r="D10" s="9">
        <v>10392</v>
      </c>
      <c r="E10" s="9"/>
      <c r="F10" s="9">
        <v>-700</v>
      </c>
      <c r="G10" s="9">
        <v>171175</v>
      </c>
      <c r="H10" s="9"/>
      <c r="I10" s="9"/>
      <c r="J10" s="9"/>
      <c r="K10" s="9" t="e">
        <f>C10+D10+F10+#REF!</f>
        <v>#REF!</v>
      </c>
    </row>
    <row r="11" ht="12.75" hidden="1"/>
    <row r="12" ht="12.75" hidden="1">
      <c r="B12" t="s">
        <v>59</v>
      </c>
    </row>
    <row r="13" spans="2:11" ht="12.75" hidden="1">
      <c r="B13" s="30" t="s">
        <v>60</v>
      </c>
      <c r="C13" s="9">
        <v>0</v>
      </c>
      <c r="D13" s="9">
        <v>0</v>
      </c>
      <c r="E13" s="9"/>
      <c r="F13" s="9">
        <v>-52</v>
      </c>
      <c r="G13" s="9">
        <f>-6554-15000-1000+300</f>
        <v>-22254</v>
      </c>
      <c r="H13" s="9"/>
      <c r="I13" s="9"/>
      <c r="J13" s="9"/>
      <c r="K13" s="9" t="e">
        <f>C13+D13+F13+#REF!</f>
        <v>#REF!</v>
      </c>
    </row>
    <row r="14" ht="12.75" hidden="1"/>
    <row r="15" spans="2:11" ht="13.5" hidden="1" thickBot="1">
      <c r="B15" t="s">
        <v>77</v>
      </c>
      <c r="C15" s="33">
        <f>C10+C13</f>
        <v>213563</v>
      </c>
      <c r="D15" s="33">
        <f>D10+D13</f>
        <v>10392</v>
      </c>
      <c r="E15" s="33"/>
      <c r="F15" s="33">
        <f>F10+F13</f>
        <v>-752</v>
      </c>
      <c r="G15" s="33">
        <f>G10+G13</f>
        <v>148921</v>
      </c>
      <c r="H15" s="33"/>
      <c r="I15" s="33"/>
      <c r="J15" s="33"/>
      <c r="K15" s="33" t="e">
        <f>C15+D15+F15+#REF!</f>
        <v>#REF!</v>
      </c>
    </row>
    <row r="16" spans="3:11" ht="12.75">
      <c r="C16" s="11"/>
      <c r="D16" s="11"/>
      <c r="E16" s="11"/>
      <c r="F16" s="11"/>
      <c r="G16" s="11"/>
      <c r="H16" s="11"/>
      <c r="I16" s="11"/>
      <c r="J16" s="11"/>
      <c r="K16" s="11"/>
    </row>
    <row r="17" ht="12.75">
      <c r="B17" s="25" t="s">
        <v>147</v>
      </c>
    </row>
    <row r="18" ht="12.75">
      <c r="I18" s="112"/>
    </row>
    <row r="19" spans="2:11" ht="12.75">
      <c r="B19" t="s">
        <v>151</v>
      </c>
      <c r="C19" s="55">
        <v>213563</v>
      </c>
      <c r="D19" s="55">
        <v>8377</v>
      </c>
      <c r="E19" s="55">
        <f>-6925-F19</f>
        <v>-7824</v>
      </c>
      <c r="F19" s="55">
        <v>899</v>
      </c>
      <c r="G19" s="55">
        <v>25886</v>
      </c>
      <c r="H19" s="55">
        <v>-883</v>
      </c>
      <c r="I19" s="117">
        <f>SUM(C19:H19)</f>
        <v>240018</v>
      </c>
      <c r="J19" s="55">
        <v>0</v>
      </c>
      <c r="K19" s="117">
        <f>SUM(I19:J19)</f>
        <v>240018</v>
      </c>
    </row>
    <row r="20" spans="3:11" ht="12.75">
      <c r="C20" s="55"/>
      <c r="D20" s="55"/>
      <c r="E20" s="55"/>
      <c r="F20" s="55"/>
      <c r="G20" s="55"/>
      <c r="H20" s="55"/>
      <c r="I20" s="117"/>
      <c r="J20" s="55"/>
      <c r="K20" s="117"/>
    </row>
    <row r="21" spans="2:11" ht="12.75">
      <c r="B21" t="s">
        <v>86</v>
      </c>
      <c r="C21" s="55">
        <v>0</v>
      </c>
      <c r="D21" s="55">
        <v>0</v>
      </c>
      <c r="E21" s="55"/>
      <c r="F21" s="55">
        <v>0</v>
      </c>
      <c r="G21" s="55">
        <f>'Consol Y Stmt'!H40</f>
        <v>831</v>
      </c>
      <c r="H21" s="55">
        <v>0</v>
      </c>
      <c r="I21" s="117">
        <f aca="true" t="shared" si="0" ref="I21:I35">SUM(C21:H21)</f>
        <v>831</v>
      </c>
      <c r="J21" s="55">
        <f>'Consol Y Stmt'!H42</f>
        <v>0</v>
      </c>
      <c r="K21" s="117">
        <f aca="true" t="shared" si="1" ref="K21:K35">SUM(I21:J21)</f>
        <v>831</v>
      </c>
    </row>
    <row r="22" spans="3:11" ht="12.75">
      <c r="C22" s="55"/>
      <c r="D22" s="55"/>
      <c r="E22" s="55"/>
      <c r="F22" s="55"/>
      <c r="G22" s="55"/>
      <c r="H22" s="55"/>
      <c r="I22" s="117"/>
      <c r="J22" s="55"/>
      <c r="K22" s="117"/>
    </row>
    <row r="23" spans="2:11" ht="25.5">
      <c r="B23" s="116" t="s">
        <v>125</v>
      </c>
      <c r="C23" s="55">
        <v>0</v>
      </c>
      <c r="D23" s="55">
        <v>0</v>
      </c>
      <c r="E23" s="55">
        <v>1386</v>
      </c>
      <c r="F23" s="55">
        <v>0</v>
      </c>
      <c r="G23" s="55">
        <v>0</v>
      </c>
      <c r="H23" s="55">
        <v>0</v>
      </c>
      <c r="I23" s="117">
        <f t="shared" si="0"/>
        <v>1386</v>
      </c>
      <c r="J23" s="55">
        <v>0</v>
      </c>
      <c r="K23" s="117">
        <f t="shared" si="1"/>
        <v>1386</v>
      </c>
    </row>
    <row r="24" spans="3:11" ht="12.75">
      <c r="C24" s="55"/>
      <c r="D24" s="55"/>
      <c r="E24" s="55"/>
      <c r="F24" s="55"/>
      <c r="G24" s="55"/>
      <c r="H24" s="55"/>
      <c r="I24" s="117"/>
      <c r="J24" s="55"/>
      <c r="K24" s="117"/>
    </row>
    <row r="25" spans="2:11" ht="25.5">
      <c r="B25" s="116" t="s">
        <v>105</v>
      </c>
      <c r="C25" s="55">
        <v>0</v>
      </c>
      <c r="D25" s="55">
        <v>0</v>
      </c>
      <c r="E25" s="55">
        <v>0</v>
      </c>
      <c r="F25" s="55">
        <v>0</v>
      </c>
      <c r="G25" s="55">
        <v>0</v>
      </c>
      <c r="H25" s="55">
        <v>0</v>
      </c>
      <c r="I25" s="117">
        <f t="shared" si="0"/>
        <v>0</v>
      </c>
      <c r="J25" s="55">
        <v>0</v>
      </c>
      <c r="K25" s="117">
        <f t="shared" si="1"/>
        <v>0</v>
      </c>
    </row>
    <row r="26" spans="3:11" ht="12.75">
      <c r="C26" s="55"/>
      <c r="D26" s="55"/>
      <c r="E26" s="55"/>
      <c r="F26" s="55"/>
      <c r="G26" s="55"/>
      <c r="H26" s="55"/>
      <c r="I26" s="117"/>
      <c r="J26" s="55"/>
      <c r="K26" s="117"/>
    </row>
    <row r="27" spans="2:11" ht="25.5">
      <c r="B27" s="116" t="s">
        <v>89</v>
      </c>
      <c r="C27" s="55">
        <v>0</v>
      </c>
      <c r="D27" s="55">
        <v>0</v>
      </c>
      <c r="E27" s="55">
        <v>0</v>
      </c>
      <c r="F27" s="55">
        <v>0</v>
      </c>
      <c r="G27" s="55">
        <v>0</v>
      </c>
      <c r="H27" s="55">
        <v>0</v>
      </c>
      <c r="I27" s="117">
        <f t="shared" si="0"/>
        <v>0</v>
      </c>
      <c r="J27" s="55">
        <v>0</v>
      </c>
      <c r="K27" s="117">
        <f t="shared" si="1"/>
        <v>0</v>
      </c>
    </row>
    <row r="28" spans="3:11" ht="12.75">
      <c r="C28" s="55"/>
      <c r="D28" s="55"/>
      <c r="E28" s="55"/>
      <c r="F28" s="55"/>
      <c r="G28" s="55"/>
      <c r="H28" s="55"/>
      <c r="I28" s="117"/>
      <c r="J28" s="55"/>
      <c r="K28" s="117"/>
    </row>
    <row r="29" spans="2:11" ht="12.75">
      <c r="B29" t="s">
        <v>83</v>
      </c>
      <c r="C29" s="55">
        <v>0</v>
      </c>
      <c r="D29" s="55">
        <v>0</v>
      </c>
      <c r="E29" s="55">
        <v>0</v>
      </c>
      <c r="F29" s="55">
        <v>0</v>
      </c>
      <c r="G29" s="55">
        <v>0</v>
      </c>
      <c r="H29" s="55">
        <v>-108</v>
      </c>
      <c r="I29" s="117">
        <f t="shared" si="0"/>
        <v>-108</v>
      </c>
      <c r="J29" s="55">
        <v>0</v>
      </c>
      <c r="K29" s="117">
        <f t="shared" si="1"/>
        <v>-108</v>
      </c>
    </row>
    <row r="30" spans="2:11" ht="12.75">
      <c r="B30" s="30"/>
      <c r="C30" s="55"/>
      <c r="D30" s="55"/>
      <c r="E30" s="55"/>
      <c r="F30" s="55"/>
      <c r="G30" s="55"/>
      <c r="H30" s="55"/>
      <c r="I30" s="117"/>
      <c r="J30" s="55"/>
      <c r="K30" s="117"/>
    </row>
    <row r="31" spans="2:11" ht="12.75">
      <c r="B31" t="s">
        <v>132</v>
      </c>
      <c r="C31" s="55"/>
      <c r="D31" s="55">
        <v>0</v>
      </c>
      <c r="E31" s="55"/>
      <c r="F31" s="55"/>
      <c r="G31" s="55"/>
      <c r="H31" s="55">
        <v>0</v>
      </c>
      <c r="I31" s="117"/>
      <c r="J31" s="55"/>
      <c r="K31" s="117">
        <f t="shared" si="1"/>
        <v>0</v>
      </c>
    </row>
    <row r="32" spans="2:11" ht="12.75">
      <c r="B32" s="30"/>
      <c r="C32" s="55"/>
      <c r="D32" s="55"/>
      <c r="E32" s="55"/>
      <c r="F32" s="55"/>
      <c r="G32" s="55"/>
      <c r="H32" s="55"/>
      <c r="I32" s="117"/>
      <c r="J32" s="55"/>
      <c r="K32" s="117"/>
    </row>
    <row r="33" spans="2:11" ht="12.75">
      <c r="B33" t="s">
        <v>87</v>
      </c>
      <c r="C33" s="55">
        <v>0</v>
      </c>
      <c r="D33" s="55">
        <v>0</v>
      </c>
      <c r="E33" s="55">
        <v>0</v>
      </c>
      <c r="F33" s="55">
        <v>0</v>
      </c>
      <c r="G33" s="55">
        <v>0</v>
      </c>
      <c r="H33" s="55">
        <v>0</v>
      </c>
      <c r="I33" s="117">
        <f t="shared" si="0"/>
        <v>0</v>
      </c>
      <c r="J33" s="55">
        <v>0</v>
      </c>
      <c r="K33" s="117">
        <f t="shared" si="1"/>
        <v>0</v>
      </c>
    </row>
    <row r="34" spans="3:11" ht="12.75">
      <c r="C34" s="55"/>
      <c r="D34" s="55"/>
      <c r="E34" s="55"/>
      <c r="F34" s="55"/>
      <c r="G34" s="55"/>
      <c r="H34" s="55"/>
      <c r="I34" s="117"/>
      <c r="J34" s="55"/>
      <c r="K34" s="117"/>
    </row>
    <row r="35" spans="2:12" ht="25.5">
      <c r="B35" s="136" t="s">
        <v>140</v>
      </c>
      <c r="C35" s="55">
        <v>0</v>
      </c>
      <c r="D35" s="55">
        <v>0</v>
      </c>
      <c r="E35" s="55">
        <v>0</v>
      </c>
      <c r="F35" s="55">
        <v>0</v>
      </c>
      <c r="G35" s="55">
        <v>0</v>
      </c>
      <c r="H35" s="55">
        <v>0</v>
      </c>
      <c r="I35" s="117">
        <f t="shared" si="0"/>
        <v>0</v>
      </c>
      <c r="J35" s="55">
        <v>0</v>
      </c>
      <c r="K35" s="117">
        <f t="shared" si="1"/>
        <v>0</v>
      </c>
      <c r="L35" s="112"/>
    </row>
    <row r="36" spans="3:11" ht="12.75">
      <c r="C36" s="56"/>
      <c r="D36" s="56"/>
      <c r="E36" s="56"/>
      <c r="F36" s="56"/>
      <c r="G36" s="56"/>
      <c r="H36" s="56"/>
      <c r="I36" s="117"/>
      <c r="J36" s="56"/>
      <c r="K36" s="118"/>
    </row>
    <row r="37" spans="2:11" ht="13.5" thickBot="1">
      <c r="B37" t="s">
        <v>149</v>
      </c>
      <c r="C37" s="57">
        <f aca="true" t="shared" si="2" ref="C37:K37">SUM(C19:C36)</f>
        <v>213563</v>
      </c>
      <c r="D37" s="57">
        <f t="shared" si="2"/>
        <v>8377</v>
      </c>
      <c r="E37" s="57">
        <f t="shared" si="2"/>
        <v>-6438</v>
      </c>
      <c r="F37" s="57">
        <f t="shared" si="2"/>
        <v>899</v>
      </c>
      <c r="G37" s="57">
        <f t="shared" si="2"/>
        <v>26717</v>
      </c>
      <c r="H37" s="57">
        <f t="shared" si="2"/>
        <v>-991</v>
      </c>
      <c r="I37" s="119">
        <f t="shared" si="2"/>
        <v>242127</v>
      </c>
      <c r="J37" s="57">
        <f t="shared" si="2"/>
        <v>0</v>
      </c>
      <c r="K37" s="119">
        <f t="shared" si="2"/>
        <v>242127</v>
      </c>
    </row>
    <row r="38" spans="3:11" ht="13.5" thickTop="1">
      <c r="C38" s="56"/>
      <c r="D38" s="65"/>
      <c r="E38" s="65"/>
      <c r="F38" s="56"/>
      <c r="G38" s="56"/>
      <c r="H38" s="56"/>
      <c r="I38" s="56"/>
      <c r="J38" s="65"/>
      <c r="K38" s="56"/>
    </row>
    <row r="39" spans="3:11" ht="12.75">
      <c r="C39" s="56"/>
      <c r="D39" s="56"/>
      <c r="E39" s="65"/>
      <c r="F39" s="56"/>
      <c r="G39" s="65"/>
      <c r="H39" s="56"/>
      <c r="I39" s="56"/>
      <c r="J39" s="56"/>
      <c r="K39" s="65"/>
    </row>
    <row r="40" ht="12.75">
      <c r="B40" s="25" t="s">
        <v>150</v>
      </c>
    </row>
    <row r="41" ht="12.75">
      <c r="B41" t="s">
        <v>137</v>
      </c>
    </row>
    <row r="42" spans="2:11" ht="12.75">
      <c r="B42" t="s">
        <v>102</v>
      </c>
      <c r="C42" s="55">
        <v>213563</v>
      </c>
      <c r="D42" s="55">
        <v>8377</v>
      </c>
      <c r="E42" s="55">
        <v>5817</v>
      </c>
      <c r="F42" s="55">
        <v>-595</v>
      </c>
      <c r="G42" s="55">
        <v>49437</v>
      </c>
      <c r="H42" s="55">
        <v>-9</v>
      </c>
      <c r="I42" s="117">
        <f>SUM(C42:H42)</f>
        <v>276590</v>
      </c>
      <c r="J42" s="55">
        <v>978</v>
      </c>
      <c r="K42" s="117">
        <f>SUM(I42:J42)</f>
        <v>277568</v>
      </c>
    </row>
    <row r="43" spans="3:11" ht="12.75">
      <c r="C43" s="55"/>
      <c r="D43" s="55"/>
      <c r="E43" s="55"/>
      <c r="F43" s="55"/>
      <c r="G43" s="55"/>
      <c r="H43" s="55"/>
      <c r="I43" s="117"/>
      <c r="J43" s="55"/>
      <c r="K43" s="117"/>
    </row>
    <row r="44" spans="2:11" ht="12.75">
      <c r="B44" t="s">
        <v>86</v>
      </c>
      <c r="C44" s="55">
        <v>0</v>
      </c>
      <c r="D44" s="55">
        <v>0</v>
      </c>
      <c r="E44" s="55"/>
      <c r="F44" s="55">
        <v>0</v>
      </c>
      <c r="G44" s="55">
        <f>'Consol Y Stmt'!I40</f>
        <v>1091</v>
      </c>
      <c r="H44" s="137">
        <v>0</v>
      </c>
      <c r="I44" s="117">
        <f>SUM(C44:H44)</f>
        <v>1091</v>
      </c>
      <c r="J44" s="55">
        <f>'Consol Y Stmt'!I42</f>
        <v>-218</v>
      </c>
      <c r="K44" s="117">
        <f>SUM(I44:J44)</f>
        <v>873</v>
      </c>
    </row>
    <row r="45" spans="3:11" ht="12.75">
      <c r="C45" s="55"/>
      <c r="D45" s="55"/>
      <c r="E45" s="55"/>
      <c r="F45" s="55"/>
      <c r="G45" s="55"/>
      <c r="H45" s="55"/>
      <c r="I45" s="117"/>
      <c r="J45" s="55"/>
      <c r="K45" s="117"/>
    </row>
    <row r="46" spans="2:11" ht="25.5">
      <c r="B46" s="116" t="s">
        <v>136</v>
      </c>
      <c r="C46" s="55">
        <v>0</v>
      </c>
      <c r="D46" s="55">
        <v>0</v>
      </c>
      <c r="E46" s="55">
        <v>-8057</v>
      </c>
      <c r="F46" s="55">
        <v>0</v>
      </c>
      <c r="G46" s="55">
        <v>0</v>
      </c>
      <c r="H46" s="55">
        <v>0</v>
      </c>
      <c r="I46" s="117">
        <f>SUM(C46:H46)</f>
        <v>-8057</v>
      </c>
      <c r="J46" s="55">
        <v>0</v>
      </c>
      <c r="K46" s="117">
        <f>SUM(I46:J46)</f>
        <v>-8057</v>
      </c>
    </row>
    <row r="47" spans="3:11" ht="12.75">
      <c r="C47" s="55"/>
      <c r="D47" s="55"/>
      <c r="E47" s="55"/>
      <c r="F47" s="55"/>
      <c r="G47" s="55"/>
      <c r="H47" s="55"/>
      <c r="I47" s="117"/>
      <c r="J47" s="55"/>
      <c r="K47" s="117"/>
    </row>
    <row r="48" spans="2:11" ht="25.5">
      <c r="B48" s="116" t="s">
        <v>105</v>
      </c>
      <c r="C48" s="55">
        <v>0</v>
      </c>
      <c r="D48" s="55">
        <v>0</v>
      </c>
      <c r="E48" s="55">
        <v>0</v>
      </c>
      <c r="F48" s="55">
        <v>0</v>
      </c>
      <c r="G48" s="55">
        <v>0</v>
      </c>
      <c r="H48" s="55">
        <v>0</v>
      </c>
      <c r="I48" s="117">
        <f>SUM(C48:H48)</f>
        <v>0</v>
      </c>
      <c r="J48" s="55">
        <v>0</v>
      </c>
      <c r="K48" s="117">
        <f>SUM(I48:J48)</f>
        <v>0</v>
      </c>
    </row>
    <row r="49" spans="3:11" ht="12.75">
      <c r="C49" s="55"/>
      <c r="D49" s="55"/>
      <c r="E49" s="55"/>
      <c r="F49" s="55"/>
      <c r="G49" s="55"/>
      <c r="H49" s="55"/>
      <c r="I49" s="117"/>
      <c r="J49" s="55"/>
      <c r="K49" s="117">
        <f>SUM(I49:J49)</f>
        <v>0</v>
      </c>
    </row>
    <row r="50" spans="2:11" ht="25.5">
      <c r="B50" s="116" t="s">
        <v>89</v>
      </c>
      <c r="C50" s="55">
        <v>0</v>
      </c>
      <c r="D50" s="55">
        <v>0</v>
      </c>
      <c r="E50" s="55">
        <v>0</v>
      </c>
      <c r="F50" s="55">
        <v>0</v>
      </c>
      <c r="G50" s="55">
        <v>0</v>
      </c>
      <c r="H50" s="55">
        <v>0</v>
      </c>
      <c r="I50" s="117">
        <f>SUM(C50:H50)</f>
        <v>0</v>
      </c>
      <c r="J50" s="55">
        <v>0</v>
      </c>
      <c r="K50" s="117">
        <f>SUM(I50:J50)</f>
        <v>0</v>
      </c>
    </row>
    <row r="51" spans="3:11" ht="12.75">
      <c r="C51" s="55"/>
      <c r="D51" s="55"/>
      <c r="E51" s="55"/>
      <c r="F51" s="55"/>
      <c r="G51" s="55"/>
      <c r="H51" s="55"/>
      <c r="I51" s="117"/>
      <c r="J51" s="55"/>
      <c r="K51" s="117"/>
    </row>
    <row r="52" spans="2:11" ht="12.75">
      <c r="B52" t="s">
        <v>83</v>
      </c>
      <c r="C52" s="55">
        <v>0</v>
      </c>
      <c r="D52" s="55">
        <v>0</v>
      </c>
      <c r="E52" s="55">
        <v>0</v>
      </c>
      <c r="F52" s="55">
        <v>0</v>
      </c>
      <c r="G52" s="55">
        <v>0</v>
      </c>
      <c r="H52" s="55">
        <v>-2</v>
      </c>
      <c r="I52" s="117">
        <f>SUM(C52:H52)</f>
        <v>-2</v>
      </c>
      <c r="J52" s="55">
        <v>0</v>
      </c>
      <c r="K52" s="117">
        <f>SUM(I52:J52)</f>
        <v>-2</v>
      </c>
    </row>
    <row r="53" spans="2:11" ht="12.75">
      <c r="B53" s="30"/>
      <c r="C53" s="55"/>
      <c r="D53" s="55"/>
      <c r="E53" s="55"/>
      <c r="F53" s="55"/>
      <c r="G53" s="55"/>
      <c r="H53" s="55"/>
      <c r="I53" s="117"/>
      <c r="J53" s="55"/>
      <c r="K53" s="117"/>
    </row>
    <row r="54" spans="2:11" ht="12.75">
      <c r="B54" t="s">
        <v>132</v>
      </c>
      <c r="C54" s="55">
        <v>0</v>
      </c>
      <c r="D54" s="55">
        <v>0</v>
      </c>
      <c r="E54" s="55">
        <v>0</v>
      </c>
      <c r="F54" s="55">
        <v>0</v>
      </c>
      <c r="G54" s="55">
        <v>0</v>
      </c>
      <c r="H54" s="55">
        <v>0</v>
      </c>
      <c r="I54" s="117"/>
      <c r="J54" s="55"/>
      <c r="K54" s="117">
        <f>SUM(I54:J54)</f>
        <v>0</v>
      </c>
    </row>
    <row r="55" spans="2:11" ht="12.75">
      <c r="B55" s="30"/>
      <c r="C55" s="55"/>
      <c r="D55" s="55"/>
      <c r="E55" s="55"/>
      <c r="F55" s="55"/>
      <c r="G55" s="55"/>
      <c r="H55" s="55"/>
      <c r="I55" s="117"/>
      <c r="J55" s="55"/>
      <c r="K55" s="117"/>
    </row>
    <row r="56" spans="2:11" ht="12.75">
      <c r="B56" t="s">
        <v>87</v>
      </c>
      <c r="C56" s="55">
        <v>0</v>
      </c>
      <c r="D56" s="55">
        <v>0</v>
      </c>
      <c r="E56" s="55">
        <v>0</v>
      </c>
      <c r="F56" s="55">
        <v>0</v>
      </c>
      <c r="G56" s="55">
        <v>0</v>
      </c>
      <c r="H56" s="55">
        <v>0</v>
      </c>
      <c r="I56" s="117">
        <f>SUM(C56:H56)</f>
        <v>0</v>
      </c>
      <c r="J56" s="55">
        <v>0</v>
      </c>
      <c r="K56" s="117">
        <f>SUM(I56:J56)</f>
        <v>0</v>
      </c>
    </row>
    <row r="57" spans="3:11" ht="12.75">
      <c r="C57" s="55"/>
      <c r="D57" s="55"/>
      <c r="E57" s="55"/>
      <c r="F57" s="55"/>
      <c r="G57" s="55"/>
      <c r="H57" s="55"/>
      <c r="I57" s="117"/>
      <c r="J57" s="55"/>
      <c r="K57" s="117"/>
    </row>
    <row r="58" spans="2:12" ht="25.5">
      <c r="B58" s="136" t="s">
        <v>131</v>
      </c>
      <c r="C58" s="55">
        <v>0</v>
      </c>
      <c r="D58" s="55">
        <v>0</v>
      </c>
      <c r="E58" s="55">
        <v>0</v>
      </c>
      <c r="F58" s="55">
        <v>0</v>
      </c>
      <c r="G58" s="55">
        <v>0</v>
      </c>
      <c r="H58" s="55">
        <v>0</v>
      </c>
      <c r="I58" s="117">
        <f>SUM(C58:H58)</f>
        <v>0</v>
      </c>
      <c r="J58" s="55">
        <v>0</v>
      </c>
      <c r="K58" s="117">
        <f>SUM(I58:J58)</f>
        <v>0</v>
      </c>
      <c r="L58" s="112"/>
    </row>
    <row r="59" spans="3:11" ht="12.75">
      <c r="C59" s="56"/>
      <c r="D59" s="56"/>
      <c r="E59" s="56"/>
      <c r="F59" s="56"/>
      <c r="G59" s="56"/>
      <c r="H59" s="56"/>
      <c r="I59" s="118"/>
      <c r="J59" s="137"/>
      <c r="K59" s="118"/>
    </row>
    <row r="60" spans="2:11" ht="13.5" thickBot="1">
      <c r="B60" t="s">
        <v>135</v>
      </c>
      <c r="C60" s="57">
        <f>SUM(C42:C59)</f>
        <v>213563</v>
      </c>
      <c r="D60" s="57">
        <f aca="true" t="shared" si="3" ref="D60:K60">SUM(D42:D59)</f>
        <v>8377</v>
      </c>
      <c r="E60" s="57">
        <f t="shared" si="3"/>
        <v>-2240</v>
      </c>
      <c r="F60" s="57">
        <f t="shared" si="3"/>
        <v>-595</v>
      </c>
      <c r="G60" s="57">
        <f t="shared" si="3"/>
        <v>50528</v>
      </c>
      <c r="H60" s="57">
        <f t="shared" si="3"/>
        <v>-11</v>
      </c>
      <c r="I60" s="119">
        <f t="shared" si="3"/>
        <v>269622</v>
      </c>
      <c r="J60" s="57">
        <f t="shared" si="3"/>
        <v>760</v>
      </c>
      <c r="K60" s="119">
        <f t="shared" si="3"/>
        <v>270382</v>
      </c>
    </row>
    <row r="61" ht="13.5" thickTop="1"/>
    <row r="66" ht="12.75">
      <c r="B66" s="34" t="s">
        <v>61</v>
      </c>
    </row>
    <row r="67" ht="12.75">
      <c r="B67" s="35" t="s">
        <v>145</v>
      </c>
    </row>
  </sheetData>
  <printOptions/>
  <pageMargins left="0.75" right="0.5" top="0.5" bottom="0.5" header="0" footer="0"/>
  <pageSetup fitToHeight="1" fitToWidth="1" horizontalDpi="600" verticalDpi="600" orientation="portrait" paperSize="9" scale="69" r:id="rId1"/>
  <headerFooter alignWithMargins="0">
    <oddFooter>&amp;L&amp;8&amp;F&amp;A&amp;R3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7"/>
  <sheetViews>
    <sheetView zoomScale="75" zoomScaleNormal="75" workbookViewId="0" topLeftCell="A1">
      <selection activeCell="D7" sqref="D7"/>
    </sheetView>
  </sheetViews>
  <sheetFormatPr defaultColWidth="9.140625" defaultRowHeight="12.75"/>
  <cols>
    <col min="1" max="1" width="4.140625" style="0" customWidth="1"/>
    <col min="2" max="2" width="53.28125" style="0" customWidth="1"/>
    <col min="3" max="3" width="2.28125" style="0" customWidth="1"/>
    <col min="4" max="4" width="15.140625" style="0" customWidth="1"/>
    <col min="5" max="5" width="2.140625" style="0" customWidth="1"/>
    <col min="6" max="6" width="12.7109375" style="112" customWidth="1"/>
  </cols>
  <sheetData>
    <row r="1" ht="15.75">
      <c r="A1" s="8" t="s">
        <v>12</v>
      </c>
    </row>
    <row r="2" ht="15.75">
      <c r="A2" s="1" t="s">
        <v>37</v>
      </c>
    </row>
    <row r="3" ht="15.75">
      <c r="A3" s="1" t="s">
        <v>148</v>
      </c>
    </row>
    <row r="5" spans="2:6" ht="12.75">
      <c r="B5" s="36"/>
      <c r="D5" s="31" t="s">
        <v>152</v>
      </c>
      <c r="F5" s="138" t="s">
        <v>152</v>
      </c>
    </row>
    <row r="6" spans="4:6" ht="12.75">
      <c r="D6" s="31" t="s">
        <v>38</v>
      </c>
      <c r="F6" s="138" t="s">
        <v>38</v>
      </c>
    </row>
    <row r="7" spans="4:6" ht="12.75">
      <c r="D7" s="32">
        <v>39903</v>
      </c>
      <c r="F7" s="32">
        <v>39538</v>
      </c>
    </row>
    <row r="8" spans="4:6" ht="12.75">
      <c r="D8" s="26" t="s">
        <v>11</v>
      </c>
      <c r="F8" s="28" t="s">
        <v>11</v>
      </c>
    </row>
    <row r="10" spans="2:6" ht="12.75">
      <c r="B10" s="25" t="s">
        <v>74</v>
      </c>
      <c r="D10" s="58">
        <f>'Consol Y Stmt'!H32</f>
        <v>897</v>
      </c>
      <c r="E10" s="56"/>
      <c r="F10" s="58">
        <f>'Consol Y Stmt'!I32</f>
        <v>1564</v>
      </c>
    </row>
    <row r="11" spans="4:6" ht="12.75">
      <c r="D11" s="59"/>
      <c r="E11" s="56"/>
      <c r="F11" s="64"/>
    </row>
    <row r="12" spans="2:6" ht="12.75">
      <c r="B12" s="25" t="s">
        <v>39</v>
      </c>
      <c r="D12" s="59"/>
      <c r="E12" s="56"/>
      <c r="F12" s="64"/>
    </row>
    <row r="13" spans="4:6" ht="9.75" customHeight="1">
      <c r="D13" s="59"/>
      <c r="E13" s="56"/>
      <c r="F13" s="64"/>
    </row>
    <row r="14" spans="2:6" ht="12.75">
      <c r="B14" t="s">
        <v>40</v>
      </c>
      <c r="D14" s="58">
        <f>353-838-202</f>
        <v>-687</v>
      </c>
      <c r="E14" s="56"/>
      <c r="F14" s="58">
        <v>1890</v>
      </c>
    </row>
    <row r="15" spans="2:6" ht="12.75">
      <c r="B15" t="s">
        <v>41</v>
      </c>
      <c r="D15" s="58">
        <f>-D23-D24-D22</f>
        <v>-1733</v>
      </c>
      <c r="E15" s="58">
        <f>-E23-E24-E22-1710</f>
        <v>-1710</v>
      </c>
      <c r="F15" s="58">
        <v>-2428</v>
      </c>
    </row>
    <row r="16" spans="4:6" ht="12.75">
      <c r="D16" s="60"/>
      <c r="E16" s="56"/>
      <c r="F16" s="60"/>
    </row>
    <row r="17" spans="2:6" ht="12.75">
      <c r="B17" s="25" t="s">
        <v>67</v>
      </c>
      <c r="D17" s="58">
        <f>SUM(D10:D15)</f>
        <v>-1523</v>
      </c>
      <c r="E17" s="56"/>
      <c r="F17" s="58">
        <f>SUM(F10:F15)</f>
        <v>1026</v>
      </c>
    </row>
    <row r="18" spans="4:6" ht="12.75">
      <c r="D18" s="58"/>
      <c r="E18" s="56"/>
      <c r="F18" s="58"/>
    </row>
    <row r="19" spans="2:6" ht="12.75">
      <c r="B19" s="25" t="s">
        <v>42</v>
      </c>
      <c r="D19" s="58"/>
      <c r="E19" s="56"/>
      <c r="F19" s="58"/>
    </row>
    <row r="20" spans="2:6" ht="12.75">
      <c r="B20" t="s">
        <v>43</v>
      </c>
      <c r="D20" s="58">
        <f>1986-362</f>
        <v>1624</v>
      </c>
      <c r="E20" s="56"/>
      <c r="F20" s="58">
        <v>10976</v>
      </c>
    </row>
    <row r="21" spans="2:6" ht="12.75">
      <c r="B21" t="s">
        <v>44</v>
      </c>
      <c r="D21" s="58">
        <f>6226-1412</f>
        <v>4814</v>
      </c>
      <c r="E21" s="56"/>
      <c r="F21" s="58">
        <v>-16562</v>
      </c>
    </row>
    <row r="22" spans="2:6" ht="12.75">
      <c r="B22" t="s">
        <v>78</v>
      </c>
      <c r="D22" s="58">
        <v>766</v>
      </c>
      <c r="E22" s="56"/>
      <c r="F22" s="58">
        <v>863</v>
      </c>
    </row>
    <row r="23" spans="2:6" ht="12.75">
      <c r="B23" t="s">
        <v>79</v>
      </c>
      <c r="D23" s="58">
        <v>1196</v>
      </c>
      <c r="E23" s="56"/>
      <c r="F23" s="58">
        <v>1928</v>
      </c>
    </row>
    <row r="24" spans="2:6" ht="12.75">
      <c r="B24" t="s">
        <v>80</v>
      </c>
      <c r="D24" s="58">
        <f>'Consol Y Stmt'!H28</f>
        <v>-229</v>
      </c>
      <c r="E24" s="56"/>
      <c r="F24" s="58">
        <v>-363</v>
      </c>
    </row>
    <row r="25" spans="2:6" ht="12.75">
      <c r="B25" t="s">
        <v>69</v>
      </c>
      <c r="D25" s="58">
        <v>-120</v>
      </c>
      <c r="E25" s="56"/>
      <c r="F25" s="58">
        <v>-1210</v>
      </c>
    </row>
    <row r="26" spans="2:6" ht="12.75">
      <c r="B26" t="s">
        <v>75</v>
      </c>
      <c r="D26" s="58">
        <v>146</v>
      </c>
      <c r="E26" s="56"/>
      <c r="F26" s="58">
        <v>1012</v>
      </c>
    </row>
    <row r="27" spans="4:6" ht="12.75">
      <c r="D27" s="58"/>
      <c r="E27" s="56"/>
      <c r="F27" s="58"/>
    </row>
    <row r="28" spans="2:6" ht="12.75">
      <c r="B28" s="25" t="s">
        <v>45</v>
      </c>
      <c r="D28" s="61">
        <f>SUM(D17:D26)</f>
        <v>6674</v>
      </c>
      <c r="E28" s="56"/>
      <c r="F28" s="61">
        <f>SUM(F17:F26)</f>
        <v>-2330</v>
      </c>
    </row>
    <row r="29" spans="4:6" ht="12.75">
      <c r="D29" s="58"/>
      <c r="E29" s="56"/>
      <c r="F29" s="58"/>
    </row>
    <row r="30" spans="2:6" ht="12.75">
      <c r="B30" s="25" t="s">
        <v>46</v>
      </c>
      <c r="D30" s="58"/>
      <c r="E30" s="56"/>
      <c r="F30" s="58"/>
    </row>
    <row r="31" spans="2:6" ht="6.75" customHeight="1">
      <c r="B31" s="25"/>
      <c r="D31" s="58"/>
      <c r="E31" s="56"/>
      <c r="F31" s="58"/>
    </row>
    <row r="32" spans="2:6" ht="12.75">
      <c r="B32" t="s">
        <v>65</v>
      </c>
      <c r="D32" s="58">
        <v>-68</v>
      </c>
      <c r="E32" s="56"/>
      <c r="F32" s="58">
        <v>-198</v>
      </c>
    </row>
    <row r="33" spans="2:6" ht="12.75">
      <c r="B33" t="s">
        <v>66</v>
      </c>
      <c r="D33" s="58">
        <v>0</v>
      </c>
      <c r="E33" s="56"/>
      <c r="F33" s="58">
        <v>25</v>
      </c>
    </row>
    <row r="34" spans="2:6" ht="12.75">
      <c r="B34" t="s">
        <v>101</v>
      </c>
      <c r="D34" s="58">
        <v>0</v>
      </c>
      <c r="E34" s="56"/>
      <c r="F34" s="58">
        <v>0</v>
      </c>
    </row>
    <row r="35" spans="2:6" ht="12.75">
      <c r="B35" t="s">
        <v>138</v>
      </c>
      <c r="D35" s="58">
        <v>0</v>
      </c>
      <c r="E35" s="56"/>
      <c r="F35" s="58">
        <v>0</v>
      </c>
    </row>
    <row r="36" spans="2:6" ht="12.75">
      <c r="B36" t="s">
        <v>134</v>
      </c>
      <c r="D36" s="58">
        <v>0</v>
      </c>
      <c r="E36" s="56"/>
      <c r="F36" s="58">
        <v>0</v>
      </c>
    </row>
    <row r="37" spans="2:6" ht="12.75">
      <c r="B37" t="s">
        <v>130</v>
      </c>
      <c r="D37" s="58">
        <v>0</v>
      </c>
      <c r="E37" s="56"/>
      <c r="F37" s="58">
        <v>0</v>
      </c>
    </row>
    <row r="38" spans="2:6" ht="12.75">
      <c r="B38" t="s">
        <v>133</v>
      </c>
      <c r="D38" s="58">
        <v>0</v>
      </c>
      <c r="E38" s="56"/>
      <c r="F38" s="58">
        <v>0</v>
      </c>
    </row>
    <row r="39" spans="2:6" ht="12.75">
      <c r="B39" t="s">
        <v>139</v>
      </c>
      <c r="D39" s="58">
        <v>0</v>
      </c>
      <c r="E39" s="56"/>
      <c r="F39" s="58">
        <v>0</v>
      </c>
    </row>
    <row r="40" spans="2:6" ht="12.75">
      <c r="B40" s="25" t="s">
        <v>50</v>
      </c>
      <c r="D40" s="61">
        <f>SUM(D32:D39)</f>
        <v>-68</v>
      </c>
      <c r="E40" s="56"/>
      <c r="F40" s="61">
        <f>SUM(F32:F39)</f>
        <v>-173</v>
      </c>
    </row>
    <row r="41" spans="4:6" ht="12.75">
      <c r="D41" s="58"/>
      <c r="E41" s="56"/>
      <c r="F41" s="58"/>
    </row>
    <row r="42" spans="2:6" ht="12.75">
      <c r="B42" s="25" t="s">
        <v>47</v>
      </c>
      <c r="D42" s="58"/>
      <c r="E42" s="56"/>
      <c r="F42" s="58"/>
    </row>
    <row r="43" spans="2:6" ht="6.75" customHeight="1">
      <c r="B43" s="25"/>
      <c r="D43" s="58"/>
      <c r="E43" s="56"/>
      <c r="F43" s="58"/>
    </row>
    <row r="44" spans="2:6" ht="12.75">
      <c r="B44" t="s">
        <v>34</v>
      </c>
      <c r="D44" s="58">
        <v>-516</v>
      </c>
      <c r="E44" s="56"/>
      <c r="F44" s="58">
        <v>-462</v>
      </c>
    </row>
    <row r="45" spans="2:6" ht="12.75">
      <c r="B45" t="s">
        <v>48</v>
      </c>
      <c r="D45" s="58">
        <v>0</v>
      </c>
      <c r="E45" s="56"/>
      <c r="F45" s="58">
        <v>0</v>
      </c>
    </row>
    <row r="46" spans="2:6" ht="12.75">
      <c r="B46" t="s">
        <v>49</v>
      </c>
      <c r="D46" s="58">
        <v>0</v>
      </c>
      <c r="E46" s="56"/>
      <c r="F46" s="58">
        <v>0</v>
      </c>
    </row>
    <row r="47" spans="2:6" ht="12.75">
      <c r="B47" t="s">
        <v>83</v>
      </c>
      <c r="D47" s="58">
        <v>-108</v>
      </c>
      <c r="E47" s="56"/>
      <c r="F47" s="58">
        <v>-2</v>
      </c>
    </row>
    <row r="48" spans="2:6" ht="12.75">
      <c r="B48" s="25" t="s">
        <v>68</v>
      </c>
      <c r="D48" s="61">
        <f>SUM(D44:D47)</f>
        <v>-624</v>
      </c>
      <c r="E48" s="56"/>
      <c r="F48" s="61">
        <f>SUM(F44:F47)</f>
        <v>-464</v>
      </c>
    </row>
    <row r="49" spans="4:6" ht="12.75">
      <c r="D49" s="62"/>
      <c r="E49" s="56"/>
      <c r="F49" s="62"/>
    </row>
    <row r="50" spans="2:6" ht="12.75">
      <c r="B50" s="25" t="s">
        <v>51</v>
      </c>
      <c r="D50" s="58">
        <f>D28+D40+D48</f>
        <v>5982</v>
      </c>
      <c r="E50" s="56"/>
      <c r="F50" s="58">
        <f>F28+F40+F48</f>
        <v>-2967</v>
      </c>
    </row>
    <row r="51" spans="2:6" ht="12.75">
      <c r="B51" s="25"/>
      <c r="D51" s="58"/>
      <c r="E51" s="56"/>
      <c r="F51" s="58"/>
    </row>
    <row r="52" spans="2:6" ht="12.75">
      <c r="B52" s="25" t="s">
        <v>70</v>
      </c>
      <c r="D52" s="58">
        <f>4888+77400-96-170</f>
        <v>82022</v>
      </c>
      <c r="E52" s="56"/>
      <c r="F52" s="58">
        <v>54242</v>
      </c>
    </row>
    <row r="53" spans="2:6" ht="12.75">
      <c r="B53" s="25"/>
      <c r="D53" s="58"/>
      <c r="E53" s="56"/>
      <c r="F53" s="58"/>
    </row>
    <row r="54" spans="2:6" ht="13.5" thickBot="1">
      <c r="B54" s="25" t="s">
        <v>63</v>
      </c>
      <c r="D54" s="63">
        <f>SUM(D50:D52)</f>
        <v>88004</v>
      </c>
      <c r="E54" s="56"/>
      <c r="F54" s="63">
        <f>SUM(F50:F52)</f>
        <v>51275</v>
      </c>
    </row>
    <row r="55" spans="4:6" ht="13.5" thickTop="1">
      <c r="D55" s="64"/>
      <c r="E55" s="56"/>
      <c r="F55" s="64"/>
    </row>
    <row r="56" spans="2:6" ht="12.75">
      <c r="B56" s="25" t="s">
        <v>71</v>
      </c>
      <c r="D56" s="64"/>
      <c r="E56" s="56"/>
      <c r="F56" s="64"/>
    </row>
    <row r="57" spans="2:6" ht="12.75">
      <c r="B57" t="s">
        <v>72</v>
      </c>
      <c r="D57" s="64">
        <f>83305-96+4893</f>
        <v>88102</v>
      </c>
      <c r="E57" s="56"/>
      <c r="F57" s="64">
        <v>51275</v>
      </c>
    </row>
    <row r="58" spans="2:6" ht="12.75">
      <c r="B58" t="s">
        <v>73</v>
      </c>
      <c r="D58" s="64">
        <v>-98</v>
      </c>
      <c r="E58" s="56"/>
      <c r="F58" s="64">
        <v>0</v>
      </c>
    </row>
    <row r="59" spans="4:6" ht="13.5" thickBot="1">
      <c r="D59" s="63">
        <f>SUM(D57:D58)</f>
        <v>88004</v>
      </c>
      <c r="E59" s="56"/>
      <c r="F59" s="63">
        <f>SUM(F57:F58)</f>
        <v>51275</v>
      </c>
    </row>
    <row r="60" spans="4:6" ht="13.5" thickTop="1">
      <c r="D60" s="65">
        <f>D54-D59</f>
        <v>0</v>
      </c>
      <c r="E60" s="56"/>
      <c r="F60" s="65">
        <f>F59-F54</f>
        <v>0</v>
      </c>
    </row>
    <row r="61" spans="4:6" ht="12.75">
      <c r="D61" s="56"/>
      <c r="E61" s="56"/>
      <c r="F61" s="65"/>
    </row>
    <row r="62" spans="2:6" ht="12.75">
      <c r="B62" s="34" t="s">
        <v>64</v>
      </c>
      <c r="D62" s="56"/>
      <c r="E62" s="56"/>
      <c r="F62" s="65"/>
    </row>
    <row r="63" spans="2:6" ht="12.75">
      <c r="B63" s="35" t="s">
        <v>153</v>
      </c>
      <c r="D63" s="56"/>
      <c r="E63" s="56"/>
      <c r="F63" s="65"/>
    </row>
    <row r="64" spans="4:6" ht="12.75">
      <c r="D64" s="56"/>
      <c r="E64" s="56"/>
      <c r="F64" s="65"/>
    </row>
    <row r="65" spans="4:6" ht="12.75">
      <c r="D65" s="56"/>
      <c r="E65" s="56"/>
      <c r="F65" s="65"/>
    </row>
    <row r="66" spans="4:6" ht="12.75">
      <c r="D66" s="56"/>
      <c r="E66" s="56"/>
      <c r="F66" s="65"/>
    </row>
    <row r="67" spans="4:6" ht="12.75">
      <c r="D67" s="56"/>
      <c r="E67" s="56"/>
      <c r="F67" s="65"/>
    </row>
  </sheetData>
  <printOptions/>
  <pageMargins left="0.75" right="0.75" top="1" bottom="1" header="0" footer="0"/>
  <pageSetup fitToHeight="1" fitToWidth="1" horizontalDpi="600" verticalDpi="600" orientation="portrait" paperSize="9" scale="89" r:id="rId1"/>
  <headerFooter alignWithMargins="0">
    <oddFooter>&amp;L&amp;8&amp;F&amp;A&amp;R4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klse annoucement</dc:title>
  <dc:subject/>
  <dc:creator>IT Dept</dc:creator>
  <cp:keywords/>
  <dc:description/>
  <cp:lastModifiedBy> Finance Manager</cp:lastModifiedBy>
  <cp:lastPrinted>2009-04-27T01:25:46Z</cp:lastPrinted>
  <dcterms:created xsi:type="dcterms:W3CDTF">2000-05-08T06:50:43Z</dcterms:created>
  <dcterms:modified xsi:type="dcterms:W3CDTF">2009-05-19T06:51:01Z</dcterms:modified>
  <cp:category/>
  <cp:version/>
  <cp:contentType/>
  <cp:contentStatus/>
</cp:coreProperties>
</file>