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1" activeTab="2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<sst xmlns="http://schemas.openxmlformats.org/spreadsheetml/2006/main" count="188" uniqueCount="152">
  <si>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</si>
  <si>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</si>
  <si>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</si>
  <si>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</si>
  <si>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</si>
  <si>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</si>
  <si>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</si>
  <si>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</si>
  <si>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</si>
  <si>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</si>
  <si>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</si>
  <si>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</si>
  <si>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</si>
  <si>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</si>
  <si>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</si>
  <si>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</si>
  <si>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</si>
  <si>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</si>
  <si>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</si>
  <si>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</si>
  <si>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</si>
  <si>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</si>
  <si>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</si>
  <si>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</si>
  <si>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</si>
  <si>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</si>
  <si>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</si>
  <si>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</si>
  <si>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</si>
  <si>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</si>
  <si>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</si>
  <si>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</si>
  <si>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</si>
  <si>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</si>
  <si>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</si>
  <si>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</si>
  <si>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</si>
  <si>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</si>
  <si>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</si>
  <si>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</si>
  <si>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</si>
  <si>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</si>
  <si>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</si>
  <si>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</si>
  <si>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</si>
  <si>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</si>
  <si>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</si>
  <si>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</si>
  <si>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</si>
  <si>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</si>
  <si>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</si>
  <si>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</si>
  <si>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</si>
  <si>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</si>
  <si>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</si>
  <si>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</si>
  <si>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</si>
  <si>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</si>
  <si>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</si>
  <si>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</si>
  <si>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</si>
  <si>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</si>
  <si>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</si>
  <si>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</si>
  <si>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</si>
  <si>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</si>
  <si>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</si>
  <si>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</si>
  <si>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</si>
  <si>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</si>
  <si>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</si>
  <si>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</si>
  <si>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</si>
  <si>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</si>
  <si>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</si>
  <si>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</si>
  <si>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</si>
  <si>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</si>
  <si>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</si>
  <si>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</si>
  <si>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</si>
  <si>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</si>
  <si>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</si>
  <si>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</si>
  <si>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</si>
  <si>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</si>
  <si>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</si>
  <si>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</si>
  <si>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</si>
  <si>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</si>
  <si>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</si>
  <si>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</si>
  <si>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</si>
  <si>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</si>
  <si>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</si>
  <si>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</si>
  <si>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</si>
  <si>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</si>
  <si>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</si>
  <si>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</si>
  <si>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</si>
  <si>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</si>
  <si>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</si>
  <si>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</si>
  <si>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</si>
  <si>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</si>
  <si>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</si>
  <si>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</si>
  <si>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</si>
  <si>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</si>
  <si>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</si>
  <si>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</si>
  <si>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</si>
  <si>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</si>
  <si>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</si>
  <si>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</si>
  <si>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</si>
  <si>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</si>
  <si>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</si>
  <si>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</si>
  <si>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</si>
  <si>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</si>
  <si>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</si>
  <si>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</si>
  <si>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</si>
  <si>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Balance at end of period 2007</t>
  </si>
  <si>
    <t>Balance at beginning of year 2007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</si>
  <si>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</si>
  <si>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</si>
  <si>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</si>
  <si>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</si>
  <si>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</si>
  <si>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</si>
  <si>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</si>
  <si>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</si>
  <si>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Placement of fixed deposits</t>
  </si>
  <si>
    <t>31.12.2007</t>
  </si>
  <si>
    <t>Purchase of shares in a subsidiary</t>
  </si>
  <si>
    <t>Balance at end of period 2008</t>
  </si>
  <si>
    <t>the year ended 31 December 2007)</t>
  </si>
  <si>
    <t>for the year ended 31 December 2007)</t>
  </si>
  <si>
    <t>Unrealised gain/(loss)  on valuation of available for sales investment</t>
  </si>
  <si>
    <t>with the Annual Financial Report for the year ended 31 December 2007)</t>
  </si>
  <si>
    <t>Balance at beginning of year 2008</t>
  </si>
  <si>
    <t>Quarterly report on consolidated results for the financial quarter ended 30 June 2008</t>
  </si>
  <si>
    <t>CONDENSED CONSOLIDATED INCOME STATEMENT FOR THE QUARTER ENDED 30 JUNE 2008</t>
  </si>
  <si>
    <t>CONDENSED CONSOLIDATED BALANCE SHEETS AS AT 30 JUNE 2008</t>
  </si>
  <si>
    <t>30.06.2008</t>
  </si>
  <si>
    <t>6 months ended 30 June 2007</t>
  </si>
  <si>
    <t>6 months ended 30 June 2008</t>
  </si>
  <si>
    <t>FOR THE PERIOD ENDED 30 JUNE 2008</t>
  </si>
  <si>
    <t>6 months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</si>
</sst>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_ ;_ @_ 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_);_(* \(#,##0.00000\);_(* &quot;-&quot;?????_);_(@_)"/>
    <numFmt numFmtId="185" formatCode="#,##0.0"/>
    <numFmt numFmtId="18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Border="1" applyAlignment="1">
      <alignment horizontal="centerContinuous"/>
    </xf>
    <xf numFmtId="179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9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9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1" xfId="15" applyNumberFormat="1" applyFill="1" applyBorder="1" applyAlignment="1">
      <alignment/>
    </xf>
    <xf numFmtId="179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0" fillId="0" borderId="1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4" xfId="15" applyNumberFormat="1" applyFont="1" applyFill="1" applyBorder="1" applyAlignment="1">
      <alignment/>
    </xf>
    <xf numFmtId="179" fontId="0" fillId="0" borderId="15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1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9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9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9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29" xfId="15" applyNumberFormat="1" applyFill="1" applyBorder="1" applyAlignment="1">
      <alignment/>
    </xf>
    <xf numFmtId="179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9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79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9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5" xfId="15" applyNumberFormat="1" applyFill="1" applyBorder="1" applyAlignment="1">
      <alignment/>
    </xf>
    <xf numFmtId="179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9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9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10" xfId="15" applyNumberFormat="1" applyFont="1" applyFill="1" applyBorder="1" applyAlignment="1">
      <alignment/>
    </xf>
    <xf numFmtId="179" fontId="0" fillId="0" borderId="38" xfId="15" applyNumberFormat="1" applyFill="1" applyBorder="1" applyAlignment="1">
      <alignment/>
    </xf>
    <xf numFmtId="179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9" fontId="1" fillId="0" borderId="39" xfId="15" applyNumberFormat="1" applyFont="1" applyFill="1" applyBorder="1" applyAlignment="1">
      <alignment/>
    </xf>
    <xf numFmtId="179" fontId="1" fillId="0" borderId="15" xfId="15" applyNumberFormat="1" applyFont="1" applyFill="1" applyBorder="1" applyAlignment="1">
      <alignment/>
    </xf>
    <xf numFmtId="179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6" fontId="0" fillId="0" borderId="0" xfId="15" applyNumberFormat="1" applyAlignment="1">
      <alignment/>
    </xf>
    <xf numFmtId="179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9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16">
      <selection activeCell="E51" sqref="E51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144</v>
      </c>
    </row>
    <row r="9" ht="12.75">
      <c r="A9" t="s">
        <v>20</v>
      </c>
    </row>
    <row r="11" ht="15.75">
      <c r="A11" s="1" t="s">
        <v>145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39629</v>
      </c>
      <c r="G17" s="75">
        <v>39263</v>
      </c>
      <c r="H17" s="83">
        <f>F17</f>
        <v>39629</v>
      </c>
      <c r="I17" s="87">
        <f>G17</f>
        <v>39263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H20-34843</f>
        <v>20903</v>
      </c>
      <c r="G20" s="66">
        <f>I20-37031</f>
        <v>40034</v>
      </c>
      <c r="H20" s="45">
        <v>55746</v>
      </c>
      <c r="I20" s="104">
        <v>77065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H22-(-33953)</f>
        <v>-20474</v>
      </c>
      <c r="G22" s="68">
        <f>I22+29711</f>
        <v>-33230</v>
      </c>
      <c r="H22" s="93">
        <f>-42781-9622-2024</f>
        <v>-54427</v>
      </c>
      <c r="I22" s="106">
        <v>-62941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H24-1037</f>
        <v>347</v>
      </c>
      <c r="G24" s="68">
        <f>I24-1983</f>
        <v>575</v>
      </c>
      <c r="H24" s="93">
        <v>1384</v>
      </c>
      <c r="I24" s="106">
        <v>2558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776</v>
      </c>
      <c r="G26" s="70">
        <f>SUM(G20:G24)</f>
        <v>7379</v>
      </c>
      <c r="H26" s="95">
        <f>SUM(H20:H24)</f>
        <v>2703</v>
      </c>
      <c r="I26" s="108">
        <f>SUM(I20:I24)</f>
        <v>16682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H28--363</f>
        <v>-350</v>
      </c>
      <c r="G28" s="68">
        <f>I28+555</f>
        <v>-369</v>
      </c>
      <c r="H28" s="93">
        <v>-713</v>
      </c>
      <c r="I28" s="106">
        <v>-924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I30-0</f>
        <v>0</v>
      </c>
      <c r="H30" s="93">
        <v>0</v>
      </c>
      <c r="I30" s="106">
        <v>0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426</v>
      </c>
      <c r="G32" s="68">
        <f>SUM(G26:G30)</f>
        <v>7010</v>
      </c>
      <c r="H32" s="93">
        <f>SUM(H26:H30)</f>
        <v>1990</v>
      </c>
      <c r="I32" s="106">
        <f>SUM(I26:I30)</f>
        <v>15758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H34--691</f>
        <v>-349</v>
      </c>
      <c r="G34" s="68">
        <f>I34+2044</f>
        <v>-1678</v>
      </c>
      <c r="H34" s="93">
        <v>-1040</v>
      </c>
      <c r="I34" s="106">
        <v>-3722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77</v>
      </c>
      <c r="G36" s="72">
        <f>SUM(G32:G34)</f>
        <v>5332</v>
      </c>
      <c r="H36" s="97">
        <f>SUM(H32:H34)</f>
        <v>950</v>
      </c>
      <c r="I36" s="110">
        <f>SUM(I32:I34)</f>
        <v>12036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H40-1091</f>
        <v>129</v>
      </c>
      <c r="G40" s="68">
        <f>I40-5017</f>
        <v>4223</v>
      </c>
      <c r="H40" s="93">
        <v>1220</v>
      </c>
      <c r="I40" s="106">
        <v>9240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-52</v>
      </c>
      <c r="G42" s="68">
        <f>G44-G40</f>
        <v>1109</v>
      </c>
      <c r="H42" s="93">
        <f>H44-H40</f>
        <v>-270</v>
      </c>
      <c r="I42" s="106">
        <f>I44-I40</f>
        <v>2796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77</v>
      </c>
      <c r="G44" s="72">
        <f>G36</f>
        <v>5332</v>
      </c>
      <c r="H44" s="97">
        <f>H36</f>
        <v>950</v>
      </c>
      <c r="I44" s="110">
        <f>I36</f>
        <v>12036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F40/213546*100</f>
        <v>0.060408530246410616</v>
      </c>
      <c r="G47" s="78">
        <f>G40/209364*100</f>
        <v>2.0170611948568045</v>
      </c>
      <c r="H47" s="46">
        <f>H40/213546*100</f>
        <v>0.5713054798497748</v>
      </c>
      <c r="I47" s="100">
        <f>I40/209364*100</f>
        <v>4.413366194761277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139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24">
      <selection activeCell="H62" sqref="H62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146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147</v>
      </c>
      <c r="I5" s="4"/>
      <c r="J5" s="4"/>
      <c r="K5" s="13" t="s">
        <v>136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19142</v>
      </c>
      <c r="I12" s="4"/>
      <c r="J12" s="4"/>
      <c r="K12" s="131">
        <v>19615</v>
      </c>
      <c r="L12" s="4"/>
    </row>
    <row r="13" spans="1:12" ht="12.75">
      <c r="A13" s="2"/>
      <c r="C13" s="29" t="s">
        <v>123</v>
      </c>
      <c r="G13" s="4"/>
      <c r="H13" s="126">
        <v>22712</v>
      </c>
      <c r="I13" s="4"/>
      <c r="J13" s="4"/>
      <c r="K13" s="134">
        <v>22824</v>
      </c>
      <c r="L13" s="4"/>
    </row>
    <row r="14" spans="1:12" ht="12.75">
      <c r="A14" s="2"/>
      <c r="C14" s="29" t="s">
        <v>96</v>
      </c>
      <c r="G14" s="4"/>
      <c r="H14" s="127">
        <v>129</v>
      </c>
      <c r="I14" s="4"/>
      <c r="J14" s="4"/>
      <c r="K14" s="50">
        <v>130</v>
      </c>
      <c r="L14" s="4"/>
    </row>
    <row r="15" spans="1:12" ht="12.75">
      <c r="A15" s="2"/>
      <c r="C15" s="29" t="s">
        <v>128</v>
      </c>
      <c r="G15" s="4"/>
      <c r="H15" s="127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32017</v>
      </c>
      <c r="I16" s="4"/>
      <c r="J16" s="4"/>
      <c r="K16" s="50">
        <v>38140</v>
      </c>
      <c r="L16" s="4"/>
    </row>
    <row r="17" spans="3:12" ht="12.75">
      <c r="C17" s="29" t="s">
        <v>81</v>
      </c>
      <c r="G17" s="4"/>
      <c r="H17" s="135">
        <v>327</v>
      </c>
      <c r="I17" s="4"/>
      <c r="J17" s="4"/>
      <c r="K17" s="121">
        <v>327</v>
      </c>
      <c r="L17" s="4"/>
    </row>
    <row r="18" spans="2:12" ht="12.75">
      <c r="B18" s="25"/>
      <c r="G18" s="4"/>
      <c r="H18" s="132">
        <f>SUM(H12:H17)</f>
        <v>74327</v>
      </c>
      <c r="I18" s="4"/>
      <c r="J18" s="4"/>
      <c r="K18" s="132">
        <f>SUM(K12:K17)</f>
        <v>81036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130</v>
      </c>
      <c r="G21" s="4"/>
      <c r="H21" s="120">
        <v>6367</v>
      </c>
      <c r="I21" s="4"/>
      <c r="J21" s="4"/>
      <c r="K21" s="120">
        <v>6946</v>
      </c>
      <c r="L21" s="4"/>
    </row>
    <row r="22" spans="3:12" ht="12.75">
      <c r="C22" s="29" t="s">
        <v>129</v>
      </c>
      <c r="G22" s="4"/>
      <c r="H22" s="50">
        <f>102569+9466+94961+18171+2098</f>
        <v>227265</v>
      </c>
      <c r="I22" s="4"/>
      <c r="J22" s="4"/>
      <c r="K22" s="50">
        <f>277218+2125</f>
        <v>279343</v>
      </c>
      <c r="L22" s="4"/>
    </row>
    <row r="23" spans="3:12" ht="12.75">
      <c r="C23" s="29" t="s">
        <v>94</v>
      </c>
      <c r="G23" s="4"/>
      <c r="H23" s="50">
        <v>296</v>
      </c>
      <c r="I23" s="4"/>
      <c r="J23" s="4"/>
      <c r="K23" s="50">
        <v>3274</v>
      </c>
      <c r="L23" s="4"/>
    </row>
    <row r="24" spans="3:12" ht="12.75">
      <c r="C24" s="29" t="s">
        <v>120</v>
      </c>
      <c r="G24" s="4"/>
      <c r="H24" s="50">
        <v>56788</v>
      </c>
      <c r="I24" s="4"/>
      <c r="J24" s="4"/>
      <c r="K24" s="50">
        <v>51796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290716</v>
      </c>
      <c r="I26" s="4"/>
      <c r="J26" s="4"/>
      <c r="K26" s="124">
        <f>SUM(K21:K24)</f>
        <v>341359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365043</v>
      </c>
      <c r="I28" s="4"/>
      <c r="J28" s="4"/>
      <c r="K28" s="123">
        <f>K26+K18</f>
        <v>422395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58122-H35</f>
        <v>58133</v>
      </c>
      <c r="I34" s="4"/>
      <c r="J34" s="4"/>
      <c r="K34" s="126">
        <v>63036</v>
      </c>
      <c r="L34" s="4"/>
    </row>
    <row r="35" spans="3:12" ht="12.75">
      <c r="C35" s="29" t="s">
        <v>106</v>
      </c>
      <c r="G35" s="4"/>
      <c r="H35" s="127">
        <v>-11</v>
      </c>
      <c r="I35" s="4"/>
      <c r="J35" s="4"/>
      <c r="K35" s="127">
        <v>-9</v>
      </c>
      <c r="L35" s="4"/>
    </row>
    <row r="36" spans="7:12" ht="12.75">
      <c r="G36" s="4"/>
      <c r="H36" s="128">
        <f>SUM(H33:H35)</f>
        <v>271685.324</v>
      </c>
      <c r="I36" s="4"/>
      <c r="J36" s="4"/>
      <c r="K36" s="128">
        <f>SUM(K33:K35)</f>
        <v>276590.324</v>
      </c>
      <c r="L36" s="4"/>
    </row>
    <row r="37" spans="1:12" ht="12.75">
      <c r="A37" s="2"/>
      <c r="B37" s="25" t="s">
        <v>19</v>
      </c>
      <c r="G37" s="4"/>
      <c r="H37" s="121">
        <v>708</v>
      </c>
      <c r="I37" s="4"/>
      <c r="J37" s="4"/>
      <c r="K37" s="121">
        <v>978</v>
      </c>
      <c r="L37" s="4"/>
    </row>
    <row r="38" spans="1:12" ht="12.75">
      <c r="A38" s="2"/>
      <c r="B38" s="25" t="s">
        <v>118</v>
      </c>
      <c r="G38" s="4"/>
      <c r="H38" s="129">
        <f>H37+H36</f>
        <v>272393.324</v>
      </c>
      <c r="I38" s="4"/>
      <c r="J38" s="4"/>
      <c r="K38" s="129">
        <f>K37+K36</f>
        <v>277568.324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6145</v>
      </c>
      <c r="I41" s="4"/>
      <c r="J41" s="4"/>
      <c r="K41" s="120">
        <v>7079</v>
      </c>
      <c r="L41" s="4"/>
    </row>
    <row r="42" spans="1:12" ht="12.75">
      <c r="A42" s="2"/>
      <c r="C42" s="29" t="s">
        <v>124</v>
      </c>
      <c r="G42" s="4"/>
      <c r="H42" s="121">
        <v>95</v>
      </c>
      <c r="I42" s="4"/>
      <c r="J42" s="4"/>
      <c r="K42" s="121">
        <v>151</v>
      </c>
      <c r="L42" s="4"/>
    </row>
    <row r="43" spans="1:12" ht="12.75">
      <c r="A43" s="2"/>
      <c r="B43" s="25"/>
      <c r="G43" s="4"/>
      <c r="H43" s="121">
        <f>SUM(H41:H42)</f>
        <v>6240</v>
      </c>
      <c r="I43" s="4"/>
      <c r="J43" s="4"/>
      <c r="K43" s="121">
        <f>SUM(K41:K42)</f>
        <v>7230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131</v>
      </c>
      <c r="G46" s="4"/>
      <c r="H46" s="120">
        <f>47045+17237+9276</f>
        <v>73558</v>
      </c>
      <c r="I46" s="4"/>
      <c r="J46" s="4"/>
      <c r="K46" s="120">
        <v>124260</v>
      </c>
      <c r="L46" s="4"/>
    </row>
    <row r="47" spans="3:12" ht="12.75">
      <c r="C47" s="29" t="s">
        <v>95</v>
      </c>
      <c r="G47" s="4"/>
      <c r="H47" s="51">
        <v>12776</v>
      </c>
      <c r="I47" s="4"/>
      <c r="J47" s="4"/>
      <c r="K47" s="51">
        <v>13323</v>
      </c>
      <c r="L47" s="4"/>
    </row>
    <row r="48" spans="3:12" ht="12.75">
      <c r="C48" s="29" t="s">
        <v>35</v>
      </c>
      <c r="G48" s="4"/>
      <c r="H48" s="51">
        <v>76</v>
      </c>
      <c r="I48" s="4"/>
      <c r="J48" s="4"/>
      <c r="K48" s="51">
        <v>14</v>
      </c>
      <c r="L48" s="4"/>
    </row>
    <row r="49" spans="3:12" ht="12.75">
      <c r="C49" s="3"/>
      <c r="G49" s="4"/>
      <c r="H49" s="124">
        <f>SUM(H46:H48)</f>
        <v>86410</v>
      </c>
      <c r="I49" s="4"/>
      <c r="J49" s="4"/>
      <c r="K49" s="124">
        <f>SUM(K46:K48)</f>
        <v>137597</v>
      </c>
      <c r="L49" s="4"/>
    </row>
    <row r="50" spans="2:12" ht="12.75">
      <c r="B50" s="25" t="s">
        <v>122</v>
      </c>
      <c r="C50" s="3"/>
      <c r="G50" s="4"/>
      <c r="H50" s="130">
        <f>H49+H43</f>
        <v>92650</v>
      </c>
      <c r="I50" s="4"/>
      <c r="J50" s="4"/>
      <c r="K50" s="130">
        <f>K49+K43</f>
        <v>144827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119</v>
      </c>
      <c r="G52" s="4"/>
      <c r="H52" s="53">
        <f>H49+H43+H38</f>
        <v>365043.324</v>
      </c>
      <c r="I52" s="4"/>
      <c r="J52" s="4"/>
      <c r="K52" s="53">
        <f>K49+K43+K38</f>
        <v>422395.324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4">
        <f>H36/(213563-17)</f>
        <v>1.272256675376734</v>
      </c>
      <c r="I54" s="15"/>
      <c r="J54" s="15"/>
      <c r="K54" s="114">
        <f>K36/(213563-17)</f>
        <v>1.295225965365776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36</v>
      </c>
      <c r="H59" s="9"/>
    </row>
    <row r="60" ht="12.75">
      <c r="B60" s="35" t="s">
        <v>140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4">
      <selection activeCell="J55" sqref="J5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150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149</v>
      </c>
    </row>
    <row r="18" ht="12.75">
      <c r="I18" s="112"/>
    </row>
    <row r="19" spans="2:11" ht="12.75">
      <c r="B19" t="s">
        <v>143</v>
      </c>
      <c r="C19" s="55">
        <v>213563</v>
      </c>
      <c r="D19" s="55">
        <v>8377</v>
      </c>
      <c r="E19" s="55">
        <v>5817</v>
      </c>
      <c r="F19" s="55">
        <f>899-1494</f>
        <v>-595</v>
      </c>
      <c r="G19" s="55">
        <v>49437</v>
      </c>
      <c r="H19" s="55">
        <v>-9</v>
      </c>
      <c r="I19" s="117">
        <f>SUM(C19:H19)</f>
        <v>276590</v>
      </c>
      <c r="J19" s="55">
        <v>978</v>
      </c>
      <c r="K19" s="117">
        <f>SUM(I19:J19)</f>
        <v>277568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1220</v>
      </c>
      <c r="H21" s="55">
        <v>0</v>
      </c>
      <c r="I21" s="117">
        <f aca="true" t="shared" si="0" ref="I21:I35">SUM(C21:H21)</f>
        <v>1220</v>
      </c>
      <c r="J21" s="55">
        <f>'Consol Y Stmt'!H42</f>
        <v>-270</v>
      </c>
      <c r="K21" s="117">
        <f aca="true" t="shared" si="1" ref="K21:K35">SUM(I21:J21)</f>
        <v>950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127</v>
      </c>
      <c r="C23" s="55">
        <v>0</v>
      </c>
      <c r="D23" s="55">
        <v>0</v>
      </c>
      <c r="E23" s="55">
        <v>-6123</v>
      </c>
      <c r="F23" s="55">
        <v>0</v>
      </c>
      <c r="G23" s="55">
        <v>0</v>
      </c>
      <c r="H23" s="55">
        <v>0</v>
      </c>
      <c r="I23" s="117">
        <f t="shared" si="0"/>
        <v>-6123</v>
      </c>
      <c r="J23" s="55">
        <v>0</v>
      </c>
      <c r="K23" s="117">
        <f t="shared" si="1"/>
        <v>-6123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-2</v>
      </c>
      <c r="I29" s="117">
        <f t="shared" si="0"/>
        <v>-2</v>
      </c>
      <c r="J29" s="55">
        <v>0</v>
      </c>
      <c r="K29" s="117">
        <f t="shared" si="1"/>
        <v>-2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134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133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138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-306</v>
      </c>
      <c r="F37" s="57">
        <f t="shared" si="2"/>
        <v>-595</v>
      </c>
      <c r="G37" s="57">
        <f t="shared" si="2"/>
        <v>50657</v>
      </c>
      <c r="H37" s="57">
        <f t="shared" si="2"/>
        <v>-11</v>
      </c>
      <c r="I37" s="119">
        <f t="shared" si="2"/>
        <v>271685</v>
      </c>
      <c r="J37" s="57">
        <f t="shared" si="2"/>
        <v>708</v>
      </c>
      <c r="K37" s="119">
        <f t="shared" si="2"/>
        <v>272393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56"/>
      <c r="H39" s="56"/>
      <c r="I39" s="56"/>
      <c r="J39" s="56"/>
      <c r="K39" s="56"/>
    </row>
    <row r="40" ht="12.75">
      <c r="B40" s="25" t="s">
        <v>148</v>
      </c>
    </row>
    <row r="41" ht="12.75">
      <c r="B41" t="s">
        <v>126</v>
      </c>
    </row>
    <row r="42" spans="2:11" ht="12.75">
      <c r="B42" t="s">
        <v>102</v>
      </c>
      <c r="C42" s="55">
        <v>213563</v>
      </c>
      <c r="D42" s="55">
        <v>10392</v>
      </c>
      <c r="E42" s="55">
        <v>23648</v>
      </c>
      <c r="F42" s="55">
        <v>-719</v>
      </c>
      <c r="G42" s="55">
        <v>14802</v>
      </c>
      <c r="H42" s="55">
        <v>-1843</v>
      </c>
      <c r="I42" s="117">
        <f>SUM(C42:H42)</f>
        <v>259843</v>
      </c>
      <c r="J42" s="55">
        <v>37903</v>
      </c>
      <c r="K42" s="117">
        <f>SUM(I42:J42)</f>
        <v>297746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9240</v>
      </c>
      <c r="H44" s="137">
        <v>0</v>
      </c>
      <c r="I44" s="117">
        <f>SUM(C44:H44)</f>
        <v>9240</v>
      </c>
      <c r="J44" s="55">
        <f>'Consol Y Stmt'!I42</f>
        <v>2796</v>
      </c>
      <c r="K44" s="117">
        <f>SUM(I44:J44)</f>
        <v>12036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141</v>
      </c>
      <c r="C46" s="55">
        <v>0</v>
      </c>
      <c r="D46" s="55">
        <v>0</v>
      </c>
      <c r="E46" s="55">
        <v>-5396</v>
      </c>
      <c r="F46" s="55">
        <v>0</v>
      </c>
      <c r="G46" s="55">
        <v>0</v>
      </c>
      <c r="H46" s="55">
        <v>0</v>
      </c>
      <c r="I46" s="117">
        <f>SUM(C46:H46)</f>
        <v>-5396</v>
      </c>
      <c r="J46" s="55">
        <v>-750</v>
      </c>
      <c r="K46" s="117">
        <f>SUM(I46:J46)</f>
        <v>-6146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-177</v>
      </c>
      <c r="I52" s="117">
        <f>SUM(C52:H52)</f>
        <v>-177</v>
      </c>
      <c r="J52" s="55">
        <v>0</v>
      </c>
      <c r="K52" s="117">
        <f>SUM(I52:J52)</f>
        <v>-177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87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>
        <f>SUM(C54:H54)</f>
        <v>0</v>
      </c>
      <c r="J54" s="55">
        <v>0</v>
      </c>
      <c r="K54" s="117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133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68</v>
      </c>
      <c r="K56" s="117">
        <f>SUM(I56:J56)</f>
        <v>68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125</v>
      </c>
      <c r="C58" s="57">
        <f>SUM(C42:C57)</f>
        <v>213563</v>
      </c>
      <c r="D58" s="57">
        <f aca="true" t="shared" si="3" ref="D58:K58">SUM(D42:D57)</f>
        <v>10392</v>
      </c>
      <c r="E58" s="57">
        <f t="shared" si="3"/>
        <v>18252</v>
      </c>
      <c r="F58" s="57">
        <f t="shared" si="3"/>
        <v>-719</v>
      </c>
      <c r="G58" s="57">
        <f t="shared" si="3"/>
        <v>24042</v>
      </c>
      <c r="H58" s="57">
        <f t="shared" si="3"/>
        <v>-2020</v>
      </c>
      <c r="I58" s="119">
        <f t="shared" si="3"/>
        <v>263510</v>
      </c>
      <c r="J58" s="57">
        <f t="shared" si="3"/>
        <v>40017</v>
      </c>
      <c r="K58" s="119">
        <f t="shared" si="3"/>
        <v>303527</v>
      </c>
    </row>
    <row r="59" ht="13.5" thickTop="1"/>
    <row r="64" ht="12.75">
      <c r="B64" s="34" t="s">
        <v>61</v>
      </c>
    </row>
    <row r="65" ht="12.75">
      <c r="B65" s="35" t="s">
        <v>140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5" zoomScaleNormal="75" workbookViewId="0" topLeftCell="A31">
      <selection activeCell="D21" sqref="D2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150</v>
      </c>
    </row>
    <row r="5" spans="2:6" ht="12.75">
      <c r="B5" s="36"/>
      <c r="D5" s="31" t="s">
        <v>151</v>
      </c>
      <c r="F5" s="31" t="s">
        <v>151</v>
      </c>
    </row>
    <row r="6" spans="4:6" ht="12.75">
      <c r="D6" s="31" t="s">
        <v>38</v>
      </c>
      <c r="F6" s="31" t="s">
        <v>38</v>
      </c>
    </row>
    <row r="7" spans="4:6" ht="12.75">
      <c r="D7" s="32">
        <v>39629</v>
      </c>
      <c r="F7" s="32">
        <v>39263</v>
      </c>
    </row>
    <row r="8" spans="4:6" ht="12.75">
      <c r="D8" s="26" t="s">
        <v>11</v>
      </c>
      <c r="F8" s="26" t="s">
        <v>11</v>
      </c>
    </row>
    <row r="10" spans="2:6" ht="12.75">
      <c r="B10" s="25" t="s">
        <v>74</v>
      </c>
      <c r="D10" s="58">
        <f>'Consol Y Stmt'!H32</f>
        <v>1990</v>
      </c>
      <c r="E10" s="56"/>
      <c r="F10" s="58">
        <f>'Consol Y Stmt'!I32</f>
        <v>15758</v>
      </c>
    </row>
    <row r="11" spans="4:6" ht="12.75">
      <c r="D11" s="59"/>
      <c r="E11" s="56"/>
      <c r="F11" s="59"/>
    </row>
    <row r="12" spans="2:6" ht="12.75">
      <c r="B12" s="25" t="s">
        <v>39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40</v>
      </c>
      <c r="D14" s="58">
        <f>865+2-25+2024+64-14-1</f>
        <v>2915</v>
      </c>
      <c r="E14" s="56"/>
      <c r="F14" s="58">
        <v>1838</v>
      </c>
    </row>
    <row r="15" spans="2:6" ht="12.75">
      <c r="B15" t="s">
        <v>41</v>
      </c>
      <c r="D15" s="58">
        <f>-D23-D24-D22</f>
        <v>-4008</v>
      </c>
      <c r="E15" s="56"/>
      <c r="F15" s="58">
        <v>-4740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897</v>
      </c>
      <c r="E17" s="56"/>
      <c r="F17" s="58">
        <f>SUM(F10:F15)</f>
        <v>12856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52001-1443</f>
        <v>50558</v>
      </c>
      <c r="E20" s="56"/>
      <c r="F20" s="58">
        <v>-74255</v>
      </c>
    </row>
    <row r="21" spans="2:6" ht="12.75">
      <c r="B21" t="s">
        <v>44</v>
      </c>
      <c r="D21" s="58">
        <f>-50717+16</f>
        <v>-50701</v>
      </c>
      <c r="E21" s="56"/>
      <c r="F21" s="58">
        <v>91793</v>
      </c>
    </row>
    <row r="22" spans="2:6" ht="12.75">
      <c r="B22" t="s">
        <v>78</v>
      </c>
      <c r="D22" s="58">
        <v>982</v>
      </c>
      <c r="E22" s="56"/>
      <c r="F22" s="58">
        <v>1268</v>
      </c>
    </row>
    <row r="23" spans="2:7" ht="12.75">
      <c r="B23" t="s">
        <v>79</v>
      </c>
      <c r="D23" s="58">
        <v>3739</v>
      </c>
      <c r="E23" s="56"/>
      <c r="F23" s="58">
        <v>4396</v>
      </c>
      <c r="G23" s="112"/>
    </row>
    <row r="24" spans="2:7" ht="12.75">
      <c r="B24" t="s">
        <v>80</v>
      </c>
      <c r="D24" s="58">
        <v>-713</v>
      </c>
      <c r="E24" s="56"/>
      <c r="F24" s="58">
        <v>-924</v>
      </c>
      <c r="G24" s="112"/>
    </row>
    <row r="25" spans="2:6" ht="12.75">
      <c r="B25" t="s">
        <v>69</v>
      </c>
      <c r="D25" s="58">
        <v>-2018</v>
      </c>
      <c r="E25" s="56"/>
      <c r="F25" s="58">
        <v>-824</v>
      </c>
    </row>
    <row r="26" spans="2:6" ht="12.75">
      <c r="B26" t="s">
        <v>75</v>
      </c>
      <c r="D26" s="58">
        <v>1012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3756</v>
      </c>
      <c r="E28" s="56"/>
      <c r="F28" s="61">
        <f>SUM(F17:F26)</f>
        <v>34310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-283</v>
      </c>
      <c r="E32" s="56"/>
      <c r="F32" s="58">
        <v>-395</v>
      </c>
    </row>
    <row r="33" spans="2:6" ht="12.75">
      <c r="B33" t="s">
        <v>66</v>
      </c>
      <c r="D33" s="58">
        <v>25</v>
      </c>
      <c r="E33" s="56"/>
      <c r="F33" s="58">
        <v>19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137</v>
      </c>
      <c r="D35" s="58">
        <v>0</v>
      </c>
      <c r="E35" s="56"/>
      <c r="F35" s="58">
        <v>0</v>
      </c>
    </row>
    <row r="36" spans="2:6" ht="12.75">
      <c r="B36" t="s">
        <v>132</v>
      </c>
      <c r="D36" s="58">
        <v>0</v>
      </c>
      <c r="E36" s="56"/>
      <c r="F36" s="58">
        <v>-1171</v>
      </c>
    </row>
    <row r="37" spans="2:6" ht="12.75">
      <c r="B37" t="s">
        <v>135</v>
      </c>
      <c r="D37" s="58">
        <v>0</v>
      </c>
      <c r="E37" s="56"/>
      <c r="F37" s="58">
        <v>-5</v>
      </c>
    </row>
    <row r="38" spans="2:6" ht="12.75">
      <c r="B38" s="25" t="s">
        <v>50</v>
      </c>
      <c r="D38" s="61">
        <f>SUM(D32:D37)</f>
        <v>-258</v>
      </c>
      <c r="E38" s="56"/>
      <c r="F38" s="61">
        <f>SUM(F32:F37)</f>
        <v>-1552</v>
      </c>
    </row>
    <row r="39" spans="4:6" ht="12.75">
      <c r="D39" s="58"/>
      <c r="E39" s="56"/>
      <c r="F39" s="58"/>
    </row>
    <row r="40" spans="2:6" ht="12.75">
      <c r="B40" s="25" t="s">
        <v>47</v>
      </c>
      <c r="D40" s="58"/>
      <c r="E40" s="56"/>
      <c r="F40" s="58"/>
    </row>
    <row r="41" spans="2:6" ht="6.75" customHeight="1">
      <c r="B41" s="25"/>
      <c r="D41" s="58"/>
      <c r="E41" s="56"/>
      <c r="F41" s="58"/>
    </row>
    <row r="42" spans="2:6" ht="12.75">
      <c r="B42" t="s">
        <v>34</v>
      </c>
      <c r="D42" s="58">
        <v>-934</v>
      </c>
      <c r="E42" s="56"/>
      <c r="F42" s="58">
        <v>-863</v>
      </c>
    </row>
    <row r="43" spans="2:6" ht="12.75">
      <c r="B43" t="s">
        <v>48</v>
      </c>
      <c r="D43" s="58">
        <v>0</v>
      </c>
      <c r="E43" s="56"/>
      <c r="F43" s="58">
        <v>0</v>
      </c>
    </row>
    <row r="44" spans="2:6" ht="12.75">
      <c r="B44" t="s">
        <v>49</v>
      </c>
      <c r="D44" s="58">
        <v>0</v>
      </c>
      <c r="E44" s="56"/>
      <c r="F44" s="58">
        <v>0</v>
      </c>
    </row>
    <row r="45" spans="2:6" ht="12.75">
      <c r="B45" t="s">
        <v>83</v>
      </c>
      <c r="D45" s="58">
        <v>-2</v>
      </c>
      <c r="E45" s="56"/>
      <c r="F45" s="58">
        <v>-177</v>
      </c>
    </row>
    <row r="46" spans="2:6" ht="12.75">
      <c r="B46" s="25" t="s">
        <v>68</v>
      </c>
      <c r="D46" s="61">
        <f>SUM(D42:D45)</f>
        <v>-936</v>
      </c>
      <c r="E46" s="56"/>
      <c r="F46" s="61">
        <f>SUM(F42:F45)</f>
        <v>-1040</v>
      </c>
    </row>
    <row r="47" spans="4:6" ht="12.75">
      <c r="D47" s="62"/>
      <c r="E47" s="56"/>
      <c r="F47" s="62"/>
    </row>
    <row r="48" spans="2:6" ht="12.75">
      <c r="B48" s="25" t="s">
        <v>51</v>
      </c>
      <c r="D48" s="58">
        <f>D28+D38+D46</f>
        <v>2562</v>
      </c>
      <c r="E48" s="56"/>
      <c r="F48" s="58">
        <f>F28+F38+F46</f>
        <v>31718</v>
      </c>
    </row>
    <row r="49" spans="2:6" ht="12.75">
      <c r="B49" s="25"/>
      <c r="D49" s="58"/>
      <c r="E49" s="56"/>
      <c r="F49" s="58"/>
    </row>
    <row r="50" spans="2:6" ht="12.75">
      <c r="B50" s="25" t="s">
        <v>70</v>
      </c>
      <c r="D50" s="58">
        <v>54242</v>
      </c>
      <c r="E50" s="56"/>
      <c r="F50" s="58">
        <v>34249</v>
      </c>
    </row>
    <row r="51" spans="2:6" ht="12.75">
      <c r="B51" s="25"/>
      <c r="D51" s="58"/>
      <c r="E51" s="56"/>
      <c r="F51" s="58"/>
    </row>
    <row r="52" spans="2:6" ht="13.5" thickBot="1">
      <c r="B52" s="25" t="s">
        <v>63</v>
      </c>
      <c r="D52" s="63">
        <f>SUM(D48:D50)</f>
        <v>56804</v>
      </c>
      <c r="E52" s="56"/>
      <c r="F52" s="63">
        <f>SUM(F48:F50)</f>
        <v>65967</v>
      </c>
    </row>
    <row r="53" spans="4:6" ht="13.5" thickTop="1">
      <c r="D53" s="64"/>
      <c r="E53" s="56"/>
      <c r="F53" s="64"/>
    </row>
    <row r="54" spans="2:6" ht="12.75">
      <c r="B54" s="25" t="s">
        <v>71</v>
      </c>
      <c r="D54" s="64"/>
      <c r="E54" s="56"/>
      <c r="F54" s="64"/>
    </row>
    <row r="55" spans="2:6" ht="12.75">
      <c r="B55" t="s">
        <v>72</v>
      </c>
      <c r="D55" s="64">
        <f>56789+296-140</f>
        <v>56945</v>
      </c>
      <c r="E55" s="56"/>
      <c r="F55" s="64">
        <f>66228-140</f>
        <v>66088</v>
      </c>
    </row>
    <row r="56" spans="2:6" ht="12.75">
      <c r="B56" t="s">
        <v>73</v>
      </c>
      <c r="D56" s="64">
        <v>-141</v>
      </c>
      <c r="E56" s="56"/>
      <c r="F56" s="64">
        <v>-121</v>
      </c>
    </row>
    <row r="57" spans="4:6" ht="13.5" thickBot="1">
      <c r="D57" s="63">
        <f>SUM(D55:D56)</f>
        <v>56804</v>
      </c>
      <c r="E57" s="56"/>
      <c r="F57" s="63">
        <f>SUM(F55:F56)</f>
        <v>65967</v>
      </c>
    </row>
    <row r="58" spans="4:6" ht="13.5" thickTop="1">
      <c r="D58" s="65">
        <f>D52-D57</f>
        <v>0</v>
      </c>
      <c r="E58" s="56"/>
      <c r="F58" s="65">
        <f>F57-F52</f>
        <v>0</v>
      </c>
    </row>
    <row r="59" spans="4:6" ht="12.75">
      <c r="D59" s="56"/>
      <c r="E59" s="56"/>
      <c r="F59" s="56"/>
    </row>
    <row r="60" spans="2:6" ht="12.75">
      <c r="B60" s="34" t="s">
        <v>64</v>
      </c>
      <c r="D60" s="56"/>
      <c r="E60" s="56"/>
      <c r="F60" s="56"/>
    </row>
    <row r="61" spans="2:6" ht="12.75">
      <c r="B61" s="35" t="s">
        <v>142</v>
      </c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  <row r="64" spans="4:6" ht="12.75">
      <c r="D64" s="56"/>
      <c r="E64" s="56"/>
      <c r="F64" s="56"/>
    </row>
    <row r="65" spans="4:6" ht="12.75">
      <c r="D65" s="56"/>
      <c r="E65" s="56"/>
      <c r="F65" s="56"/>
    </row>
  </sheetData>
  <printOptions/>
  <pageMargins left="0.75" right="0.75" top="1" bottom="1" header="0" footer="0"/>
  <pageSetup fitToHeight="1" fitToWidth="1" horizontalDpi="600" verticalDpi="600" orientation="portrait" paperSize="9" scale="92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2008-08-07T05:26:28Z</cp:lastPrinted>
  <dcterms:created xsi:type="dcterms:W3CDTF">2000-05-08T06:50:43Z</dcterms:created>
  <dcterms:modified xsi:type="dcterms:W3CDTF">2008-08-19T01:04:44Z</dcterms:modified>
  <cp:category/>
  <cp:version/>
  <cp:contentType/>
  <cp:contentStatus/>
</cp:coreProperties>
</file>