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firstSheet="2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<sst xmlns="http://schemas.openxmlformats.org/spreadsheetml/2006/main" count="156" uniqueCount="124">
  <si>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</si>
  <si>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</si>
  <si>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</si>
  <si>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</si>
  <si>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</si>
  <si>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</si>
  <si>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</si>
  <si>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</si>
  <si>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</si>
  <si>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</si>
  <si>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</si>
  <si>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</si>
  <si>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</si>
  <si>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</si>
  <si>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</si>
  <si>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</si>
  <si>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</si>
  <si>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</si>
  <si>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</si>
  <si>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</si>
  <si>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</si>
  <si>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</si>
  <si>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</si>
  <si>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</si>
  <si>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</si>
  <si>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</si>
  <si>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</si>
  <si>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</si>
  <si>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</si>
  <si>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</si>
  <si>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</si>
  <si>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</si>
  <si>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</si>
  <si>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</si>
  <si>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</si>
  <si>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</si>
  <si>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</si>
  <si>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</si>
  <si>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</si>
  <si>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</si>
  <si>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</si>
  <si>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</si>
  <si>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</si>
  <si>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</si>
  <si>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</si>
  <si>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</si>
  <si>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</si>
  <si>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</si>
  <si>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</si>
  <si>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</si>
  <si>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</si>
  <si>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</si>
  <si>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</si>
  <si>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</si>
  <si>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</si>
  <si>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</si>
  <si>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</si>
  <si>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</si>
  <si>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</si>
  <si>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</si>
  <si>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</si>
  <si>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</si>
  <si>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</si>
  <si>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</si>
  <si>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</si>
  <si>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</si>
  <si>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</si>
  <si>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</si>
  <si>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</si>
  <si>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</si>
  <si>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</si>
  <si>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</si>
  <si>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</si>
  <si>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</si>
  <si>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</si>
  <si>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</si>
  <si>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</si>
  <si>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</si>
  <si>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</si>
  <si>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</si>
  <si>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</si>
  <si>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</si>
  <si>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</si>
  <si>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</si>
  <si>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</si>
  <si>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</si>
  <si>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</si>
  <si>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</si>
  <si>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</si>
  <si>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</si>
  <si>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</si>
  <si>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</si>
  <si>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</si>
  <si>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</si>
  <si>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Purchase of investment</t>
  </si>
  <si>
    <t>Balance at beginning of year 2004</t>
  </si>
  <si>
    <t>Balance at end of period 2004</t>
  </si>
  <si>
    <t>Dividend Income</t>
  </si>
  <si>
    <t>Interest income</t>
  </si>
  <si>
    <t>Interest expense</t>
  </si>
  <si>
    <t>the year ended 31 December 2004)</t>
  </si>
  <si>
    <t>for the year ended 31 December 2004)</t>
  </si>
  <si>
    <t>Proceeds from disposal of investments</t>
  </si>
  <si>
    <t>with the Annual Financial Report for the year ended 31 December 2004)</t>
  </si>
  <si>
    <t>Balance at beginning of year 2005</t>
  </si>
  <si>
    <t>Balance at end of period 2005</t>
  </si>
  <si>
    <t>31.12.2004</t>
  </si>
  <si>
    <t>Deferred Tax Assets</t>
  </si>
  <si>
    <t>Shares</t>
  </si>
  <si>
    <t>Shares buy-back</t>
  </si>
  <si>
    <t>Quarterly report on consolidated results for the financial quarter ended 31 December 2005</t>
  </si>
  <si>
    <t>CONDENSED CONSOLIDATED INCOME STATEMENT FOR THE QUARTER ENDED 31 DECEMBER 2005</t>
  </si>
  <si>
    <t>12 months ended 31 December 2005</t>
  </si>
  <si>
    <t>FOR THE PERIOD ENDED 31 DECEMBER 2005</t>
  </si>
  <si>
    <t>12 months ended 31 December 2004</t>
  </si>
  <si>
    <t>12 months</t>
  </si>
  <si>
    <t>Profit</t>
  </si>
  <si>
    <t>Unappropriated</t>
  </si>
  <si>
    <t>31.12.2005</t>
  </si>
  <si>
    <t>CONDENSED CONSOLIDATED BALANCE SHEET AS AT 31 DECEMBER 2005</t>
  </si>
  <si>
    <t>Net profit/(loss) during the period</t>
  </si>
  <si>
    <t>Dividend paid</t>
  </si>
  <si>
    <t>Treasury</t>
  </si>
  <si>
    <t>Translation differences in foreign subsidiary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</si>
</sst>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0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9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3" fontId="0" fillId="0" borderId="14" xfId="15" applyNumberFormat="1" applyFill="1" applyBorder="1" applyAlignment="1">
      <alignment/>
    </xf>
    <xf numFmtId="173" fontId="0" fillId="0" borderId="14" xfId="15" applyNumberForma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7" xfId="15" applyNumberFormat="1" applyFont="1" applyFill="1" applyBorder="1" applyAlignment="1">
      <alignment/>
    </xf>
    <xf numFmtId="173" fontId="0" fillId="0" borderId="16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8" xfId="15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0" fillId="0" borderId="19" xfId="0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9" xfId="15" applyNumberFormat="1" applyFill="1" applyBorder="1" applyAlignment="1">
      <alignment/>
    </xf>
    <xf numFmtId="173" fontId="0" fillId="0" borderId="20" xfId="15" applyNumberFormat="1" applyFill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3" xfId="15" applyNumberFormat="1" applyBorder="1" applyAlignment="1">
      <alignment/>
    </xf>
    <xf numFmtId="0" fontId="1" fillId="0" borderId="2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15" fontId="1" fillId="0" borderId="27" xfId="0" applyNumberFormat="1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31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1" xfId="15" applyNumberFormat="1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3" xfId="0" applyBorder="1" applyAlignment="1">
      <alignment/>
    </xf>
    <xf numFmtId="173" fontId="0" fillId="0" borderId="34" xfId="15" applyNumberFormat="1" applyBorder="1" applyAlignment="1">
      <alignment/>
    </xf>
    <xf numFmtId="43" fontId="0" fillId="0" borderId="34" xfId="15" applyNumberFormat="1" applyFill="1" applyBorder="1" applyAlignment="1">
      <alignment/>
    </xf>
    <xf numFmtId="43" fontId="0" fillId="0" borderId="34" xfId="15" applyNumberFormat="1" applyBorder="1" applyAlignment="1">
      <alignment/>
    </xf>
    <xf numFmtId="173" fontId="0" fillId="0" borderId="35" xfId="15" applyNumberFormat="1" applyBorder="1" applyAlignment="1">
      <alignment/>
    </xf>
    <xf numFmtId="0" fontId="0" fillId="0" borderId="36" xfId="0" applyBorder="1" applyAlignment="1">
      <alignment/>
    </xf>
    <xf numFmtId="173" fontId="0" fillId="0" borderId="34" xfId="15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73" fontId="0" fillId="0" borderId="34" xfId="15" applyNumberFormat="1" applyFill="1" applyBorder="1" applyAlignment="1">
      <alignment/>
    </xf>
    <xf numFmtId="0" fontId="0" fillId="0" borderId="37" xfId="0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7" xfId="15" applyNumberFormat="1" applyFill="1" applyBorder="1" applyAlignment="1">
      <alignment/>
    </xf>
    <xf numFmtId="173" fontId="0" fillId="0" borderId="38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SheetLayoutView="75" workbookViewId="0" topLeftCell="A16">
      <selection activeCell="H36" sqref="H36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110</v>
      </c>
    </row>
    <row r="9" ht="12.75">
      <c r="A9" t="s">
        <v>26</v>
      </c>
    </row>
    <row r="11" ht="15.75">
      <c r="A11" s="1" t="s">
        <v>111</v>
      </c>
    </row>
    <row r="12" ht="13.5" thickBot="1"/>
    <row r="13" spans="6:9" ht="15">
      <c r="F13" s="18" t="s">
        <v>3</v>
      </c>
      <c r="G13" s="19"/>
      <c r="H13" s="20" t="s">
        <v>4</v>
      </c>
      <c r="I13" s="21"/>
    </row>
    <row r="14" spans="6:9" ht="12.75">
      <c r="F14" s="87" t="s">
        <v>5</v>
      </c>
      <c r="G14" s="79" t="s">
        <v>6</v>
      </c>
      <c r="H14" s="95" t="s">
        <v>5</v>
      </c>
      <c r="I14" s="91" t="s">
        <v>6</v>
      </c>
    </row>
    <row r="15" spans="6:9" ht="12.75">
      <c r="F15" s="88" t="s">
        <v>7</v>
      </c>
      <c r="G15" s="80" t="s">
        <v>32</v>
      </c>
      <c r="H15" s="96" t="s">
        <v>7</v>
      </c>
      <c r="I15" s="92" t="s">
        <v>32</v>
      </c>
    </row>
    <row r="16" spans="6:9" ht="12.75">
      <c r="F16" s="88" t="s">
        <v>8</v>
      </c>
      <c r="G16" s="80" t="s">
        <v>8</v>
      </c>
      <c r="H16" s="96" t="s">
        <v>9</v>
      </c>
      <c r="I16" s="92" t="s">
        <v>10</v>
      </c>
    </row>
    <row r="17" spans="6:9" ht="12.75">
      <c r="F17" s="117">
        <v>38717</v>
      </c>
      <c r="G17" s="81">
        <v>38352</v>
      </c>
      <c r="H17" s="89">
        <f>F17</f>
        <v>38717</v>
      </c>
      <c r="I17" s="93">
        <f>G17</f>
        <v>38352</v>
      </c>
    </row>
    <row r="18" spans="6:9" ht="13.5" thickBot="1">
      <c r="F18" s="90" t="s">
        <v>11</v>
      </c>
      <c r="G18" s="82" t="s">
        <v>11</v>
      </c>
      <c r="H18" s="97" t="s">
        <v>11</v>
      </c>
      <c r="I18" s="94" t="s">
        <v>11</v>
      </c>
    </row>
    <row r="19" spans="6:9" ht="13.5" thickTop="1">
      <c r="F19" s="22"/>
      <c r="G19" s="6"/>
      <c r="H19" s="109"/>
      <c r="I19" s="104"/>
    </row>
    <row r="20" spans="2:9" ht="12.75">
      <c r="B20" s="26" t="s">
        <v>27</v>
      </c>
      <c r="F20" s="38">
        <f>H20-71891</f>
        <v>14319</v>
      </c>
      <c r="G20" s="72">
        <f>I20-98978</f>
        <v>20353</v>
      </c>
      <c r="H20" s="46">
        <v>86210</v>
      </c>
      <c r="I20" s="110">
        <v>119331</v>
      </c>
    </row>
    <row r="21" spans="2:9" ht="12.75">
      <c r="B21" s="26"/>
      <c r="F21" s="39"/>
      <c r="G21" s="73"/>
      <c r="H21" s="98"/>
      <c r="I21" s="111"/>
    </row>
    <row r="22" spans="2:9" ht="12.75">
      <c r="B22" s="26" t="s">
        <v>34</v>
      </c>
      <c r="F22" s="40">
        <f>H22-(-74311)</f>
        <v>-48486</v>
      </c>
      <c r="G22" s="74">
        <f>I22+89212</f>
        <v>-122817</v>
      </c>
      <c r="H22" s="99">
        <f>-54376-68421</f>
        <v>-122797</v>
      </c>
      <c r="I22" s="112">
        <f>-76585-135444</f>
        <v>-212029</v>
      </c>
    </row>
    <row r="23" spans="2:9" ht="12.75">
      <c r="B23" s="26"/>
      <c r="F23" s="42"/>
      <c r="G23" s="76"/>
      <c r="H23" s="98"/>
      <c r="I23" s="111"/>
    </row>
    <row r="24" spans="2:9" ht="12.75">
      <c r="B24" s="26" t="s">
        <v>33</v>
      </c>
      <c r="F24" s="40">
        <f>H24-5775</f>
        <v>1880</v>
      </c>
      <c r="G24" s="74">
        <f>I24-558</f>
        <v>14376</v>
      </c>
      <c r="H24" s="99">
        <v>7655</v>
      </c>
      <c r="I24" s="112">
        <f>2661+12273</f>
        <v>14934</v>
      </c>
    </row>
    <row r="25" spans="2:9" ht="12.75">
      <c r="B25" s="26"/>
      <c r="F25" s="41"/>
      <c r="G25" s="75"/>
      <c r="H25" s="100"/>
      <c r="I25" s="113"/>
    </row>
    <row r="26" spans="2:9" ht="12.75">
      <c r="B26" s="26" t="s">
        <v>35</v>
      </c>
      <c r="F26" s="42">
        <f>SUM(F20:F24)</f>
        <v>-32287</v>
      </c>
      <c r="G26" s="76">
        <f>SUM(G20:G24)</f>
        <v>-88088</v>
      </c>
      <c r="H26" s="101">
        <f>SUM(H20:H24)</f>
        <v>-28932</v>
      </c>
      <c r="I26" s="114">
        <f>SUM(I20:I24)</f>
        <v>-77764</v>
      </c>
    </row>
    <row r="27" spans="2:9" ht="12.75">
      <c r="B27" s="26"/>
      <c r="F27" s="39"/>
      <c r="G27" s="73"/>
      <c r="H27" s="98"/>
      <c r="I27" s="111"/>
    </row>
    <row r="28" spans="2:9" ht="12.75">
      <c r="B28" s="26" t="s">
        <v>37</v>
      </c>
      <c r="F28" s="40">
        <f>H28--1903</f>
        <v>-367</v>
      </c>
      <c r="G28" s="74">
        <f>I28+2540</f>
        <v>-549</v>
      </c>
      <c r="H28" s="99">
        <v>-2270</v>
      </c>
      <c r="I28" s="112">
        <v>-3089</v>
      </c>
    </row>
    <row r="29" spans="2:9" ht="12.75">
      <c r="B29" s="26"/>
      <c r="F29" s="40"/>
      <c r="G29" s="74"/>
      <c r="H29" s="99"/>
      <c r="I29" s="112"/>
    </row>
    <row r="30" spans="2:9" ht="12.75">
      <c r="B30" s="26" t="s">
        <v>36</v>
      </c>
      <c r="F30" s="40">
        <f>H30--3697</f>
        <v>-1813</v>
      </c>
      <c r="G30" s="74">
        <f>I30-1240</f>
        <v>-7205</v>
      </c>
      <c r="H30" s="99">
        <f>-5372-138</f>
        <v>-5510</v>
      </c>
      <c r="I30" s="112">
        <v>-5965</v>
      </c>
    </row>
    <row r="31" spans="2:9" ht="12.75">
      <c r="B31" s="26"/>
      <c r="F31" s="43"/>
      <c r="G31" s="77"/>
      <c r="H31" s="102"/>
      <c r="I31" s="115"/>
    </row>
    <row r="32" spans="2:9" ht="12.75">
      <c r="B32" s="26" t="s">
        <v>38</v>
      </c>
      <c r="F32" s="40">
        <f>SUM(F26:F30)</f>
        <v>-34467</v>
      </c>
      <c r="G32" s="74">
        <f>SUM(G26:G30)</f>
        <v>-95842</v>
      </c>
      <c r="H32" s="99">
        <f>SUM(H26:H30)</f>
        <v>-36712</v>
      </c>
      <c r="I32" s="112">
        <f>SUM(I26:I30)</f>
        <v>-86818</v>
      </c>
    </row>
    <row r="33" spans="2:9" ht="12.75">
      <c r="B33" s="26"/>
      <c r="F33" s="40"/>
      <c r="G33" s="74"/>
      <c r="H33" s="99"/>
      <c r="I33" s="112"/>
    </row>
    <row r="34" spans="2:9" ht="12.75">
      <c r="B34" s="26" t="s">
        <v>39</v>
      </c>
      <c r="F34" s="40">
        <f>H34--337</f>
        <v>1692</v>
      </c>
      <c r="G34" s="74">
        <f>I34+4493</f>
        <v>-490</v>
      </c>
      <c r="H34" s="99">
        <v>1355</v>
      </c>
      <c r="I34" s="112">
        <v>-4983</v>
      </c>
    </row>
    <row r="35" spans="2:9" ht="12.75">
      <c r="B35" s="26"/>
      <c r="F35" s="43"/>
      <c r="G35" s="77"/>
      <c r="H35" s="102"/>
      <c r="I35" s="115"/>
    </row>
    <row r="36" spans="2:9" ht="12.75">
      <c r="B36" s="26" t="s">
        <v>40</v>
      </c>
      <c r="F36" s="40">
        <f>SUM(F32:F34)</f>
        <v>-32775</v>
      </c>
      <c r="G36" s="74">
        <f>SUM(G32:G34)</f>
        <v>-96332</v>
      </c>
      <c r="H36" s="99">
        <f>SUM(H32:H34)</f>
        <v>-35357</v>
      </c>
      <c r="I36" s="112">
        <f>SUM(I32:I34)</f>
        <v>-91801</v>
      </c>
    </row>
    <row r="37" spans="2:9" ht="12.75">
      <c r="B37" s="26"/>
      <c r="F37" s="40"/>
      <c r="G37" s="74"/>
      <c r="H37" s="99"/>
      <c r="I37" s="112"/>
    </row>
    <row r="38" spans="2:9" ht="12.75">
      <c r="B38" s="26" t="s">
        <v>41</v>
      </c>
      <c r="F38" s="40">
        <f>H38+421</f>
        <v>-157</v>
      </c>
      <c r="G38" s="74">
        <f>I38+939</f>
        <v>19736</v>
      </c>
      <c r="H38" s="99">
        <v>-578</v>
      </c>
      <c r="I38" s="112">
        <v>18797</v>
      </c>
    </row>
    <row r="39" spans="2:9" ht="12.75">
      <c r="B39" s="26"/>
      <c r="F39" s="40"/>
      <c r="G39" s="74"/>
      <c r="H39" s="99"/>
      <c r="I39" s="112"/>
    </row>
    <row r="40" spans="2:9" ht="13.5" thickBot="1">
      <c r="B40" s="26" t="s">
        <v>77</v>
      </c>
      <c r="F40" s="44">
        <f>SUM(F36:F38)</f>
        <v>-32932</v>
      </c>
      <c r="G40" s="78">
        <f>SUM(G36:G38)</f>
        <v>-76596</v>
      </c>
      <c r="H40" s="103">
        <f>SUM(H36:H38)</f>
        <v>-35935</v>
      </c>
      <c r="I40" s="116">
        <f>SUM(I36:I38)</f>
        <v>-73004</v>
      </c>
    </row>
    <row r="41" spans="2:9" ht="13.5" thickTop="1">
      <c r="B41" s="26"/>
      <c r="F41" s="40"/>
      <c r="G41" s="83"/>
      <c r="H41" s="46"/>
      <c r="I41" s="105"/>
    </row>
    <row r="42" spans="2:9" ht="12.75" customHeight="1">
      <c r="B42" s="26"/>
      <c r="F42" s="40"/>
      <c r="G42" s="83"/>
      <c r="H42" s="46"/>
      <c r="I42" s="105"/>
    </row>
    <row r="43" spans="2:9" ht="12.75" customHeight="1">
      <c r="B43" s="26" t="s">
        <v>78</v>
      </c>
      <c r="C43" s="26" t="s">
        <v>42</v>
      </c>
      <c r="F43" s="45">
        <f>F40/212375*100</f>
        <v>-15.506533254855798</v>
      </c>
      <c r="G43" s="84">
        <f>G40/'Consol BS'!K49*100</f>
        <v>-35.86570885176895</v>
      </c>
      <c r="H43" s="47">
        <f>H40/212375*100</f>
        <v>-16.920541494997057</v>
      </c>
      <c r="I43" s="106">
        <f>I40/'Consol BS'!K49*100</f>
        <v>-34.183772116227225</v>
      </c>
    </row>
    <row r="44" spans="3:9" ht="12.75">
      <c r="C44" s="26" t="s">
        <v>43</v>
      </c>
      <c r="F44" s="45">
        <v>0</v>
      </c>
      <c r="G44" s="85">
        <v>0</v>
      </c>
      <c r="H44" s="47">
        <v>0</v>
      </c>
      <c r="I44" s="107">
        <v>0</v>
      </c>
    </row>
    <row r="45" spans="6:9" ht="12.75">
      <c r="F45" s="23"/>
      <c r="G45" s="83"/>
      <c r="H45" s="17"/>
      <c r="I45" s="105"/>
    </row>
    <row r="46" spans="6:9" ht="13.5" thickBot="1">
      <c r="F46" s="24"/>
      <c r="G46" s="86"/>
      <c r="H46" s="25"/>
      <c r="I46" s="108"/>
    </row>
    <row r="50" ht="12.75">
      <c r="B50" s="35" t="s">
        <v>44</v>
      </c>
    </row>
    <row r="51" ht="12.75">
      <c r="B51" s="36" t="s">
        <v>100</v>
      </c>
    </row>
  </sheetData>
  <printOptions/>
  <pageMargins left="0.75" right="0.75" top="1" bottom="1" header="0" footer="0"/>
  <pageSetup fitToHeight="1" fitToWidth="1" horizontalDpi="600" verticalDpi="600" orientation="portrait" paperSize="9" scale="7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44">
      <selection activeCell="H54" sqref="H54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3" customWidth="1"/>
    <col min="11" max="11" width="13.57421875" style="9" customWidth="1"/>
  </cols>
  <sheetData>
    <row r="1" ht="15.75">
      <c r="A1" s="8" t="s">
        <v>12</v>
      </c>
    </row>
    <row r="2" ht="15.75">
      <c r="A2" s="1" t="s">
        <v>119</v>
      </c>
    </row>
    <row r="4" spans="7:12" ht="12.75">
      <c r="G4" s="4"/>
      <c r="H4" s="14" t="s">
        <v>13</v>
      </c>
      <c r="I4" s="4"/>
      <c r="J4" s="4"/>
      <c r="K4" s="10" t="s">
        <v>13</v>
      </c>
      <c r="L4" s="4"/>
    </row>
    <row r="5" spans="7:12" ht="12.75">
      <c r="G5" s="4"/>
      <c r="H5" s="14" t="s">
        <v>118</v>
      </c>
      <c r="I5" s="4"/>
      <c r="J5" s="4"/>
      <c r="K5" s="14" t="s">
        <v>106</v>
      </c>
      <c r="L5" s="4"/>
    </row>
    <row r="6" spans="7:12" ht="12.75">
      <c r="G6" s="4"/>
      <c r="H6" s="27" t="s">
        <v>11</v>
      </c>
      <c r="I6" s="28"/>
      <c r="J6" s="28"/>
      <c r="K6" s="29" t="s">
        <v>11</v>
      </c>
      <c r="L6" s="4"/>
    </row>
    <row r="7" spans="7:12" ht="12.75">
      <c r="G7" s="4"/>
      <c r="H7" s="15"/>
      <c r="I7" s="4"/>
      <c r="J7" s="4"/>
      <c r="K7" s="11"/>
      <c r="L7" s="4"/>
    </row>
    <row r="8" spans="1:12" ht="12.75">
      <c r="A8" s="2"/>
      <c r="B8" s="26" t="s">
        <v>45</v>
      </c>
      <c r="G8" s="4"/>
      <c r="H8" s="48">
        <v>49028</v>
      </c>
      <c r="I8" s="4"/>
      <c r="J8" s="4"/>
      <c r="K8" s="48">
        <v>52884</v>
      </c>
      <c r="L8" s="4"/>
    </row>
    <row r="9" spans="2:12" ht="12.75" hidden="1">
      <c r="B9" s="26"/>
      <c r="G9" s="4"/>
      <c r="H9" s="49"/>
      <c r="I9" s="4"/>
      <c r="J9" s="4"/>
      <c r="K9" s="49"/>
      <c r="L9" s="4"/>
    </row>
    <row r="10" spans="1:12" ht="12.75" hidden="1">
      <c r="A10" s="2"/>
      <c r="B10" s="26" t="s">
        <v>14</v>
      </c>
      <c r="G10" s="4"/>
      <c r="H10" s="49"/>
      <c r="I10" s="4"/>
      <c r="J10" s="4"/>
      <c r="K10" s="49"/>
      <c r="L10" s="4"/>
    </row>
    <row r="11" spans="2:12" ht="12.75">
      <c r="B11" s="26"/>
      <c r="G11" s="4"/>
      <c r="H11" s="49"/>
      <c r="I11" s="4"/>
      <c r="J11" s="4"/>
      <c r="K11" s="49"/>
      <c r="L11" s="4"/>
    </row>
    <row r="12" spans="1:12" ht="12.75">
      <c r="A12" s="2"/>
      <c r="B12" s="26" t="s">
        <v>15</v>
      </c>
      <c r="G12" s="4"/>
      <c r="H12" s="49">
        <v>23986</v>
      </c>
      <c r="I12" s="4"/>
      <c r="J12" s="4"/>
      <c r="K12" s="49">
        <v>35595</v>
      </c>
      <c r="L12" s="4"/>
    </row>
    <row r="13" spans="2:12" ht="12.75">
      <c r="B13" s="26"/>
      <c r="G13" s="4"/>
      <c r="H13" s="49"/>
      <c r="I13" s="4"/>
      <c r="J13" s="4"/>
      <c r="K13" s="49"/>
      <c r="L13" s="4"/>
    </row>
    <row r="14" spans="2:12" ht="12.75">
      <c r="B14" s="26" t="s">
        <v>107</v>
      </c>
      <c r="G14" s="4"/>
      <c r="H14" s="50">
        <f>1247-11</f>
        <v>1236</v>
      </c>
      <c r="I14" s="4"/>
      <c r="J14" s="4"/>
      <c r="K14" s="50">
        <v>622</v>
      </c>
      <c r="L14" s="4"/>
    </row>
    <row r="15" spans="2:12" ht="12.75">
      <c r="B15" s="26"/>
      <c r="G15" s="4"/>
      <c r="H15" s="50"/>
      <c r="I15" s="4"/>
      <c r="J15" s="4"/>
      <c r="K15" s="50"/>
      <c r="L15" s="4"/>
    </row>
    <row r="16" spans="2:12" ht="12.75">
      <c r="B16" s="26"/>
      <c r="G16" s="4"/>
      <c r="H16" s="50"/>
      <c r="I16" s="4"/>
      <c r="J16" s="4"/>
      <c r="K16" s="50"/>
      <c r="L16" s="4"/>
    </row>
    <row r="17" spans="1:12" ht="12.75">
      <c r="A17" s="2"/>
      <c r="B17" s="26" t="s">
        <v>16</v>
      </c>
      <c r="G17" s="4"/>
      <c r="H17" s="51"/>
      <c r="I17" s="4"/>
      <c r="J17" s="4"/>
      <c r="K17" s="51"/>
      <c r="L17" s="4"/>
    </row>
    <row r="18" spans="7:12" ht="12.75">
      <c r="G18" s="4"/>
      <c r="H18" s="52"/>
      <c r="I18" s="4"/>
      <c r="J18" s="4"/>
      <c r="K18" s="52"/>
      <c r="L18" s="4"/>
    </row>
    <row r="19" spans="3:12" ht="12.75">
      <c r="C19" s="30" t="s">
        <v>17</v>
      </c>
      <c r="G19" s="4"/>
      <c r="H19" s="53">
        <f>810+1493</f>
        <v>2303</v>
      </c>
      <c r="I19" s="4"/>
      <c r="J19" s="4"/>
      <c r="K19" s="53">
        <v>2832</v>
      </c>
      <c r="L19" s="4"/>
    </row>
    <row r="20" spans="3:12" ht="12.75">
      <c r="C20" s="30"/>
      <c r="G20" s="4"/>
      <c r="H20" s="53"/>
      <c r="I20" s="4"/>
      <c r="J20" s="4"/>
      <c r="K20" s="53"/>
      <c r="L20" s="4"/>
    </row>
    <row r="21" spans="3:12" ht="12.75">
      <c r="C21" s="30" t="s">
        <v>46</v>
      </c>
      <c r="G21" s="4"/>
      <c r="H21" s="53">
        <f>103031+2665+87128+101902+1232</f>
        <v>295958</v>
      </c>
      <c r="I21" s="4"/>
      <c r="J21" s="4"/>
      <c r="K21" s="53">
        <f>299132+138</f>
        <v>299270</v>
      </c>
      <c r="L21" s="4"/>
    </row>
    <row r="22" spans="3:12" ht="12.75">
      <c r="C22" s="30"/>
      <c r="G22" s="4"/>
      <c r="H22" s="53"/>
      <c r="I22" s="4"/>
      <c r="J22" s="4"/>
      <c r="K22" s="53"/>
      <c r="L22" s="4"/>
    </row>
    <row r="23" spans="3:12" ht="12.75">
      <c r="C23" s="30" t="s">
        <v>29</v>
      </c>
      <c r="G23" s="4"/>
      <c r="H23" s="53">
        <v>6659</v>
      </c>
      <c r="I23" s="4"/>
      <c r="J23" s="4"/>
      <c r="K23" s="53">
        <v>6148</v>
      </c>
      <c r="L23" s="4"/>
    </row>
    <row r="24" spans="3:12" ht="12.75">
      <c r="C24" s="30"/>
      <c r="G24" s="4"/>
      <c r="H24" s="53"/>
      <c r="I24" s="4"/>
      <c r="J24" s="4"/>
      <c r="K24" s="53"/>
      <c r="L24" s="4"/>
    </row>
    <row r="25" spans="3:12" ht="12.75">
      <c r="C25" s="30" t="s">
        <v>30</v>
      </c>
      <c r="G25" s="4"/>
      <c r="H25" s="53">
        <f>6659+19192-H23</f>
        <v>19192</v>
      </c>
      <c r="I25" s="4"/>
      <c r="J25" s="4"/>
      <c r="K25" s="53">
        <v>19257</v>
      </c>
      <c r="L25" s="4"/>
    </row>
    <row r="26" spans="3:12" ht="12.75" hidden="1">
      <c r="C26" s="3"/>
      <c r="G26" s="4"/>
      <c r="H26" s="52"/>
      <c r="I26" s="4"/>
      <c r="J26" s="4"/>
      <c r="K26" s="52"/>
      <c r="L26" s="4"/>
    </row>
    <row r="27" spans="3:12" ht="12.75" hidden="1">
      <c r="C27" s="3" t="s">
        <v>18</v>
      </c>
      <c r="G27" s="4"/>
      <c r="H27" s="52"/>
      <c r="I27" s="4"/>
      <c r="J27" s="4"/>
      <c r="K27" s="52"/>
      <c r="L27" s="4"/>
    </row>
    <row r="28" spans="7:12" ht="12.75">
      <c r="G28" s="4"/>
      <c r="H28" s="52"/>
      <c r="I28" s="4"/>
      <c r="J28" s="4"/>
      <c r="K28" s="52"/>
      <c r="L28" s="4"/>
    </row>
    <row r="29" spans="7:12" ht="12.75">
      <c r="G29" s="4"/>
      <c r="H29" s="54">
        <f>SUM(H19:H25)</f>
        <v>324112</v>
      </c>
      <c r="I29" s="4"/>
      <c r="J29" s="4"/>
      <c r="K29" s="54">
        <f>SUM(K19:K25)</f>
        <v>327507</v>
      </c>
      <c r="L29" s="4"/>
    </row>
    <row r="30" spans="7:12" ht="12.75">
      <c r="G30" s="4"/>
      <c r="H30" s="52"/>
      <c r="I30" s="4"/>
      <c r="J30" s="4"/>
      <c r="K30" s="52"/>
      <c r="L30" s="4"/>
    </row>
    <row r="31" spans="7:12" ht="12.75">
      <c r="G31" s="4"/>
      <c r="H31" s="52"/>
      <c r="I31" s="4"/>
      <c r="J31" s="4"/>
      <c r="K31" s="52"/>
      <c r="L31" s="4"/>
    </row>
    <row r="32" spans="1:12" ht="12.75">
      <c r="A32" s="2"/>
      <c r="B32" s="26" t="s">
        <v>19</v>
      </c>
      <c r="G32" s="4"/>
      <c r="H32" s="52"/>
      <c r="I32" s="4"/>
      <c r="J32" s="4"/>
      <c r="K32" s="52"/>
      <c r="L32" s="4"/>
    </row>
    <row r="33" spans="7:12" ht="12.75">
      <c r="G33" s="4"/>
      <c r="H33" s="52"/>
      <c r="I33" s="4"/>
      <c r="J33" s="4"/>
      <c r="K33" s="52"/>
      <c r="L33" s="4"/>
    </row>
    <row r="34" spans="3:12" ht="12.75">
      <c r="C34" s="30" t="s">
        <v>47</v>
      </c>
      <c r="G34" s="4"/>
      <c r="H34" s="53">
        <f>18856+77493+10984</f>
        <v>107333</v>
      </c>
      <c r="I34" s="4"/>
      <c r="J34" s="4"/>
      <c r="K34" s="53">
        <v>78008</v>
      </c>
      <c r="L34" s="4"/>
    </row>
    <row r="35" spans="3:12" ht="12.75">
      <c r="C35" s="30"/>
      <c r="G35" s="4"/>
      <c r="H35" s="53"/>
      <c r="I35" s="4"/>
      <c r="J35" s="4"/>
      <c r="K35" s="53"/>
      <c r="L35" s="4"/>
    </row>
    <row r="36" spans="3:12" ht="12.75">
      <c r="C36" s="30" t="s">
        <v>48</v>
      </c>
      <c r="G36" s="4"/>
      <c r="H36" s="55">
        <v>17242</v>
      </c>
      <c r="I36" s="4"/>
      <c r="J36" s="4"/>
      <c r="K36" s="55">
        <v>19234</v>
      </c>
      <c r="L36" s="4"/>
    </row>
    <row r="37" spans="3:12" ht="12.75">
      <c r="C37" s="30"/>
      <c r="G37" s="4"/>
      <c r="H37" s="53"/>
      <c r="I37" s="4"/>
      <c r="J37" s="4"/>
      <c r="K37" s="53"/>
      <c r="L37" s="4"/>
    </row>
    <row r="38" spans="3:12" ht="12.75">
      <c r="C38" s="30" t="s">
        <v>49</v>
      </c>
      <c r="G38" s="4"/>
      <c r="H38" s="55">
        <v>9</v>
      </c>
      <c r="I38" s="4"/>
      <c r="J38" s="4"/>
      <c r="K38" s="55">
        <v>3431</v>
      </c>
      <c r="L38" s="4"/>
    </row>
    <row r="39" spans="3:12" ht="12.75">
      <c r="C39" s="3"/>
      <c r="G39" s="4"/>
      <c r="H39" s="52"/>
      <c r="I39" s="4"/>
      <c r="J39" s="4"/>
      <c r="K39" s="52"/>
      <c r="L39" s="4"/>
    </row>
    <row r="40" spans="3:12" ht="12.75">
      <c r="C40" s="3"/>
      <c r="G40" s="4"/>
      <c r="H40" s="54">
        <f>SUM(H34:H38)</f>
        <v>124584</v>
      </c>
      <c r="I40" s="4"/>
      <c r="J40" s="4"/>
      <c r="K40" s="54">
        <f>SUM(K34:K38)</f>
        <v>100673</v>
      </c>
      <c r="L40" s="4"/>
    </row>
    <row r="41" spans="7:12" ht="12.75">
      <c r="G41" s="4"/>
      <c r="H41" s="50"/>
      <c r="I41" s="4"/>
      <c r="J41" s="4"/>
      <c r="K41" s="50"/>
      <c r="L41" s="4"/>
    </row>
    <row r="42" spans="7:12" ht="12.75">
      <c r="G42" s="4"/>
      <c r="H42" s="50"/>
      <c r="I42" s="4"/>
      <c r="J42" s="4"/>
      <c r="K42" s="50"/>
      <c r="L42" s="4"/>
    </row>
    <row r="43" spans="1:12" ht="12.75">
      <c r="A43" s="2"/>
      <c r="B43" s="26" t="s">
        <v>50</v>
      </c>
      <c r="G43" s="4"/>
      <c r="H43" s="56">
        <f>+H29-H40</f>
        <v>199528</v>
      </c>
      <c r="I43" s="12"/>
      <c r="J43" s="12"/>
      <c r="K43" s="56">
        <f>+K29-K40</f>
        <v>226834</v>
      </c>
      <c r="L43" s="4"/>
    </row>
    <row r="44" spans="7:12" ht="12.75">
      <c r="G44" s="4"/>
      <c r="H44" s="50"/>
      <c r="I44" s="4"/>
      <c r="J44" s="4"/>
      <c r="K44" s="50"/>
      <c r="L44" s="4"/>
    </row>
    <row r="45" spans="7:12" ht="12.75">
      <c r="G45" s="4"/>
      <c r="H45" s="50"/>
      <c r="I45" s="4"/>
      <c r="J45" s="4"/>
      <c r="K45" s="50"/>
      <c r="L45" s="4"/>
    </row>
    <row r="46" spans="7:12" ht="13.5" thickBot="1">
      <c r="G46" s="4"/>
      <c r="H46" s="57">
        <f>H43+SUM(H8:H14)</f>
        <v>273778</v>
      </c>
      <c r="I46" s="4"/>
      <c r="J46" s="4"/>
      <c r="K46" s="57">
        <f>K43+SUM(K8:K14)</f>
        <v>315935</v>
      </c>
      <c r="L46" s="4"/>
    </row>
    <row r="47" spans="7:12" ht="13.5" thickTop="1">
      <c r="G47" s="4"/>
      <c r="H47" s="50"/>
      <c r="I47" s="4"/>
      <c r="J47" s="4"/>
      <c r="K47" s="50"/>
      <c r="L47" s="4"/>
    </row>
    <row r="48" spans="7:12" ht="12.75">
      <c r="G48" s="4"/>
      <c r="H48" s="50"/>
      <c r="I48" s="4"/>
      <c r="J48" s="4"/>
      <c r="K48" s="50"/>
      <c r="L48" s="4"/>
    </row>
    <row r="49" spans="2:12" ht="12.75">
      <c r="B49" s="26" t="s">
        <v>21</v>
      </c>
      <c r="G49" s="4"/>
      <c r="H49" s="48">
        <v>213563.324</v>
      </c>
      <c r="I49" s="4"/>
      <c r="J49" s="4"/>
      <c r="K49" s="48">
        <v>213563.324</v>
      </c>
      <c r="L49" s="4"/>
    </row>
    <row r="50" spans="7:12" ht="12.75">
      <c r="G50" s="4"/>
      <c r="H50" s="50"/>
      <c r="I50" s="4"/>
      <c r="J50" s="4"/>
      <c r="K50" s="50"/>
      <c r="L50" s="4"/>
    </row>
    <row r="51" spans="2:12" ht="12.75">
      <c r="B51" s="26" t="s">
        <v>22</v>
      </c>
      <c r="G51" s="4"/>
      <c r="H51" s="48">
        <v>14888</v>
      </c>
      <c r="I51" s="4"/>
      <c r="J51" s="4"/>
      <c r="K51" s="48">
        <v>53966</v>
      </c>
      <c r="L51" s="4"/>
    </row>
    <row r="52" spans="2:12" ht="12.75">
      <c r="B52" t="s">
        <v>23</v>
      </c>
      <c r="G52" s="4"/>
      <c r="H52" s="50"/>
      <c r="I52" s="4"/>
      <c r="J52" s="4"/>
      <c r="K52" s="50"/>
      <c r="L52" s="4"/>
    </row>
    <row r="53" spans="2:12" ht="12.75">
      <c r="B53" s="26" t="s">
        <v>20</v>
      </c>
      <c r="G53" s="4"/>
      <c r="H53" s="58">
        <f>SUM(H49:H52)</f>
        <v>228451.324</v>
      </c>
      <c r="I53" s="4"/>
      <c r="J53" s="4"/>
      <c r="K53" s="58">
        <f>SUM(K49:K52)</f>
        <v>267529.324</v>
      </c>
      <c r="L53" s="4"/>
    </row>
    <row r="54" spans="7:12" ht="12.75">
      <c r="G54" s="4"/>
      <c r="H54" s="50"/>
      <c r="I54" s="4"/>
      <c r="J54" s="4"/>
      <c r="K54" s="50"/>
      <c r="L54" s="4"/>
    </row>
    <row r="55" spans="1:12" ht="12.75">
      <c r="A55" s="2"/>
      <c r="B55" s="26" t="s">
        <v>24</v>
      </c>
      <c r="G55" s="4"/>
      <c r="H55" s="49">
        <v>33862</v>
      </c>
      <c r="I55" s="4"/>
      <c r="J55" s="4"/>
      <c r="K55" s="49">
        <v>35068</v>
      </c>
      <c r="L55" s="4"/>
    </row>
    <row r="56" spans="1:12" ht="12.75">
      <c r="A56" s="2"/>
      <c r="G56" s="4"/>
      <c r="H56" s="49"/>
      <c r="I56" s="4"/>
      <c r="J56" s="4"/>
      <c r="K56" s="49"/>
      <c r="L56" s="4"/>
    </row>
    <row r="57" spans="1:12" ht="12.75">
      <c r="A57" s="2"/>
      <c r="B57" s="26" t="s">
        <v>28</v>
      </c>
      <c r="G57" s="4"/>
      <c r="H57" s="49">
        <v>11068</v>
      </c>
      <c r="I57" s="4"/>
      <c r="J57" s="4"/>
      <c r="K57" s="49">
        <v>12620</v>
      </c>
      <c r="L57" s="4"/>
    </row>
    <row r="58" spans="1:12" ht="12.75">
      <c r="A58" s="2"/>
      <c r="B58" s="26"/>
      <c r="G58" s="4"/>
      <c r="H58" s="49"/>
      <c r="I58" s="4"/>
      <c r="J58" s="4"/>
      <c r="K58" s="49"/>
      <c r="L58" s="4"/>
    </row>
    <row r="59" spans="1:12" ht="12.75">
      <c r="A59" s="2"/>
      <c r="B59" s="26" t="s">
        <v>31</v>
      </c>
      <c r="G59" s="4"/>
      <c r="H59" s="49">
        <v>397</v>
      </c>
      <c r="I59" s="4"/>
      <c r="J59" s="4"/>
      <c r="K59" s="49">
        <v>719</v>
      </c>
      <c r="L59" s="4"/>
    </row>
    <row r="60" spans="1:12" ht="12.75">
      <c r="A60" s="2"/>
      <c r="G60" s="4"/>
      <c r="H60" s="50"/>
      <c r="I60" s="4"/>
      <c r="J60" s="4"/>
      <c r="K60" s="50"/>
      <c r="L60" s="4"/>
    </row>
    <row r="61" spans="7:12" ht="13.5" thickBot="1">
      <c r="G61" s="4"/>
      <c r="H61" s="57">
        <f>H53+SUM(H55:H60)</f>
        <v>273778.324</v>
      </c>
      <c r="I61" s="4"/>
      <c r="J61" s="4"/>
      <c r="K61" s="57">
        <f>K53+SUM(K55:K60)</f>
        <v>315936.324</v>
      </c>
      <c r="L61" s="4"/>
    </row>
    <row r="62" spans="7:12" ht="13.5" thickTop="1">
      <c r="G62" s="4"/>
      <c r="H62" s="50"/>
      <c r="I62" s="4"/>
      <c r="J62" s="4"/>
      <c r="K62" s="50"/>
      <c r="L62" s="4"/>
    </row>
    <row r="63" spans="1:12" ht="15">
      <c r="A63" s="2"/>
      <c r="B63" t="s">
        <v>25</v>
      </c>
      <c r="G63" s="4"/>
      <c r="H63" s="59">
        <f>H53/212375</f>
        <v>1.0756978175397292</v>
      </c>
      <c r="I63" s="16"/>
      <c r="J63" s="16"/>
      <c r="K63" s="59">
        <f>K53/K49</f>
        <v>1.2526932011977863</v>
      </c>
      <c r="L63" s="4"/>
    </row>
    <row r="64" ht="12.75">
      <c r="H64" s="60"/>
    </row>
    <row r="66" spans="2:11" ht="12.75" hidden="1">
      <c r="B66" t="s">
        <v>23</v>
      </c>
      <c r="H66" s="13">
        <f>H46-H61</f>
        <v>-0.32400000002235174</v>
      </c>
      <c r="K66" s="13">
        <f>K46-K61</f>
        <v>-1.3240000000223517</v>
      </c>
    </row>
    <row r="68" spans="2:8" ht="12.75">
      <c r="B68" s="35" t="s">
        <v>51</v>
      </c>
      <c r="H68" s="9"/>
    </row>
    <row r="69" ht="12.75">
      <c r="B69" s="36" t="s">
        <v>101</v>
      </c>
    </row>
  </sheetData>
  <printOptions/>
  <pageMargins left="0.75" right="0.75" top="1" bottom="1" header="0" footer="0"/>
  <pageSetup fitToHeight="1" fitToWidth="1" horizontalDpi="600" verticalDpi="600" orientation="portrait" paperSize="9" scale="83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75" zoomScaleNormal="75" workbookViewId="0" topLeftCell="A5">
      <selection activeCell="E20" sqref="E20"/>
    </sheetView>
  </sheetViews>
  <sheetFormatPr defaultColWidth="9.140625" defaultRowHeight="12.75"/>
  <cols>
    <col min="1" max="1" width="3.28125" style="0" customWidth="1"/>
    <col min="2" max="2" width="36.28125" style="0" customWidth="1"/>
    <col min="3" max="6" width="12.7109375" style="0" customWidth="1"/>
    <col min="7" max="7" width="14.7109375" style="0" customWidth="1"/>
    <col min="8" max="8" width="13.140625" style="0" customWidth="1"/>
  </cols>
  <sheetData>
    <row r="1" ht="15.75">
      <c r="A1" s="8" t="s">
        <v>12</v>
      </c>
    </row>
    <row r="2" ht="15.75">
      <c r="A2" s="1" t="s">
        <v>67</v>
      </c>
    </row>
    <row r="3" ht="15.75">
      <c r="A3" s="1" t="s">
        <v>113</v>
      </c>
    </row>
    <row r="4" ht="15.75">
      <c r="A4" s="1"/>
    </row>
    <row r="5" ht="12.75">
      <c r="G5" s="32"/>
    </row>
    <row r="6" spans="3:8" ht="12.75">
      <c r="C6" s="32" t="s">
        <v>68</v>
      </c>
      <c r="D6" s="32" t="s">
        <v>68</v>
      </c>
      <c r="E6" s="32" t="s">
        <v>122</v>
      </c>
      <c r="F6" s="32" t="s">
        <v>71</v>
      </c>
      <c r="G6" s="32" t="s">
        <v>117</v>
      </c>
      <c r="H6" s="32"/>
    </row>
    <row r="7" spans="3:8" ht="12.75">
      <c r="C7" s="32" t="s">
        <v>69</v>
      </c>
      <c r="D7" s="32" t="s">
        <v>70</v>
      </c>
      <c r="E7" s="32" t="s">
        <v>108</v>
      </c>
      <c r="F7" s="32" t="s">
        <v>22</v>
      </c>
      <c r="G7" s="32" t="s">
        <v>116</v>
      </c>
      <c r="H7" s="32" t="s">
        <v>72</v>
      </c>
    </row>
    <row r="8" spans="3:8" ht="12.75">
      <c r="C8" s="32" t="s">
        <v>73</v>
      </c>
      <c r="D8" s="32" t="s">
        <v>73</v>
      </c>
      <c r="E8" s="32" t="s">
        <v>73</v>
      </c>
      <c r="F8" s="32" t="s">
        <v>73</v>
      </c>
      <c r="G8" s="32" t="s">
        <v>73</v>
      </c>
      <c r="H8" s="32" t="s">
        <v>73</v>
      </c>
    </row>
    <row r="10" spans="2:8" ht="12.75" hidden="1">
      <c r="B10" t="s">
        <v>92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 t="e">
        <f>C10+D10+F10+#REF!</f>
        <v>#REF!</v>
      </c>
    </row>
    <row r="11" ht="12.75" hidden="1"/>
    <row r="12" ht="12.75" hidden="1">
      <c r="B12" t="s">
        <v>74</v>
      </c>
    </row>
    <row r="13" spans="2:8" ht="12.75" hidden="1">
      <c r="B13" s="31" t="s">
        <v>75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 t="e">
        <f>C13+D13+F13+#REF!</f>
        <v>#REF!</v>
      </c>
    </row>
    <row r="14" ht="12.75" hidden="1"/>
    <row r="15" spans="2:8" ht="13.5" hidden="1" thickBot="1">
      <c r="B15" t="s">
        <v>93</v>
      </c>
      <c r="C15" s="34">
        <f>C10+C13</f>
        <v>213563</v>
      </c>
      <c r="D15" s="34">
        <f>D10+D13</f>
        <v>10392</v>
      </c>
      <c r="E15" s="34"/>
      <c r="F15" s="34">
        <f>F10+F13</f>
        <v>-752</v>
      </c>
      <c r="G15" s="34">
        <f>G10+G13</f>
        <v>148921</v>
      </c>
      <c r="H15" s="34" t="e">
        <f>C15+D15+F15+#REF!</f>
        <v>#REF!</v>
      </c>
    </row>
    <row r="16" spans="3:8" ht="12.75">
      <c r="C16" s="11"/>
      <c r="D16" s="11"/>
      <c r="E16" s="11"/>
      <c r="F16" s="11"/>
      <c r="G16" s="11"/>
      <c r="H16" s="11"/>
    </row>
    <row r="17" ht="12.75">
      <c r="B17" s="26" t="s">
        <v>112</v>
      </c>
    </row>
    <row r="18" spans="2:8" ht="12.75">
      <c r="B18" t="s">
        <v>104</v>
      </c>
      <c r="C18" s="61">
        <v>213563</v>
      </c>
      <c r="D18" s="61">
        <v>10392</v>
      </c>
      <c r="E18" s="61">
        <v>0</v>
      </c>
      <c r="F18" s="61">
        <f>-1690+899</f>
        <v>-791</v>
      </c>
      <c r="G18" s="61">
        <f>44365</f>
        <v>44365</v>
      </c>
      <c r="H18" s="61">
        <f>SUM(C18:G18)</f>
        <v>267529</v>
      </c>
    </row>
    <row r="19" spans="3:8" ht="12.75">
      <c r="C19" s="62"/>
      <c r="D19" s="62"/>
      <c r="E19" s="62"/>
      <c r="F19" s="62"/>
      <c r="G19" s="62"/>
      <c r="H19" s="61"/>
    </row>
    <row r="20" spans="2:8" ht="12.75">
      <c r="B20" t="s">
        <v>120</v>
      </c>
      <c r="C20" s="61">
        <v>0</v>
      </c>
      <c r="D20" s="61">
        <v>0</v>
      </c>
      <c r="E20" s="61">
        <v>0</v>
      </c>
      <c r="F20" s="61">
        <v>0</v>
      </c>
      <c r="G20" s="61">
        <f>'Consol Y Stmt'!H40</f>
        <v>-35935</v>
      </c>
      <c r="H20" s="61">
        <f>SUM(C20:G20)</f>
        <v>-35935</v>
      </c>
    </row>
    <row r="21" spans="3:8" ht="12.75">
      <c r="C21" s="61"/>
      <c r="D21" s="61"/>
      <c r="E21" s="61"/>
      <c r="F21" s="61"/>
      <c r="G21" s="61"/>
      <c r="H21" s="61"/>
    </row>
    <row r="22" spans="2:8" ht="12.75">
      <c r="B22" t="s">
        <v>123</v>
      </c>
      <c r="C22" s="61">
        <v>0</v>
      </c>
      <c r="D22" s="61">
        <v>0</v>
      </c>
      <c r="E22" s="61">
        <v>0</v>
      </c>
      <c r="F22" s="61">
        <v>63</v>
      </c>
      <c r="G22" s="61">
        <v>0</v>
      </c>
      <c r="H22" s="61">
        <f>SUM(C22:G22)</f>
        <v>63</v>
      </c>
    </row>
    <row r="23" spans="3:8" ht="12.75">
      <c r="C23" s="61"/>
      <c r="D23" s="61"/>
      <c r="E23" s="61"/>
      <c r="F23" s="61"/>
      <c r="G23" s="61"/>
      <c r="H23" s="61"/>
    </row>
    <row r="24" spans="2:8" ht="12.75">
      <c r="B24" t="s">
        <v>109</v>
      </c>
      <c r="C24" s="61">
        <v>0</v>
      </c>
      <c r="D24" s="61">
        <v>0</v>
      </c>
      <c r="E24" s="61">
        <v>-1070</v>
      </c>
      <c r="F24" s="61">
        <v>0</v>
      </c>
      <c r="G24" s="61">
        <v>0</v>
      </c>
      <c r="H24" s="61">
        <f>SUM(C24:G24)</f>
        <v>-1070</v>
      </c>
    </row>
    <row r="25" spans="2:8" ht="12.75">
      <c r="B25" s="31"/>
      <c r="C25" s="61"/>
      <c r="D25" s="61"/>
      <c r="E25" s="61"/>
      <c r="F25" s="61"/>
      <c r="G25" s="61"/>
      <c r="H25" s="61"/>
    </row>
    <row r="26" spans="2:8" ht="12.75">
      <c r="B26" t="s">
        <v>121</v>
      </c>
      <c r="C26" s="61">
        <v>0</v>
      </c>
      <c r="D26" s="61">
        <v>0</v>
      </c>
      <c r="E26" s="61">
        <v>0</v>
      </c>
      <c r="F26" s="61">
        <v>0</v>
      </c>
      <c r="G26" s="61">
        <v>-2136</v>
      </c>
      <c r="H26" s="61">
        <f>SUM(C26:G26)</f>
        <v>-2136</v>
      </c>
    </row>
    <row r="27" spans="3:8" ht="12.75">
      <c r="C27" s="62"/>
      <c r="D27" s="62"/>
      <c r="E27" s="62"/>
      <c r="F27" s="62"/>
      <c r="G27" s="62"/>
      <c r="H27" s="62"/>
    </row>
    <row r="28" spans="2:8" ht="13.5" thickBot="1">
      <c r="B28" t="s">
        <v>105</v>
      </c>
      <c r="C28" s="63">
        <f aca="true" t="shared" si="0" ref="C28:H28">SUM(C18:C27)</f>
        <v>213563</v>
      </c>
      <c r="D28" s="63">
        <f t="shared" si="0"/>
        <v>10392</v>
      </c>
      <c r="E28" s="63">
        <f t="shared" si="0"/>
        <v>-1070</v>
      </c>
      <c r="F28" s="63">
        <f t="shared" si="0"/>
        <v>-728</v>
      </c>
      <c r="G28" s="63">
        <f t="shared" si="0"/>
        <v>6294</v>
      </c>
      <c r="H28" s="63">
        <f t="shared" si="0"/>
        <v>228451</v>
      </c>
    </row>
    <row r="29" spans="3:8" ht="13.5" thickTop="1">
      <c r="C29" s="62"/>
      <c r="D29" s="71"/>
      <c r="E29" s="62"/>
      <c r="F29" s="62"/>
      <c r="G29" s="62"/>
      <c r="H29" s="62"/>
    </row>
    <row r="30" spans="3:8" ht="12.75">
      <c r="C30" s="62"/>
      <c r="D30" s="62"/>
      <c r="E30" s="62"/>
      <c r="F30" s="62"/>
      <c r="G30" s="62"/>
      <c r="H30" s="62"/>
    </row>
    <row r="31" spans="2:8" ht="12.75">
      <c r="B31" s="26" t="s">
        <v>114</v>
      </c>
      <c r="C31" s="62"/>
      <c r="D31" s="62"/>
      <c r="E31" s="62"/>
      <c r="F31" s="62"/>
      <c r="G31" s="62"/>
      <c r="H31" s="62"/>
    </row>
    <row r="32" spans="2:8" ht="12.75">
      <c r="B32" t="s">
        <v>95</v>
      </c>
      <c r="C32" s="61">
        <v>213563</v>
      </c>
      <c r="D32" s="61">
        <v>10392</v>
      </c>
      <c r="E32" s="61">
        <v>0</v>
      </c>
      <c r="F32" s="61">
        <v>-779</v>
      </c>
      <c r="G32" s="61">
        <f>117369+2136</f>
        <v>119505</v>
      </c>
      <c r="H32" s="61">
        <f>SUM(C32:G32)</f>
        <v>342681</v>
      </c>
    </row>
    <row r="33" spans="3:8" ht="12.75">
      <c r="C33" s="61"/>
      <c r="D33" s="61"/>
      <c r="E33" s="61"/>
      <c r="F33" s="61"/>
      <c r="G33" s="61"/>
      <c r="H33" s="61"/>
    </row>
    <row r="34" spans="2:8" ht="12.75">
      <c r="B34" t="s">
        <v>120</v>
      </c>
      <c r="C34" s="61">
        <v>0</v>
      </c>
      <c r="D34" s="61">
        <v>0</v>
      </c>
      <c r="E34" s="61">
        <v>0</v>
      </c>
      <c r="F34" s="61">
        <v>0</v>
      </c>
      <c r="G34" s="61">
        <f>'Consol Y Stmt'!I40</f>
        <v>-73004</v>
      </c>
      <c r="H34" s="61">
        <f>SUM(C34:G34)</f>
        <v>-73004</v>
      </c>
    </row>
    <row r="35" spans="2:8" ht="12.75">
      <c r="B35" s="31"/>
      <c r="C35" s="61"/>
      <c r="D35" s="61"/>
      <c r="E35" s="61"/>
      <c r="F35" s="61"/>
      <c r="G35" s="61"/>
      <c r="H35" s="61"/>
    </row>
    <row r="36" spans="2:8" ht="12.75">
      <c r="B36" t="s">
        <v>123</v>
      </c>
      <c r="C36" s="61">
        <v>0</v>
      </c>
      <c r="D36" s="61">
        <v>0</v>
      </c>
      <c r="E36" s="61">
        <v>0</v>
      </c>
      <c r="F36" s="61">
        <v>-12</v>
      </c>
      <c r="G36" s="61">
        <v>0</v>
      </c>
      <c r="H36" s="61">
        <f>SUM(C36:G36)</f>
        <v>-12</v>
      </c>
    </row>
    <row r="37" spans="3:8" ht="12.75">
      <c r="C37" s="62"/>
      <c r="D37" s="62"/>
      <c r="E37" s="62"/>
      <c r="F37" s="62"/>
      <c r="G37" s="62"/>
      <c r="H37" s="61"/>
    </row>
    <row r="38" spans="2:8" ht="12.75">
      <c r="B38" t="s">
        <v>121</v>
      </c>
      <c r="C38" s="61">
        <v>0</v>
      </c>
      <c r="D38" s="61">
        <v>0</v>
      </c>
      <c r="E38" s="61">
        <v>0</v>
      </c>
      <c r="F38" s="61">
        <v>0</v>
      </c>
      <c r="G38" s="61">
        <v>-2136</v>
      </c>
      <c r="H38" s="61">
        <f>SUM(C38:G38)</f>
        <v>-2136</v>
      </c>
    </row>
    <row r="39" spans="3:8" ht="12.75">
      <c r="C39" s="62"/>
      <c r="D39" s="62"/>
      <c r="E39" s="62"/>
      <c r="F39" s="62"/>
      <c r="G39" s="62"/>
      <c r="H39" s="62"/>
    </row>
    <row r="40" spans="2:8" ht="13.5" thickBot="1">
      <c r="B40" t="s">
        <v>96</v>
      </c>
      <c r="C40" s="63">
        <f>C32+C34</f>
        <v>213563</v>
      </c>
      <c r="D40" s="63">
        <f>D32+D34</f>
        <v>10392</v>
      </c>
      <c r="E40" s="63">
        <f>E32+E34</f>
        <v>0</v>
      </c>
      <c r="F40" s="63">
        <f>F32+F34</f>
        <v>-779</v>
      </c>
      <c r="G40" s="63">
        <f>G32+G34</f>
        <v>46501</v>
      </c>
      <c r="H40" s="63">
        <f>SUM(H32:H39)</f>
        <v>267529</v>
      </c>
    </row>
    <row r="41" ht="13.5" thickTop="1"/>
    <row r="46" ht="12.75">
      <c r="B46" s="35" t="s">
        <v>76</v>
      </c>
    </row>
    <row r="47" ht="12.75">
      <c r="B47" s="36" t="s">
        <v>101</v>
      </c>
    </row>
  </sheetData>
  <printOptions/>
  <pageMargins left="0.75" right="0.25" top="1" bottom="1" header="0" footer="0"/>
  <pageSetup fitToHeight="1" fitToWidth="1" horizontalDpi="600" verticalDpi="600" orientation="portrait" paperSize="9" scale="7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workbookViewId="0" topLeftCell="A19">
      <selection activeCell="D21" sqref="D2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113</v>
      </c>
    </row>
    <row r="5" spans="2:6" ht="12.75">
      <c r="B5" s="37"/>
      <c r="D5" s="32" t="s">
        <v>115</v>
      </c>
      <c r="F5" s="32" t="s">
        <v>115</v>
      </c>
    </row>
    <row r="6" spans="4:6" ht="12.75">
      <c r="D6" s="32" t="s">
        <v>53</v>
      </c>
      <c r="F6" s="32" t="s">
        <v>53</v>
      </c>
    </row>
    <row r="7" spans="4:6" ht="12.75">
      <c r="D7" s="33">
        <v>38717</v>
      </c>
      <c r="F7" s="33">
        <v>38352</v>
      </c>
    </row>
    <row r="8" spans="4:6" ht="12.75">
      <c r="D8" s="27" t="s">
        <v>11</v>
      </c>
      <c r="F8" s="27" t="s">
        <v>11</v>
      </c>
    </row>
    <row r="10" spans="2:6" ht="12.75">
      <c r="B10" s="26" t="s">
        <v>90</v>
      </c>
      <c r="D10" s="64">
        <v>-36712</v>
      </c>
      <c r="E10" s="62"/>
      <c r="F10" s="64">
        <v>-86818</v>
      </c>
    </row>
    <row r="11" spans="4:6" ht="12.75">
      <c r="D11" s="65"/>
      <c r="E11" s="62"/>
      <c r="F11" s="65"/>
    </row>
    <row r="12" spans="2:6" ht="12.75">
      <c r="B12" s="26" t="s">
        <v>54</v>
      </c>
      <c r="D12" s="65"/>
      <c r="E12" s="62"/>
      <c r="F12" s="65"/>
    </row>
    <row r="13" spans="4:6" ht="9.75" customHeight="1">
      <c r="D13" s="65"/>
      <c r="E13" s="62"/>
      <c r="F13" s="65"/>
    </row>
    <row r="14" spans="2:6" ht="12.75">
      <c r="B14" t="s">
        <v>55</v>
      </c>
      <c r="D14" s="64">
        <f>4973-172+5371+70+69+11541-322+48+34809</f>
        <v>56387</v>
      </c>
      <c r="E14" s="62"/>
      <c r="F14" s="64">
        <f>-254+5000+3878-11-12273+5965+79167+67-1992+27693+123-14-4</f>
        <v>107345</v>
      </c>
    </row>
    <row r="15" spans="2:6" ht="12.75">
      <c r="B15" t="s">
        <v>56</v>
      </c>
      <c r="D15" s="64">
        <f>-D23-D24-D22-6253+390</f>
        <v>-9911</v>
      </c>
      <c r="E15" s="62"/>
      <c r="F15" s="64">
        <f>-F23-F24-F22</f>
        <v>-4963</v>
      </c>
    </row>
    <row r="16" spans="4:6" ht="12.75">
      <c r="D16" s="66"/>
      <c r="E16" s="62"/>
      <c r="F16" s="66"/>
    </row>
    <row r="17" spans="2:6" ht="12.75">
      <c r="B17" s="26" t="s">
        <v>83</v>
      </c>
      <c r="D17" s="64">
        <f>SUM(D10:D15)</f>
        <v>9764</v>
      </c>
      <c r="E17" s="62"/>
      <c r="F17" s="64">
        <f>SUM(F10:F15)</f>
        <v>15564</v>
      </c>
    </row>
    <row r="18" spans="4:6" ht="12.75">
      <c r="D18" s="64"/>
      <c r="E18" s="62"/>
      <c r="F18" s="64"/>
    </row>
    <row r="19" spans="2:6" ht="12.75">
      <c r="B19" s="26" t="s">
        <v>57</v>
      </c>
      <c r="D19" s="64"/>
      <c r="E19" s="62"/>
      <c r="F19" s="64"/>
    </row>
    <row r="20" spans="2:6" ht="12.75">
      <c r="B20" t="s">
        <v>58</v>
      </c>
      <c r="D20" s="64">
        <v>-41937</v>
      </c>
      <c r="E20" s="62"/>
      <c r="F20" s="64">
        <f>22243+6959</f>
        <v>29202</v>
      </c>
    </row>
    <row r="21" spans="2:6" ht="12.75">
      <c r="B21" t="s">
        <v>59</v>
      </c>
      <c r="D21" s="64">
        <v>29314</v>
      </c>
      <c r="E21" s="62"/>
      <c r="F21" s="64">
        <v>-14890</v>
      </c>
    </row>
    <row r="22" spans="2:6" ht="12.75">
      <c r="B22" t="s">
        <v>97</v>
      </c>
      <c r="D22" s="64">
        <f>343+1170</f>
        <v>1513</v>
      </c>
      <c r="E22" s="62"/>
      <c r="F22" s="64">
        <v>866</v>
      </c>
    </row>
    <row r="23" spans="2:7" ht="12.75">
      <c r="B23" t="s">
        <v>98</v>
      </c>
      <c r="D23" s="64">
        <v>5485</v>
      </c>
      <c r="E23" s="62"/>
      <c r="F23" s="64">
        <v>7925</v>
      </c>
      <c r="G23" s="118"/>
    </row>
    <row r="24" spans="2:7" ht="12.75">
      <c r="B24" t="s">
        <v>99</v>
      </c>
      <c r="D24" s="64">
        <v>-2950</v>
      </c>
      <c r="E24" s="62"/>
      <c r="F24" s="64">
        <v>-3828</v>
      </c>
      <c r="G24" s="118"/>
    </row>
    <row r="25" spans="2:6" ht="12.75">
      <c r="B25" t="s">
        <v>85</v>
      </c>
      <c r="D25" s="64">
        <v>-3775</v>
      </c>
      <c r="E25" s="62"/>
      <c r="F25" s="64">
        <v>-5145</v>
      </c>
    </row>
    <row r="26" spans="2:6" ht="12.75">
      <c r="B26" t="s">
        <v>91</v>
      </c>
      <c r="D26" s="64">
        <v>0</v>
      </c>
      <c r="E26" s="62"/>
      <c r="F26" s="64">
        <v>0</v>
      </c>
    </row>
    <row r="27" spans="4:6" ht="12.75">
      <c r="D27" s="64"/>
      <c r="E27" s="62"/>
      <c r="F27" s="64"/>
    </row>
    <row r="28" spans="2:6" ht="12.75">
      <c r="B28" s="26" t="s">
        <v>60</v>
      </c>
      <c r="D28" s="67">
        <f>SUM(D17:D26)</f>
        <v>-2586</v>
      </c>
      <c r="E28" s="62"/>
      <c r="F28" s="67">
        <f>SUM(F17:F26)</f>
        <v>29694</v>
      </c>
    </row>
    <row r="29" spans="4:6" ht="12.75">
      <c r="D29" s="64"/>
      <c r="E29" s="62"/>
      <c r="F29" s="64"/>
    </row>
    <row r="30" spans="2:6" ht="12.75">
      <c r="B30" s="26" t="s">
        <v>61</v>
      </c>
      <c r="D30" s="64"/>
      <c r="E30" s="62"/>
      <c r="F30" s="64"/>
    </row>
    <row r="31" spans="2:6" ht="6.75" customHeight="1">
      <c r="B31" s="26"/>
      <c r="D31" s="64"/>
      <c r="E31" s="62"/>
      <c r="F31" s="64"/>
    </row>
    <row r="32" spans="2:6" ht="12.75">
      <c r="B32" t="s">
        <v>81</v>
      </c>
      <c r="D32" s="64">
        <v>-1117</v>
      </c>
      <c r="E32" s="62"/>
      <c r="F32" s="64">
        <v>-1599</v>
      </c>
    </row>
    <row r="33" spans="2:6" ht="12.75">
      <c r="B33" t="s">
        <v>82</v>
      </c>
      <c r="D33" s="64">
        <v>172</v>
      </c>
      <c r="E33" s="62"/>
      <c r="F33" s="64">
        <v>25</v>
      </c>
    </row>
    <row r="34" spans="2:6" ht="12.75">
      <c r="B34" t="s">
        <v>102</v>
      </c>
      <c r="D34" s="64">
        <v>12526</v>
      </c>
      <c r="E34" s="62"/>
      <c r="F34" s="64">
        <v>0</v>
      </c>
    </row>
    <row r="35" spans="2:6" ht="12.75">
      <c r="B35" t="s">
        <v>94</v>
      </c>
      <c r="D35" s="64">
        <v>0</v>
      </c>
      <c r="E35" s="62"/>
      <c r="F35" s="64">
        <v>0</v>
      </c>
    </row>
    <row r="36" spans="2:6" ht="12.75">
      <c r="B36" s="26" t="s">
        <v>65</v>
      </c>
      <c r="D36" s="67">
        <f>SUM(D32:D35)</f>
        <v>11581</v>
      </c>
      <c r="E36" s="62"/>
      <c r="F36" s="67">
        <f>SUM(F32:F35)</f>
        <v>-1574</v>
      </c>
    </row>
    <row r="37" spans="4:6" ht="12.75">
      <c r="D37" s="64"/>
      <c r="E37" s="62"/>
      <c r="F37" s="64"/>
    </row>
    <row r="38" spans="2:6" ht="12.75">
      <c r="B38" s="26" t="s">
        <v>62</v>
      </c>
      <c r="D38" s="64"/>
      <c r="E38" s="62"/>
      <c r="F38" s="64"/>
    </row>
    <row r="39" spans="2:6" ht="6.75" customHeight="1">
      <c r="B39" s="26"/>
      <c r="D39" s="64"/>
      <c r="E39" s="62"/>
      <c r="F39" s="64"/>
    </row>
    <row r="40" spans="2:6" ht="12.75">
      <c r="B40" t="s">
        <v>48</v>
      </c>
      <c r="D40" s="64">
        <f>-2100-1553</f>
        <v>-3653</v>
      </c>
      <c r="E40" s="62"/>
      <c r="F40" s="64">
        <f>-400-871</f>
        <v>-1271</v>
      </c>
    </row>
    <row r="41" spans="2:6" ht="12.75">
      <c r="B41" t="s">
        <v>63</v>
      </c>
      <c r="D41" s="64">
        <v>-2136</v>
      </c>
      <c r="E41" s="62"/>
      <c r="F41" s="64">
        <v>-2136</v>
      </c>
    </row>
    <row r="42" spans="2:6" ht="12.75">
      <c r="B42" t="s">
        <v>64</v>
      </c>
      <c r="D42" s="64">
        <v>-1800</v>
      </c>
      <c r="E42" s="62"/>
      <c r="F42" s="64">
        <v>-1800</v>
      </c>
    </row>
    <row r="43" spans="2:6" ht="12.75">
      <c r="B43" t="s">
        <v>109</v>
      </c>
      <c r="D43" s="64">
        <v>-1070</v>
      </c>
      <c r="E43" s="62"/>
      <c r="F43" s="64">
        <v>0</v>
      </c>
    </row>
    <row r="44" spans="2:6" ht="12.75">
      <c r="B44" s="26" t="s">
        <v>84</v>
      </c>
      <c r="D44" s="67">
        <f>SUM(D40:D43)</f>
        <v>-8659</v>
      </c>
      <c r="E44" s="62"/>
      <c r="F44" s="67">
        <f>SUM(F40:F43)</f>
        <v>-5207</v>
      </c>
    </row>
    <row r="45" spans="4:6" ht="12.75">
      <c r="D45" s="68"/>
      <c r="E45" s="62"/>
      <c r="F45" s="68"/>
    </row>
    <row r="46" spans="2:6" ht="12.75">
      <c r="B46" s="26" t="s">
        <v>66</v>
      </c>
      <c r="D46" s="64">
        <f>D28+D36+D44</f>
        <v>336</v>
      </c>
      <c r="E46" s="62"/>
      <c r="F46" s="64">
        <f>F28+F36+F44</f>
        <v>22913</v>
      </c>
    </row>
    <row r="47" spans="2:6" ht="12.75">
      <c r="B47" s="26"/>
      <c r="D47" s="64"/>
      <c r="E47" s="62"/>
      <c r="F47" s="64"/>
    </row>
    <row r="48" spans="2:6" ht="12.75">
      <c r="B48" s="26" t="s">
        <v>86</v>
      </c>
      <c r="D48" s="64">
        <f>F55</f>
        <v>20281</v>
      </c>
      <c r="E48" s="62"/>
      <c r="F48" s="64">
        <v>-2632</v>
      </c>
    </row>
    <row r="49" spans="2:6" ht="12.75">
      <c r="B49" s="26"/>
      <c r="D49" s="64"/>
      <c r="E49" s="62"/>
      <c r="F49" s="64"/>
    </row>
    <row r="50" spans="2:6" ht="13.5" thickBot="1">
      <c r="B50" s="26" t="s">
        <v>79</v>
      </c>
      <c r="D50" s="69">
        <f>SUM(D46:D48)</f>
        <v>20617</v>
      </c>
      <c r="E50" s="62"/>
      <c r="F50" s="69">
        <f>SUM(F46:F48)</f>
        <v>20281</v>
      </c>
    </row>
    <row r="51" spans="4:6" ht="13.5" thickTop="1">
      <c r="D51" s="70"/>
      <c r="E51" s="62"/>
      <c r="F51" s="70"/>
    </row>
    <row r="52" spans="2:6" ht="12.75">
      <c r="B52" s="26" t="s">
        <v>87</v>
      </c>
      <c r="D52" s="70"/>
      <c r="E52" s="62"/>
      <c r="F52" s="70"/>
    </row>
    <row r="53" spans="2:6" ht="12.75">
      <c r="B53" t="s">
        <v>88</v>
      </c>
      <c r="D53" s="70">
        <f>6659+19192</f>
        <v>25851</v>
      </c>
      <c r="E53" s="62"/>
      <c r="F53" s="70">
        <f>6148+19258</f>
        <v>25406</v>
      </c>
    </row>
    <row r="54" spans="2:6" ht="12.75">
      <c r="B54" t="s">
        <v>89</v>
      </c>
      <c r="D54" s="70">
        <v>-5234</v>
      </c>
      <c r="E54" s="62"/>
      <c r="F54" s="70">
        <v>-5125</v>
      </c>
    </row>
    <row r="55" spans="4:6" ht="13.5" thickBot="1">
      <c r="D55" s="69">
        <f>SUM(D53:D54)</f>
        <v>20617</v>
      </c>
      <c r="E55" s="62"/>
      <c r="F55" s="69">
        <f>SUM(F53:F54)</f>
        <v>20281</v>
      </c>
    </row>
    <row r="56" spans="4:6" ht="13.5" thickTop="1">
      <c r="D56" s="71">
        <f>D50-D55</f>
        <v>0</v>
      </c>
      <c r="E56" s="62"/>
      <c r="F56" s="71">
        <f>F55-F50</f>
        <v>0</v>
      </c>
    </row>
    <row r="57" spans="4:6" ht="12.75">
      <c r="D57" s="62"/>
      <c r="E57" s="62"/>
      <c r="F57" s="62"/>
    </row>
    <row r="58" spans="2:6" ht="12.75">
      <c r="B58" s="35" t="s">
        <v>80</v>
      </c>
      <c r="D58" s="62"/>
      <c r="E58" s="62"/>
      <c r="F58" s="62"/>
    </row>
    <row r="59" spans="2:6" ht="12.75">
      <c r="B59" s="36" t="s">
        <v>103</v>
      </c>
      <c r="D59" s="62"/>
      <c r="E59" s="62"/>
      <c r="F59" s="62"/>
    </row>
    <row r="60" spans="4:6" ht="12.75">
      <c r="D60" s="62"/>
      <c r="E60" s="62"/>
      <c r="F60" s="62"/>
    </row>
    <row r="61" spans="4:6" ht="12.75">
      <c r="D61" s="62"/>
      <c r="E61" s="62"/>
      <c r="F61" s="62"/>
    </row>
    <row r="62" spans="4:6" ht="12.75">
      <c r="D62" s="62"/>
      <c r="E62" s="62"/>
      <c r="F62" s="62"/>
    </row>
    <row r="63" spans="4:6" ht="12.75">
      <c r="D63" s="62"/>
      <c r="E63" s="62"/>
      <c r="F63" s="62"/>
    </row>
  </sheetData>
  <printOptions/>
  <pageMargins left="0.75" right="0.75" top="1" bottom="1" header="0" footer="0"/>
  <pageSetup fitToHeight="1" fitToWidth="1"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Zalili</cp:lastModifiedBy>
  <cp:lastPrinted>2006-02-15T03:51:30Z</cp:lastPrinted>
  <dcterms:created xsi:type="dcterms:W3CDTF">2000-05-08T06:50:43Z</dcterms:created>
  <dcterms:modified xsi:type="dcterms:W3CDTF">2006-03-03T08:13:21Z</dcterms:modified>
  <cp:category/>
  <cp:version/>
  <cp:contentType/>
  <cp:contentStatus/>
</cp:coreProperties>
</file>