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424" activeTab="0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5">'Add_info'!$B$1:$G$128</definedName>
    <definedName name="_xlnm.Print_Area" localSheetId="1">'BS'!$A$1:$G$73</definedName>
    <definedName name="_xlnm.Print_Area" localSheetId="4">'Notes'!$A$1:$G$75</definedName>
    <definedName name="_xlnm.Print_Area" localSheetId="0">'P&amp;L'!$A$1:$I$40</definedName>
  </definedNames>
  <calcPr fullCalcOnLoad="1"/>
</workbook>
</file>

<file path=xl/sharedStrings.xml><?xml version="1.0" encoding="utf-8"?>
<sst xmlns="http://schemas.openxmlformats.org/spreadsheetml/2006/main" count="319" uniqueCount="210">
  <si>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</si>
  <si>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</si>
  <si>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</si>
  <si>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</si>
  <si>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</si>
  <si>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</si>
  <si>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</si>
  <si>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</si>
  <si>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</si>
  <si>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</si>
  <si>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</si>
  <si>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</si>
  <si>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</si>
  <si>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</si>
  <si>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</si>
  <si>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</si>
  <si>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</si>
  <si>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</si>
  <si>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</si>
  <si>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</si>
  <si>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</si>
  <si>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</si>
  <si>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</si>
  <si>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</si>
  <si>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</si>
  <si>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</si>
  <si>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</si>
  <si>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</si>
  <si>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</si>
  <si>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</si>
  <si>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</si>
  <si>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</si>
  <si>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</si>
  <si>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</si>
  <si>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</si>
  <si>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</si>
  <si>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</si>
  <si>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</si>
  <si>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</si>
  <si>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</si>
  <si>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</si>
  <si>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</si>
  <si>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</si>
  <si>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</si>
  <si>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</si>
  <si>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</si>
  <si>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</si>
  <si>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</si>
  <si>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</si>
  <si>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</si>
  <si>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</si>
  <si>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</si>
  <si>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</si>
  <si>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</si>
  <si>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</si>
  <si>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</si>
  <si>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</si>
  <si>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</si>
  <si>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</si>
  <si>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</si>
  <si>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</si>
  <si>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</si>
  <si>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</si>
  <si>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</si>
  <si>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</si>
  <si>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</si>
  <si>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</si>
  <si>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</si>
  <si>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</si>
  <si>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Net profit for the year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</si>
  <si>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</si>
  <si>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</si>
  <si>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</si>
  <si>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</si>
  <si>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</si>
  <si>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</si>
  <si>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</si>
  <si>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</si>
  <si>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</si>
  <si>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</si>
  <si>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</si>
  <si>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</si>
  <si>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</si>
  <si>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</si>
  <si>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</si>
  <si>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</si>
  <si>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</si>
  <si>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</si>
  <si>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</si>
  <si>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</si>
  <si>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</si>
  <si>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</si>
  <si>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</si>
  <si>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</si>
  <si>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</si>
  <si>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</si>
  <si>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</si>
  <si>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</si>
  <si>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</si>
  <si>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</si>
  <si>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</si>
  <si>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</si>
  <si>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</si>
  <si>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</si>
  <si>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</si>
  <si>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</si>
  <si>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</si>
  <si>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</si>
  <si>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</si>
  <si>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</si>
  <si>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</si>
  <si>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</si>
  <si>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</si>
  <si>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</si>
  <si>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</si>
  <si>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</si>
  <si>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</si>
  <si>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</si>
  <si>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</si>
  <si>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Net tangible assets per share(RM)</t>
  </si>
  <si>
    <t>Retained</t>
  </si>
  <si>
    <t>Profit/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</si>
  <si>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</si>
  <si>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</si>
  <si>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</si>
  <si>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>There were no material events subsequent to the current financial quarter.</t>
  </si>
  <si>
    <t>Hire Purchase -secured</t>
  </si>
  <si>
    <t>Deferred tax asset</t>
  </si>
  <si>
    <t>Negative Goodwill</t>
  </si>
  <si>
    <t>Non-distributable reserves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</si>
  <si>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</si>
  <si>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</si>
  <si>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</si>
  <si>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</si>
  <si>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Inter-segment elimination</t>
  </si>
  <si>
    <t>Operating profit</t>
  </si>
  <si>
    <t>Prospects for the financial year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</si>
  <si>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</si>
  <si>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</si>
  <si>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</si>
  <si>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</si>
  <si>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</si>
  <si>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</si>
  <si>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t>which are mainly derived from the Group's property development activities.</t>
  </si>
  <si>
    <t xml:space="preserve">In view of the current economic environment, the Board of Directors are optimistic that the Group 's performance for 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</si>
  <si>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</si>
  <si>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</si>
  <si>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</si>
  <si>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</si>
  <si>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</si>
  <si>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 xml:space="preserve">                 - prior period</t>
  </si>
  <si>
    <t>Borrowings</t>
  </si>
  <si>
    <t>Other borrowings</t>
  </si>
  <si>
    <t>Commercial Paper - secured</t>
  </si>
  <si>
    <t xml:space="preserve">This contribution was mainly due to progressive stages of completion for the projects under development coupled with </t>
  </si>
  <si>
    <t>No dividends were paid for the current quarter.</t>
  </si>
  <si>
    <t>ADDITIONAL INFORMATION REQUIRED BY THE LISTING REQUIREMENTS OF BURSA MALAYSIA SECURITIES BERHAD</t>
  </si>
  <si>
    <t>Profit after taxation</t>
  </si>
  <si>
    <t>Minority interest</t>
  </si>
  <si>
    <t>Net cash inflow from financing activities</t>
  </si>
  <si>
    <t>of property development charged out during the year.</t>
  </si>
  <si>
    <t>The reversal of deferred tax  for the financial year represent mainly the tax on the portion of Group Cost arising from the proportion</t>
  </si>
  <si>
    <t>conjunction with this interim financial report.</t>
  </si>
  <si>
    <t>Exceptional items</t>
  </si>
  <si>
    <t>At 1 May 2004</t>
  </si>
  <si>
    <t>The business of the Group was not affected by any significant or cyclical factors in the first quarter of the financial year.</t>
  </si>
  <si>
    <t>There were no exceptional items for the financial year todate.</t>
  </si>
  <si>
    <t xml:space="preserve">For the quarter ended 31 July </t>
  </si>
  <si>
    <t xml:space="preserve">There were no changes in the composition of the Group for the current financial quarter.  </t>
  </si>
  <si>
    <t>The Notes to the Interim Financial Report form an integral part of, and, should be read in conjunction with this interim financial report.</t>
  </si>
  <si>
    <t xml:space="preserve">The Notes to the Interim Financial Report form an integral part of, and, should be read in </t>
  </si>
  <si>
    <t xml:space="preserve">The Notes to the Interim Financial Report form an integral part of, and, should be read in conjunction </t>
  </si>
  <si>
    <t>Net cash inflow/(outflow) from operating activities</t>
  </si>
  <si>
    <t>Net increase in cash and cash equivalents</t>
  </si>
  <si>
    <t xml:space="preserve">this financial year will be satisfactory. </t>
  </si>
  <si>
    <t>Segmental information is presented in respect of the Group's main business segment, that are, property development and</t>
  </si>
  <si>
    <t>property investment.  Segmental information by geographical segments are not provided as the activities</t>
  </si>
  <si>
    <t xml:space="preserve">(based on weighted average of 164,394,675 (2004: 162,806,000) </t>
  </si>
  <si>
    <t xml:space="preserve">(based on weighted average of 230,700,607 (2004:230,913,200) </t>
  </si>
  <si>
    <t>INTERIM FINANCIAL REPORT FOR THE FIRST QUARTER ENDED 31 JULY 2005</t>
  </si>
  <si>
    <t>Goodwill</t>
  </si>
  <si>
    <t>Progress Billings</t>
  </si>
  <si>
    <t>Properties development cost</t>
  </si>
  <si>
    <t>Developed properties held for sale</t>
  </si>
  <si>
    <t>At 1 May 2005</t>
  </si>
  <si>
    <t>At 31 July 2005</t>
  </si>
  <si>
    <t>At 30 April 2005</t>
  </si>
  <si>
    <t>Dividends - 2004 final</t>
  </si>
  <si>
    <t>Conversion of ICULS</t>
  </si>
  <si>
    <t>Cash and cash equivalents at 31 July 2005</t>
  </si>
  <si>
    <t>30 April 2005.</t>
  </si>
  <si>
    <t xml:space="preserve">those adopted in the financial statements for the year ended 30 April 2005.  </t>
  </si>
  <si>
    <t>position and performance of the Group since the financial year ended 30 April 2005.</t>
  </si>
  <si>
    <t xml:space="preserve">The Company issued 1,073,188 ordinary shares of RM1 each arising from the conversion of 1,341,485 ICULS at a </t>
  </si>
  <si>
    <t>conversion price of RM1.25 per share during the quarter.</t>
  </si>
  <si>
    <t xml:space="preserve">Other than the above, there were no issuance, cancellation, repurchase, resale and repayment of debt and equity securities </t>
  </si>
  <si>
    <t>in the current financial quarter.</t>
  </si>
  <si>
    <t>There are no material capital commitments for the financial quarter ended of 31 July 2005 except for the following:</t>
  </si>
  <si>
    <t>Acquisition of land</t>
  </si>
  <si>
    <t xml:space="preserve"> - contracted but not provided for in the financial statements</t>
  </si>
  <si>
    <t>new sales for the quarter as well as the completion of Dataran Prima Condominium in Petaling Jaya.</t>
  </si>
  <si>
    <t>The Directors have not declared any dividends for the current quarter ended 31 July 2005.</t>
  </si>
  <si>
    <t>Net cash inflow/(outflow) from investing activities</t>
  </si>
  <si>
    <t>The Group's effective tax rate for the current quarter and financial year-to-date is higher than the statutory tax rate</t>
  </si>
  <si>
    <t>due to expenses which are not deductible for tax purposes.</t>
  </si>
  <si>
    <t>Bridging loan - secured</t>
  </si>
  <si>
    <t>RM 2.477 million and ordinary shares outstanding during the quarter of 164,394,675.</t>
  </si>
  <si>
    <t>RM 2.499 million and the weighted average number of ordinary shares outstanding during the quarter of 230,700,607.</t>
  </si>
  <si>
    <t>For the quarter under review, the Group recorded revenue of RM52.149 million and profit after tax of RM 2.477 million</t>
  </si>
  <si>
    <t xml:space="preserve">The results for this quarter are similar to the preceding quarter's results as there were minimal fluctuations in revenue and profit.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</si>
</sst>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0" fontId="0" fillId="0" borderId="0" xfId="0" applyFont="1" applyAlignment="1" quotePrefix="1">
      <alignment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workbookViewId="0" topLeftCell="A8">
      <pane xSplit="5385" ySplit="1275" topLeftCell="E34" activePane="bottomRight" state="split"/>
      <selection pane="topLeft" activeCell="B3" sqref="B3"/>
      <selection pane="topRight" activeCell="E9" sqref="E9"/>
      <selection pane="bottomLeft" activeCell="B3" sqref="B3"/>
      <selection pane="bottomRight" activeCell="G35" sqref="G35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179</v>
      </c>
    </row>
    <row r="4" spans="2:9" ht="12.75">
      <c r="B4" s="50" t="s">
        <v>53</v>
      </c>
      <c r="C4" s="50"/>
      <c r="D4" s="50"/>
      <c r="E4" s="50"/>
      <c r="F4" s="50"/>
      <c r="G4" s="50"/>
      <c r="H4" s="50"/>
      <c r="I4" s="50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6"/>
      <c r="F6" s="46"/>
      <c r="G6" s="46"/>
      <c r="H6" s="46"/>
    </row>
    <row r="7" spans="2:17" ht="15.75" customHeight="1">
      <c r="B7" s="2"/>
      <c r="C7" s="2"/>
      <c r="D7" s="2"/>
      <c r="E7" s="62" t="s">
        <v>47</v>
      </c>
      <c r="F7" s="62"/>
      <c r="G7" s="62" t="s">
        <v>48</v>
      </c>
      <c r="H7" s="62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1">
        <v>38564</v>
      </c>
      <c r="F11" s="51">
        <v>38199</v>
      </c>
      <c r="G11" s="51">
        <v>38564</v>
      </c>
      <c r="H11" s="51">
        <v>38199</v>
      </c>
      <c r="J11" s="56"/>
      <c r="K11" s="56"/>
      <c r="L11" s="56"/>
      <c r="M11" s="56"/>
      <c r="N11" s="56"/>
      <c r="O11" s="56"/>
      <c r="P11" s="56"/>
      <c r="Q11" s="56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52149</v>
      </c>
      <c r="F14" s="8">
        <v>25579</v>
      </c>
      <c r="G14" s="8">
        <f>E14</f>
        <v>52149</v>
      </c>
      <c r="H14" s="8">
        <v>25579</v>
      </c>
    </row>
    <row r="15" spans="5:8" ht="12.75">
      <c r="E15" s="8"/>
      <c r="F15" s="8"/>
      <c r="G15" s="8"/>
      <c r="H15" s="8"/>
    </row>
    <row r="16" spans="2:8" ht="12.75">
      <c r="B16" s="2" t="s">
        <v>135</v>
      </c>
      <c r="E16" s="8">
        <v>3891</v>
      </c>
      <c r="F16" s="8">
        <v>2606</v>
      </c>
      <c r="G16" s="8">
        <f>E16</f>
        <v>3891</v>
      </c>
      <c r="H16" s="8">
        <v>2606</v>
      </c>
    </row>
    <row r="17" spans="5:8" ht="12.75">
      <c r="E17" s="8"/>
      <c r="F17" s="8"/>
      <c r="G17" s="8"/>
      <c r="H17" s="8"/>
    </row>
    <row r="18" spans="2:8" ht="12.75">
      <c r="B18" s="2" t="s">
        <v>54</v>
      </c>
      <c r="E18" s="8">
        <f>-436</f>
        <v>-436</v>
      </c>
      <c r="F18" s="8">
        <f>-359</f>
        <v>-359</v>
      </c>
      <c r="G18" s="8">
        <f>E18</f>
        <v>-436</v>
      </c>
      <c r="H18" s="8">
        <f>-359</f>
        <v>-359</v>
      </c>
    </row>
    <row r="19" spans="2:14" ht="12.75">
      <c r="B19" s="2" t="s">
        <v>55</v>
      </c>
      <c r="E19" s="8">
        <v>267</v>
      </c>
      <c r="F19" s="8">
        <v>225</v>
      </c>
      <c r="G19" s="8">
        <f>E19</f>
        <v>267</v>
      </c>
      <c r="H19" s="8">
        <v>225</v>
      </c>
      <c r="M19" s="6"/>
      <c r="N19" s="6"/>
    </row>
    <row r="20" spans="2:8" ht="12.75">
      <c r="B20" s="2"/>
      <c r="E20" s="11"/>
      <c r="F20" s="7"/>
      <c r="G20" s="11"/>
      <c r="H20" s="11"/>
    </row>
    <row r="21" spans="2:8" ht="12.75">
      <c r="B21" t="s">
        <v>56</v>
      </c>
      <c r="E21" s="8">
        <f>SUM(E16:E20)</f>
        <v>3722</v>
      </c>
      <c r="F21" s="8">
        <f>SUM(F16:F20)</f>
        <v>2472</v>
      </c>
      <c r="G21" s="8">
        <f>SUM(G16:G20)</f>
        <v>3722</v>
      </c>
      <c r="H21" s="8">
        <f>SUM(H16:H20)</f>
        <v>2472</v>
      </c>
    </row>
    <row r="22" spans="2:8" ht="12.75">
      <c r="B22" s="2" t="s">
        <v>57</v>
      </c>
      <c r="E22" s="11">
        <f>-1253</f>
        <v>-1253</v>
      </c>
      <c r="F22" s="11">
        <f>-631</f>
        <v>-631</v>
      </c>
      <c r="G22" s="11">
        <f>E22</f>
        <v>-1253</v>
      </c>
      <c r="H22" s="11">
        <f>-631</f>
        <v>-631</v>
      </c>
    </row>
    <row r="23" spans="2:8" ht="12.75">
      <c r="B23" s="2" t="s">
        <v>157</v>
      </c>
      <c r="E23" s="8">
        <f>SUM(E21:E22)</f>
        <v>2469</v>
      </c>
      <c r="F23" s="8">
        <f>SUM(F21:F22)</f>
        <v>1841</v>
      </c>
      <c r="G23" s="8">
        <f>SUM(G21:G22)</f>
        <v>2469</v>
      </c>
      <c r="H23" s="8">
        <f>SUM(H21:H22)</f>
        <v>1841</v>
      </c>
    </row>
    <row r="24" spans="2:8" ht="12.75">
      <c r="B24" s="2"/>
      <c r="E24" s="8"/>
      <c r="F24" s="8"/>
      <c r="G24" s="8"/>
      <c r="H24" s="8"/>
    </row>
    <row r="25" spans="2:8" ht="12.75">
      <c r="B25" s="2" t="s">
        <v>158</v>
      </c>
      <c r="E25" s="15">
        <v>8</v>
      </c>
      <c r="F25" s="15">
        <v>22</v>
      </c>
      <c r="G25" s="15">
        <f>E25</f>
        <v>8</v>
      </c>
      <c r="H25" s="15">
        <v>22</v>
      </c>
    </row>
    <row r="26" spans="2:8" ht="12.75">
      <c r="B26" s="2"/>
      <c r="E26" s="8"/>
      <c r="F26" s="59"/>
      <c r="G26" s="15"/>
      <c r="H26" s="15"/>
    </row>
    <row r="27" spans="2:8" ht="13.5" thickBot="1">
      <c r="B27" t="s">
        <v>58</v>
      </c>
      <c r="E27" s="14">
        <f>SUM(E23:E25)</f>
        <v>2477</v>
      </c>
      <c r="F27" s="14">
        <f>SUM(F23:F25)</f>
        <v>1863</v>
      </c>
      <c r="G27" s="14">
        <f>SUM(G23:G25)</f>
        <v>2477</v>
      </c>
      <c r="H27" s="14">
        <f>SUM(H23:H25)</f>
        <v>1863</v>
      </c>
    </row>
    <row r="28" spans="5:8" ht="13.5" thickTop="1">
      <c r="E28" s="27"/>
      <c r="F28" s="27"/>
      <c r="G28" s="27"/>
      <c r="H28" s="27"/>
    </row>
    <row r="29" spans="5:8" ht="12.75">
      <c r="E29" s="27"/>
      <c r="F29" s="27"/>
      <c r="G29" s="27"/>
      <c r="H29" s="27"/>
    </row>
    <row r="30" spans="5:8" ht="12.75">
      <c r="E30" s="27"/>
      <c r="F30" s="27"/>
      <c r="G30" s="27"/>
      <c r="H30" s="27"/>
    </row>
    <row r="31" spans="2:8" ht="12.75">
      <c r="B31" t="s">
        <v>59</v>
      </c>
      <c r="E31" s="29">
        <f>E27/164394*100</f>
        <v>1.5067459882964098</v>
      </c>
      <c r="F31" s="29">
        <v>1.1443067208825228</v>
      </c>
      <c r="G31" s="29">
        <f>G27/164394*100</f>
        <v>1.5067459882964098</v>
      </c>
      <c r="H31" s="29">
        <v>1.1443067208825228</v>
      </c>
    </row>
    <row r="32" spans="2:8" s="48" customFormat="1" ht="11.25">
      <c r="B32" s="48" t="s">
        <v>177</v>
      </c>
      <c r="E32" s="49"/>
      <c r="F32" s="49"/>
      <c r="G32" s="49"/>
      <c r="H32" s="49"/>
    </row>
    <row r="33" spans="2:8" s="48" customFormat="1" ht="11.25">
      <c r="B33" s="48" t="s">
        <v>124</v>
      </c>
      <c r="E33" s="49"/>
      <c r="F33" s="49"/>
      <c r="G33" s="49"/>
      <c r="H33" s="49"/>
    </row>
    <row r="35" spans="2:8" ht="12.75">
      <c r="B35" t="s">
        <v>60</v>
      </c>
      <c r="E35" s="47">
        <f>2499/230701*100</f>
        <v>1.0832202721271256</v>
      </c>
      <c r="F35" s="29">
        <v>0.8210884618882437</v>
      </c>
      <c r="G35" s="47">
        <f>2499/230701*100</f>
        <v>1.0832202721271256</v>
      </c>
      <c r="H35" s="29">
        <v>0.8210884618882437</v>
      </c>
    </row>
    <row r="36" spans="2:8" ht="12.75">
      <c r="B36" s="48" t="s">
        <v>178</v>
      </c>
      <c r="E36" s="47"/>
      <c r="F36" s="29"/>
      <c r="G36" s="47"/>
      <c r="H36" s="29"/>
    </row>
    <row r="37" ht="12.75">
      <c r="B37" s="48" t="s">
        <v>124</v>
      </c>
    </row>
    <row r="39" spans="2:8" ht="12.75">
      <c r="B39" s="19" t="s">
        <v>169</v>
      </c>
      <c r="C39" s="3"/>
      <c r="E39" s="6"/>
      <c r="F39" s="1"/>
      <c r="G39" s="6"/>
      <c r="H39" s="1"/>
    </row>
    <row r="40" ht="12.75">
      <c r="C40" s="3"/>
    </row>
    <row r="41" ht="12.75">
      <c r="C41" s="3"/>
    </row>
    <row r="42" spans="2:3" ht="12.75">
      <c r="B42" s="23"/>
      <c r="C42" s="3"/>
    </row>
    <row r="43" spans="3:8" ht="12.75">
      <c r="C43" s="3"/>
      <c r="E43" s="6"/>
      <c r="F43" s="1"/>
      <c r="G43" s="6"/>
      <c r="H43" s="1"/>
    </row>
    <row r="47" ht="12.75">
      <c r="C47" s="19"/>
    </row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2"/>
  <sheetViews>
    <sheetView workbookViewId="0" topLeftCell="A19">
      <selection activeCell="G10" sqref="G10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5.0039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179</v>
      </c>
    </row>
    <row r="3" ht="12.75">
      <c r="B3" s="4"/>
    </row>
    <row r="4" ht="12.75">
      <c r="B4" s="4" t="s">
        <v>61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F7" s="42"/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1">
        <v>38564</v>
      </c>
      <c r="F11" s="51">
        <v>38472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6297</v>
      </c>
      <c r="F14" s="41">
        <v>5792</v>
      </c>
    </row>
    <row r="16" spans="2:6" ht="12.75">
      <c r="B16" s="3">
        <v>2</v>
      </c>
      <c r="C16" t="s">
        <v>22</v>
      </c>
      <c r="E16" s="8">
        <v>61475</v>
      </c>
      <c r="F16" s="8">
        <v>61475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235757</v>
      </c>
      <c r="F20" s="41">
        <v>192137</v>
      </c>
    </row>
    <row r="21" spans="5:6" ht="12.75">
      <c r="E21" s="8"/>
      <c r="F21" s="41"/>
    </row>
    <row r="22" spans="2:6" ht="12.75">
      <c r="B22">
        <v>5</v>
      </c>
      <c r="C22" t="s">
        <v>180</v>
      </c>
      <c r="E22" s="8">
        <v>1464</v>
      </c>
      <c r="F22" s="41">
        <v>1552</v>
      </c>
    </row>
    <row r="23" spans="5:6" ht="12.75">
      <c r="E23" s="8"/>
      <c r="F23" s="41"/>
    </row>
    <row r="24" spans="2:6" ht="12.75">
      <c r="B24">
        <v>6</v>
      </c>
      <c r="C24" t="s">
        <v>127</v>
      </c>
      <c r="E24" s="8">
        <v>1048</v>
      </c>
      <c r="F24" s="41">
        <v>1189</v>
      </c>
    </row>
    <row r="25" ht="12.75">
      <c r="E25" s="8"/>
    </row>
    <row r="26" spans="2:5" ht="12.75">
      <c r="B26">
        <v>7</v>
      </c>
      <c r="C26" t="s">
        <v>13</v>
      </c>
      <c r="E26" s="8"/>
    </row>
    <row r="27" spans="4:6" ht="12.75">
      <c r="D27" t="s">
        <v>182</v>
      </c>
      <c r="E27" s="8">
        <v>153464</v>
      </c>
      <c r="F27" s="8">
        <v>160552</v>
      </c>
    </row>
    <row r="28" spans="4:6" ht="12.75">
      <c r="D28" t="s">
        <v>183</v>
      </c>
      <c r="E28" s="8">
        <v>7906</v>
      </c>
      <c r="F28" s="8">
        <v>7820</v>
      </c>
    </row>
    <row r="29" spans="2:6" ht="12.75">
      <c r="B29" s="3"/>
      <c r="D29" t="s">
        <v>26</v>
      </c>
      <c r="E29" s="8">
        <v>23009</v>
      </c>
      <c r="F29" s="41">
        <v>32969</v>
      </c>
    </row>
    <row r="30" spans="4:6" ht="12.75">
      <c r="D30" t="s">
        <v>25</v>
      </c>
      <c r="E30" s="8">
        <v>4605</v>
      </c>
      <c r="F30" s="41">
        <v>15633</v>
      </c>
    </row>
    <row r="31" spans="2:6" ht="12.75">
      <c r="B31" s="3"/>
      <c r="D31" t="s">
        <v>27</v>
      </c>
      <c r="E31" s="8">
        <v>58629</v>
      </c>
      <c r="F31" s="41">
        <v>49894</v>
      </c>
    </row>
    <row r="32" spans="5:6" ht="12.75">
      <c r="E32" s="12">
        <f>SUM(E27:E31)</f>
        <v>247613</v>
      </c>
      <c r="F32" s="12">
        <f>SUM(F27:F31)</f>
        <v>266868</v>
      </c>
    </row>
    <row r="33" spans="2:3" ht="12.75">
      <c r="B33">
        <v>8</v>
      </c>
      <c r="C33" t="s">
        <v>14</v>
      </c>
    </row>
    <row r="34" spans="4:6" ht="12.75">
      <c r="D34" t="s">
        <v>28</v>
      </c>
      <c r="E34" s="8">
        <f>14098+2</f>
        <v>14100</v>
      </c>
      <c r="F34" s="8">
        <v>23172</v>
      </c>
    </row>
    <row r="35" spans="4:6" ht="12.75">
      <c r="D35" t="s">
        <v>181</v>
      </c>
      <c r="E35" s="8">
        <f>3227+1</f>
        <v>3228</v>
      </c>
      <c r="F35" s="8">
        <v>6972</v>
      </c>
    </row>
    <row r="36" spans="4:6" ht="12.75">
      <c r="D36" t="s">
        <v>37</v>
      </c>
      <c r="E36" s="8">
        <v>39018</v>
      </c>
      <c r="F36" s="8">
        <v>27994</v>
      </c>
    </row>
    <row r="37" spans="4:6" ht="12.75">
      <c r="D37" t="s">
        <v>39</v>
      </c>
      <c r="E37" s="8">
        <v>47226</v>
      </c>
      <c r="F37" s="8">
        <v>43244</v>
      </c>
    </row>
    <row r="38" spans="4:6" ht="12.75">
      <c r="D38" t="s">
        <v>29</v>
      </c>
      <c r="E38" s="8">
        <v>7804</v>
      </c>
      <c r="F38" s="8">
        <v>8791</v>
      </c>
    </row>
    <row r="39" spans="5:6" ht="12.75">
      <c r="E39" s="13">
        <f>SUM(E34:E38)</f>
        <v>111376</v>
      </c>
      <c r="F39" s="13">
        <f>SUM(F34:F38)</f>
        <v>110173</v>
      </c>
    </row>
    <row r="41" spans="2:6" ht="12.75">
      <c r="B41" s="3">
        <v>9</v>
      </c>
      <c r="C41" t="s">
        <v>30</v>
      </c>
      <c r="E41" s="9">
        <f>E32-E39</f>
        <v>136237</v>
      </c>
      <c r="F41" s="9">
        <f>F32-F39</f>
        <v>156695</v>
      </c>
    </row>
    <row r="42" spans="2:6" ht="12.75">
      <c r="B42" s="3"/>
      <c r="E42" s="9"/>
      <c r="F42" s="1"/>
    </row>
    <row r="43" spans="2:6" ht="13.5" thickBot="1">
      <c r="B43" s="3"/>
      <c r="E43" s="25">
        <f>E14+E16+E18+E20+E41+E24+E22</f>
        <v>447778</v>
      </c>
      <c r="F43" s="25">
        <f>F14+F16+F18+F20+F41+F24+F22</f>
        <v>424340</v>
      </c>
    </row>
    <row r="44" ht="13.5" thickTop="1"/>
    <row r="45" spans="2:3" ht="12.75">
      <c r="B45" s="3">
        <v>10</v>
      </c>
      <c r="C45" t="s">
        <v>15</v>
      </c>
    </row>
    <row r="46" spans="3:6" ht="12.75">
      <c r="C46" t="s">
        <v>16</v>
      </c>
      <c r="E46" s="8">
        <v>164607</v>
      </c>
      <c r="F46" s="8">
        <v>163534</v>
      </c>
    </row>
    <row r="47" spans="3:6" ht="12.75">
      <c r="C47" t="s">
        <v>32</v>
      </c>
      <c r="E47" s="8">
        <v>77049</v>
      </c>
      <c r="F47" s="8">
        <v>78296</v>
      </c>
    </row>
    <row r="48" spans="3:6" ht="12.75">
      <c r="C48" t="s">
        <v>17</v>
      </c>
      <c r="E48" s="8">
        <f>34450</f>
        <v>34450</v>
      </c>
      <c r="F48" s="8">
        <v>31762</v>
      </c>
    </row>
    <row r="49" spans="5:6" ht="12.75">
      <c r="E49" s="11"/>
      <c r="F49" s="10"/>
    </row>
    <row r="50" spans="5:6" ht="12.75">
      <c r="E50" s="15"/>
      <c r="F50" s="16"/>
    </row>
    <row r="51" spans="5:6" ht="12.75">
      <c r="E51" s="15">
        <f>SUM(E46:E49)</f>
        <v>276106</v>
      </c>
      <c r="F51" s="15">
        <f>SUM(F46:F49)</f>
        <v>273592</v>
      </c>
    </row>
    <row r="53" spans="2:6" ht="12.75">
      <c r="B53" s="3">
        <v>11</v>
      </c>
      <c r="C53" t="s">
        <v>18</v>
      </c>
      <c r="E53" s="8">
        <v>10327</v>
      </c>
      <c r="F53" s="8">
        <v>10336</v>
      </c>
    </row>
    <row r="55" spans="2:6" ht="12.75">
      <c r="B55">
        <v>12</v>
      </c>
      <c r="C55" t="s">
        <v>128</v>
      </c>
      <c r="E55" s="8">
        <v>3106</v>
      </c>
      <c r="F55" s="55">
        <v>4011</v>
      </c>
    </row>
    <row r="57" spans="2:6" ht="12.75">
      <c r="B57">
        <v>13</v>
      </c>
      <c r="C57" t="s">
        <v>32</v>
      </c>
      <c r="E57" s="8">
        <v>2656</v>
      </c>
      <c r="F57" s="8">
        <v>3162</v>
      </c>
    </row>
    <row r="59" spans="2:6" ht="12.75">
      <c r="B59" s="3">
        <v>14</v>
      </c>
      <c r="C59" s="2" t="s">
        <v>40</v>
      </c>
      <c r="E59" s="8">
        <v>128258</v>
      </c>
      <c r="F59" s="8">
        <v>105645</v>
      </c>
    </row>
    <row r="61" spans="2:6" ht="12.75">
      <c r="B61">
        <v>15</v>
      </c>
      <c r="C61" s="2" t="s">
        <v>31</v>
      </c>
      <c r="E61" s="8">
        <v>26312</v>
      </c>
      <c r="F61" s="8">
        <v>26581</v>
      </c>
    </row>
    <row r="62" spans="3:6" ht="12.75">
      <c r="C62" s="2"/>
      <c r="E62" s="8"/>
      <c r="F62" s="8"/>
    </row>
    <row r="63" spans="2:6" ht="12.75">
      <c r="B63">
        <v>16</v>
      </c>
      <c r="C63" s="2" t="s">
        <v>51</v>
      </c>
      <c r="E63" s="8">
        <v>1013</v>
      </c>
      <c r="F63" s="8">
        <v>1013</v>
      </c>
    </row>
    <row r="64" spans="3:5" ht="12.75">
      <c r="C64" s="2"/>
      <c r="E64" s="8"/>
    </row>
    <row r="65" spans="3:6" ht="13.5" thickBot="1">
      <c r="C65" s="2"/>
      <c r="E65" s="14">
        <f>SUM(E51:E64)</f>
        <v>447778</v>
      </c>
      <c r="F65" s="14">
        <f>SUM(F51:F64)</f>
        <v>424340</v>
      </c>
    </row>
    <row r="66" ht="13.5" thickTop="1">
      <c r="C66" s="2"/>
    </row>
    <row r="67" spans="2:6" ht="12.75">
      <c r="B67" s="3">
        <v>16</v>
      </c>
      <c r="C67" t="s">
        <v>119</v>
      </c>
      <c r="E67" s="45">
        <f>(E51+E55-E22)/E46</f>
        <v>1.6873401495683658</v>
      </c>
      <c r="F67" s="45">
        <f>(F51+F55-F22)/F46</f>
        <v>1.6880342925630145</v>
      </c>
    </row>
    <row r="68" ht="12.75">
      <c r="C68" s="48"/>
    </row>
    <row r="69" spans="3:26" ht="12.75">
      <c r="C69" s="48"/>
      <c r="L69" s="6"/>
      <c r="M69" s="6"/>
      <c r="N69" s="6"/>
      <c r="O69" s="1"/>
      <c r="P69" s="1"/>
      <c r="Q69" s="1"/>
      <c r="R69" s="1"/>
      <c r="S69" s="1"/>
      <c r="T69" s="1"/>
      <c r="U69" s="1"/>
      <c r="W69" s="6"/>
      <c r="X69" s="6"/>
      <c r="Y69" s="6"/>
      <c r="Z69" s="1"/>
    </row>
    <row r="70" ht="12.75">
      <c r="C70" s="19"/>
    </row>
    <row r="71" ht="12.75">
      <c r="B71" s="19" t="s">
        <v>170</v>
      </c>
    </row>
    <row r="72" ht="12.75">
      <c r="B72" s="19" t="s">
        <v>162</v>
      </c>
    </row>
  </sheetData>
  <printOptions/>
  <pageMargins left="0.48" right="0.47" top="0.56" bottom="0.49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9"/>
  <sheetViews>
    <sheetView workbookViewId="0" topLeftCell="B10">
      <selection activeCell="H15" sqref="H15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179</v>
      </c>
    </row>
    <row r="3" ht="12.75">
      <c r="B3" s="4"/>
    </row>
    <row r="4" ht="12.75">
      <c r="B4" s="4" t="s">
        <v>62</v>
      </c>
    </row>
    <row r="6" spans="6:7" ht="12.75">
      <c r="F6" s="63" t="s">
        <v>68</v>
      </c>
      <c r="G6" s="63"/>
    </row>
    <row r="7" spans="4:8" ht="12.75">
      <c r="D7" s="1" t="s">
        <v>63</v>
      </c>
      <c r="E7" s="1" t="s">
        <v>32</v>
      </c>
      <c r="F7" s="1" t="s">
        <v>63</v>
      </c>
      <c r="G7" s="1" t="s">
        <v>66</v>
      </c>
      <c r="H7" s="1" t="s">
        <v>120</v>
      </c>
    </row>
    <row r="8" spans="4:9" ht="12.75">
      <c r="D8" s="1" t="s">
        <v>64</v>
      </c>
      <c r="E8" s="1"/>
      <c r="F8" s="1" t="s">
        <v>65</v>
      </c>
      <c r="G8" s="1" t="s">
        <v>67</v>
      </c>
      <c r="H8" s="1" t="s">
        <v>121</v>
      </c>
      <c r="I8" s="1" t="s">
        <v>20</v>
      </c>
    </row>
    <row r="9" spans="4:9" ht="12.75">
      <c r="D9" s="1"/>
      <c r="E9" s="1"/>
      <c r="F9" s="1"/>
      <c r="G9" s="1"/>
      <c r="H9" s="1"/>
      <c r="I9" s="1"/>
    </row>
    <row r="10" spans="4:9" ht="12.75">
      <c r="D10" s="1"/>
      <c r="E10" s="1"/>
      <c r="F10" s="1"/>
      <c r="G10" s="1"/>
      <c r="H10" s="1"/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184</v>
      </c>
      <c r="D13" s="9">
        <f>D35</f>
        <v>163534</v>
      </c>
      <c r="E13" s="9">
        <f>E35</f>
        <v>78296</v>
      </c>
      <c r="F13" s="9">
        <f>F35</f>
        <v>2497</v>
      </c>
      <c r="G13" s="9">
        <f>G35</f>
        <v>3686</v>
      </c>
      <c r="H13" s="9">
        <f>H35</f>
        <v>25579</v>
      </c>
      <c r="I13" s="8">
        <f>SUM(D13:H13)</f>
        <v>273592</v>
      </c>
    </row>
    <row r="14" ht="12.75">
      <c r="I14" s="9"/>
    </row>
    <row r="15" spans="2:9" ht="12.75">
      <c r="B15" t="s">
        <v>58</v>
      </c>
      <c r="H15" s="8">
        <f>'P&amp;L'!G27</f>
        <v>2477</v>
      </c>
      <c r="I15" s="8">
        <f>SUM(D15:H15)</f>
        <v>2477</v>
      </c>
    </row>
    <row r="16" spans="8:9" ht="12.75">
      <c r="H16" s="8"/>
      <c r="I16" s="8"/>
    </row>
    <row r="17" spans="2:9" ht="12.75">
      <c r="B17" t="s">
        <v>188</v>
      </c>
      <c r="D17" s="8">
        <v>1073</v>
      </c>
      <c r="E17" s="8">
        <f>-1247</f>
        <v>-1247</v>
      </c>
      <c r="F17">
        <v>268</v>
      </c>
      <c r="G17" s="8">
        <f>-57</f>
        <v>-57</v>
      </c>
      <c r="H17" s="8"/>
      <c r="I17" s="8">
        <f>SUM(D17:H17)</f>
        <v>37</v>
      </c>
    </row>
    <row r="18" spans="8:9" ht="12.75">
      <c r="H18" s="8"/>
      <c r="I18" s="8"/>
    </row>
    <row r="19" spans="2:9" ht="12.75">
      <c r="B19" t="s">
        <v>129</v>
      </c>
      <c r="G19" s="8">
        <v>326</v>
      </c>
      <c r="H19" s="8">
        <f>-326</f>
        <v>-326</v>
      </c>
      <c r="I19" s="8">
        <f>SUM(D19:H19)</f>
        <v>0</v>
      </c>
    </row>
    <row r="21" spans="2:9" ht="13.5" thickBot="1">
      <c r="B21" t="s">
        <v>185</v>
      </c>
      <c r="D21" s="14">
        <f aca="true" t="shared" si="0" ref="D21:I21">SUM(D13:D20)</f>
        <v>164607</v>
      </c>
      <c r="E21" s="14">
        <f t="shared" si="0"/>
        <v>77049</v>
      </c>
      <c r="F21" s="14">
        <f t="shared" si="0"/>
        <v>2765</v>
      </c>
      <c r="G21" s="14">
        <f t="shared" si="0"/>
        <v>3955</v>
      </c>
      <c r="H21" s="14">
        <f t="shared" si="0"/>
        <v>27730</v>
      </c>
      <c r="I21" s="14">
        <f t="shared" si="0"/>
        <v>276106</v>
      </c>
    </row>
    <row r="22" ht="13.5" thickTop="1"/>
    <row r="25" spans="2:9" ht="12.75">
      <c r="B25" t="s">
        <v>164</v>
      </c>
      <c r="D25" s="15">
        <v>162806</v>
      </c>
      <c r="E25" s="15">
        <v>79142</v>
      </c>
      <c r="F25" s="15">
        <v>2315</v>
      </c>
      <c r="G25" s="15">
        <v>2475</v>
      </c>
      <c r="H25" s="15">
        <v>22954</v>
      </c>
      <c r="I25" s="15">
        <f>SUM(D25:H25)</f>
        <v>269692</v>
      </c>
    </row>
    <row r="27" spans="2:9" ht="12.75">
      <c r="B27" t="s">
        <v>69</v>
      </c>
      <c r="H27" s="8">
        <v>7387</v>
      </c>
      <c r="I27" s="15">
        <f>SUM(D27:H27)</f>
        <v>7387</v>
      </c>
    </row>
    <row r="28" spans="8:9" ht="12.75">
      <c r="H28" s="8"/>
      <c r="I28" s="8"/>
    </row>
    <row r="29" spans="2:9" ht="12.75">
      <c r="B29" t="s">
        <v>187</v>
      </c>
      <c r="H29" s="8">
        <f>-3517</f>
        <v>-3517</v>
      </c>
      <c r="I29" s="15">
        <f>SUM(D29:H29)</f>
        <v>-3517</v>
      </c>
    </row>
    <row r="30" spans="8:9" ht="12.75">
      <c r="H30" s="8"/>
      <c r="I30" s="15"/>
    </row>
    <row r="31" spans="2:9" ht="12.75">
      <c r="B31" t="s">
        <v>188</v>
      </c>
      <c r="D31">
        <v>728</v>
      </c>
      <c r="E31" s="8">
        <f>-846</f>
        <v>-846</v>
      </c>
      <c r="F31" s="8">
        <v>182</v>
      </c>
      <c r="G31" s="8">
        <f>-34</f>
        <v>-34</v>
      </c>
      <c r="H31" s="8"/>
      <c r="I31" s="15">
        <f>SUM(D31:H31)</f>
        <v>30</v>
      </c>
    </row>
    <row r="32" spans="8:9" ht="12.75">
      <c r="H32" s="8"/>
      <c r="I32" s="8"/>
    </row>
    <row r="33" spans="2:9" ht="12.75">
      <c r="B33" t="s">
        <v>129</v>
      </c>
      <c r="G33" s="8">
        <v>1245</v>
      </c>
      <c r="H33" s="8">
        <f>-1245</f>
        <v>-1245</v>
      </c>
      <c r="I33" s="15">
        <f>SUM(D33:H33)</f>
        <v>0</v>
      </c>
    </row>
    <row r="35" spans="2:9" ht="13.5" thickBot="1">
      <c r="B35" t="s">
        <v>186</v>
      </c>
      <c r="D35" s="14">
        <f aca="true" t="shared" si="1" ref="D35:I35">SUM(D25:D34)</f>
        <v>163534</v>
      </c>
      <c r="E35" s="14">
        <f t="shared" si="1"/>
        <v>78296</v>
      </c>
      <c r="F35" s="14">
        <f t="shared" si="1"/>
        <v>2497</v>
      </c>
      <c r="G35" s="14">
        <f t="shared" si="1"/>
        <v>3686</v>
      </c>
      <c r="H35" s="14">
        <f t="shared" si="1"/>
        <v>25579</v>
      </c>
      <c r="I35" s="14">
        <f t="shared" si="1"/>
        <v>273592</v>
      </c>
    </row>
    <row r="36" ht="13.5" thickTop="1"/>
    <row r="39" spans="2:26" ht="12.75">
      <c r="B39" s="19" t="s">
        <v>169</v>
      </c>
      <c r="C39" s="3"/>
      <c r="L39" s="6"/>
      <c r="M39" s="6"/>
      <c r="N39" s="6"/>
      <c r="O39" s="1"/>
      <c r="P39" s="1"/>
      <c r="Q39" s="1"/>
      <c r="R39" s="1"/>
      <c r="S39" s="1"/>
      <c r="T39" s="1"/>
      <c r="U39" s="1"/>
      <c r="W39" s="6"/>
      <c r="X39" s="6"/>
      <c r="Y39" s="6"/>
      <c r="Z39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10">
      <selection activeCell="E16" sqref="E16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179</v>
      </c>
    </row>
    <row r="3" ht="12.75">
      <c r="B3" s="4"/>
    </row>
    <row r="4" ht="12.75">
      <c r="B4" s="4" t="s">
        <v>147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1">
        <v>38564</v>
      </c>
      <c r="E10" s="51">
        <v>38472</v>
      </c>
    </row>
    <row r="11" spans="4:5" ht="12.75">
      <c r="D11" s="1" t="s">
        <v>3</v>
      </c>
      <c r="E11" s="1" t="s">
        <v>3</v>
      </c>
    </row>
    <row r="13" spans="2:5" ht="12.75">
      <c r="B13" t="s">
        <v>172</v>
      </c>
      <c r="D13" s="8">
        <f>-16595</f>
        <v>-16595</v>
      </c>
      <c r="E13" s="8">
        <v>6275</v>
      </c>
    </row>
    <row r="14" ht="12.75">
      <c r="E14" s="8"/>
    </row>
    <row r="15" spans="2:5" ht="12.75">
      <c r="B15" t="s">
        <v>202</v>
      </c>
      <c r="D15" s="8">
        <f>-103</f>
        <v>-103</v>
      </c>
      <c r="E15" s="8">
        <f>3423</f>
        <v>3423</v>
      </c>
    </row>
    <row r="16" ht="12.75">
      <c r="E16" s="8"/>
    </row>
    <row r="17" spans="2:5" ht="12.75">
      <c r="B17" t="s">
        <v>159</v>
      </c>
      <c r="D17" s="8">
        <v>26501</v>
      </c>
      <c r="E17" s="8">
        <v>14524</v>
      </c>
    </row>
    <row r="18" spans="4:5" ht="12.75">
      <c r="D18" s="7"/>
      <c r="E18" s="11"/>
    </row>
    <row r="19" spans="2:5" ht="12.75">
      <c r="B19" t="s">
        <v>173</v>
      </c>
      <c r="D19" s="8">
        <f>SUM(D13:D18)</f>
        <v>9803</v>
      </c>
      <c r="E19" s="8">
        <f>SUM(E13:E18)</f>
        <v>24222</v>
      </c>
    </row>
    <row r="20" spans="4:5" ht="12.75">
      <c r="D20" s="8"/>
      <c r="E20" s="8"/>
    </row>
    <row r="21" spans="2:5" ht="12.75">
      <c r="B21" t="s">
        <v>70</v>
      </c>
      <c r="D21" s="8">
        <f>E23</f>
        <v>40518</v>
      </c>
      <c r="E21" s="8">
        <v>16296</v>
      </c>
    </row>
    <row r="22" spans="4:5" ht="12.75">
      <c r="D22" s="8"/>
      <c r="E22" s="8"/>
    </row>
    <row r="23" spans="2:5" ht="13.5" thickBot="1">
      <c r="B23" t="s">
        <v>189</v>
      </c>
      <c r="D23" s="14">
        <f>SUM(D19:D22)</f>
        <v>50321</v>
      </c>
      <c r="E23" s="14">
        <f>SUM(E19:E22)</f>
        <v>40518</v>
      </c>
    </row>
    <row r="24" ht="13.5" thickTop="1"/>
    <row r="25" ht="12.75">
      <c r="B25" s="19" t="s">
        <v>111</v>
      </c>
    </row>
    <row r="27" spans="4:5" ht="12.75">
      <c r="D27" s="42" t="s">
        <v>8</v>
      </c>
      <c r="E27" s="19"/>
    </row>
    <row r="28" spans="4:5" ht="12.75">
      <c r="D28" s="42" t="s">
        <v>9</v>
      </c>
      <c r="E28" s="42" t="s">
        <v>8</v>
      </c>
    </row>
    <row r="29" spans="4:5" ht="12.75">
      <c r="D29" s="42" t="s">
        <v>10</v>
      </c>
      <c r="E29" s="42" t="s">
        <v>11</v>
      </c>
    </row>
    <row r="30" spans="4:5" ht="12.75">
      <c r="D30" s="42" t="s">
        <v>2</v>
      </c>
      <c r="E30" s="42" t="s">
        <v>12</v>
      </c>
    </row>
    <row r="31" spans="4:5" ht="12.75">
      <c r="D31" s="52">
        <v>38564</v>
      </c>
      <c r="E31" s="52">
        <v>38472</v>
      </c>
    </row>
    <row r="32" spans="4:5" ht="12.75">
      <c r="D32" s="42" t="s">
        <v>3</v>
      </c>
      <c r="E32" s="42" t="s">
        <v>3</v>
      </c>
    </row>
    <row r="33" spans="4:5" ht="12.75">
      <c r="D33" s="42"/>
      <c r="E33" s="42"/>
    </row>
    <row r="34" spans="2:5" ht="12.75">
      <c r="B34" s="19" t="s">
        <v>112</v>
      </c>
      <c r="D34" s="44">
        <v>42114</v>
      </c>
      <c r="E34" s="44">
        <v>34000</v>
      </c>
    </row>
    <row r="35" spans="2:5" ht="12.75">
      <c r="B35" s="19" t="s">
        <v>114</v>
      </c>
      <c r="D35" s="44">
        <v>15609</v>
      </c>
      <c r="E35" s="44">
        <v>14715</v>
      </c>
    </row>
    <row r="36" spans="2:5" ht="12.75">
      <c r="B36" s="19" t="s">
        <v>113</v>
      </c>
      <c r="D36" s="44">
        <f>-7402</f>
        <v>-7402</v>
      </c>
      <c r="E36" s="44">
        <f>-8197</f>
        <v>-8197</v>
      </c>
    </row>
    <row r="37" spans="4:5" ht="13.5" thickBot="1">
      <c r="D37" s="43">
        <f>SUM(D34:D36)</f>
        <v>50321</v>
      </c>
      <c r="E37" s="43">
        <f>SUM(E34:E36)</f>
        <v>40518</v>
      </c>
    </row>
    <row r="38" spans="4:5" ht="13.5" thickTop="1">
      <c r="D38" s="42"/>
      <c r="E38" s="42"/>
    </row>
    <row r="41" spans="2:26" ht="12.75">
      <c r="B41" s="19" t="s">
        <v>171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115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workbookViewId="0" topLeftCell="B1">
      <pane xSplit="6930" topLeftCell="A2" activePane="topRight" state="split"/>
      <selection pane="topLeft" activeCell="C12" sqref="C12"/>
      <selection pane="topRight" activeCell="G75" sqref="A1:G75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179</v>
      </c>
    </row>
    <row r="3" ht="12.75">
      <c r="B3" s="4"/>
    </row>
    <row r="4" ht="12.75">
      <c r="B4" s="4" t="s">
        <v>71</v>
      </c>
    </row>
    <row r="6" spans="2:3" ht="12.75">
      <c r="B6" s="3">
        <v>1</v>
      </c>
      <c r="C6" s="4" t="s">
        <v>76</v>
      </c>
    </row>
    <row r="8" ht="12.75">
      <c r="C8" s="2" t="s">
        <v>72</v>
      </c>
    </row>
    <row r="9" ht="12.75">
      <c r="C9" s="2"/>
    </row>
    <row r="10" ht="12.75">
      <c r="C10" s="2" t="s">
        <v>73</v>
      </c>
    </row>
    <row r="11" ht="13.5" customHeight="1">
      <c r="C11" s="2" t="s">
        <v>190</v>
      </c>
    </row>
    <row r="12" ht="13.5" customHeight="1">
      <c r="C12" s="2"/>
    </row>
    <row r="13" ht="13.5" customHeight="1">
      <c r="C13" s="2" t="s">
        <v>117</v>
      </c>
    </row>
    <row r="14" ht="12.75" customHeight="1">
      <c r="C14" s="2" t="s">
        <v>191</v>
      </c>
    </row>
    <row r="15" ht="12.75" customHeight="1">
      <c r="C15" s="2"/>
    </row>
    <row r="16" ht="12.75">
      <c r="C16" s="2" t="s">
        <v>74</v>
      </c>
    </row>
    <row r="17" ht="12.75">
      <c r="C17" s="2" t="s">
        <v>192</v>
      </c>
    </row>
    <row r="19" spans="2:3" ht="12.75">
      <c r="B19">
        <v>2</v>
      </c>
      <c r="C19" s="17" t="s">
        <v>75</v>
      </c>
    </row>
    <row r="21" ht="12.75">
      <c r="C21" t="s">
        <v>165</v>
      </c>
    </row>
    <row r="23" spans="2:3" ht="12.75">
      <c r="B23">
        <v>3</v>
      </c>
      <c r="C23" s="4" t="s">
        <v>163</v>
      </c>
    </row>
    <row r="25" ht="12.75">
      <c r="C25" t="s">
        <v>166</v>
      </c>
    </row>
    <row r="27" spans="2:3" ht="12.75">
      <c r="B27">
        <v>4</v>
      </c>
      <c r="C27" s="4" t="s">
        <v>77</v>
      </c>
    </row>
    <row r="29" ht="12.75">
      <c r="C29" t="s">
        <v>78</v>
      </c>
    </row>
    <row r="31" spans="2:3" ht="12.75">
      <c r="B31">
        <v>5</v>
      </c>
      <c r="C31" s="4" t="s">
        <v>79</v>
      </c>
    </row>
    <row r="33" ht="12.75">
      <c r="C33" t="s">
        <v>193</v>
      </c>
    </row>
    <row r="34" ht="12.75">
      <c r="C34" t="s">
        <v>194</v>
      </c>
    </row>
    <row r="36" ht="12.75">
      <c r="C36" t="s">
        <v>195</v>
      </c>
    </row>
    <row r="37" ht="12.75">
      <c r="C37" t="s">
        <v>196</v>
      </c>
    </row>
    <row r="39" spans="2:3" ht="12.75">
      <c r="B39">
        <v>6</v>
      </c>
      <c r="C39" s="4" t="s">
        <v>80</v>
      </c>
    </row>
    <row r="40" ht="12.75">
      <c r="E40" s="1"/>
    </row>
    <row r="41" spans="3:5" ht="12.75">
      <c r="C41" t="s">
        <v>155</v>
      </c>
      <c r="E41" s="1"/>
    </row>
    <row r="42" ht="12.75">
      <c r="E42" s="1"/>
    </row>
    <row r="43" spans="2:3" ht="12.75">
      <c r="B43">
        <v>7</v>
      </c>
      <c r="C43" s="4" t="s">
        <v>81</v>
      </c>
    </row>
    <row r="44" ht="12.75">
      <c r="C44" s="4"/>
    </row>
    <row r="45" ht="12.75">
      <c r="C45" s="21" t="s">
        <v>175</v>
      </c>
    </row>
    <row r="46" ht="12.75">
      <c r="C46" s="21" t="s">
        <v>176</v>
      </c>
    </row>
    <row r="47" spans="3:7" ht="12.75">
      <c r="C47" s="21" t="s">
        <v>130</v>
      </c>
      <c r="E47" s="1"/>
      <c r="F47" s="1"/>
      <c r="G47" s="1"/>
    </row>
    <row r="48" ht="12.75">
      <c r="C48" s="21"/>
    </row>
    <row r="49" spans="3:7" ht="12.75">
      <c r="C49" s="21"/>
      <c r="D49" s="62" t="s">
        <v>21</v>
      </c>
      <c r="E49" s="62"/>
      <c r="F49" s="62" t="s">
        <v>131</v>
      </c>
      <c r="G49" s="62"/>
    </row>
    <row r="50" spans="3:7" ht="12.75">
      <c r="C50" s="21"/>
      <c r="D50" s="62" t="s">
        <v>167</v>
      </c>
      <c r="E50" s="62"/>
      <c r="F50" s="62"/>
      <c r="G50" s="62"/>
    </row>
    <row r="51" spans="3:7" ht="12.75">
      <c r="C51" s="21"/>
      <c r="D51" s="1">
        <v>2005</v>
      </c>
      <c r="E51" s="1">
        <v>2004</v>
      </c>
      <c r="F51" s="1">
        <v>2005</v>
      </c>
      <c r="G51" s="1">
        <v>2004</v>
      </c>
    </row>
    <row r="52" spans="3:7" ht="12.75">
      <c r="C52" s="21"/>
      <c r="D52" s="1" t="s">
        <v>3</v>
      </c>
      <c r="E52" s="1" t="s">
        <v>3</v>
      </c>
      <c r="F52" s="1" t="s">
        <v>3</v>
      </c>
      <c r="G52" s="1" t="s">
        <v>3</v>
      </c>
    </row>
    <row r="53" ht="12.75">
      <c r="C53" s="21"/>
    </row>
    <row r="54" spans="3:7" ht="12.75">
      <c r="C54" s="21" t="s">
        <v>132</v>
      </c>
      <c r="D54" s="8">
        <v>51062</v>
      </c>
      <c r="E54" s="8">
        <v>24446</v>
      </c>
      <c r="F54" s="8">
        <v>3888</v>
      </c>
      <c r="G54" s="8">
        <v>2025</v>
      </c>
    </row>
    <row r="55" spans="3:7" ht="12.75">
      <c r="C55" s="21" t="s">
        <v>133</v>
      </c>
      <c r="D55" s="11">
        <v>1087</v>
      </c>
      <c r="E55" s="11">
        <v>1133</v>
      </c>
      <c r="F55" s="11">
        <v>459</v>
      </c>
      <c r="G55" s="11">
        <v>776</v>
      </c>
    </row>
    <row r="56" spans="3:7" ht="12.75">
      <c r="C56" s="21"/>
      <c r="D56" s="9">
        <f>SUM(D54:D55)</f>
        <v>52149</v>
      </c>
      <c r="E56" s="9">
        <f>SUM(E54:E55)</f>
        <v>25579</v>
      </c>
      <c r="F56" s="9">
        <f>SUM(F54:F55)</f>
        <v>4347</v>
      </c>
      <c r="G56" s="9">
        <f>SUM(G54:G55)</f>
        <v>2801</v>
      </c>
    </row>
    <row r="57" spans="3:7" ht="12.75">
      <c r="C57" s="21" t="s">
        <v>134</v>
      </c>
      <c r="D57" s="11"/>
      <c r="E57" s="11"/>
      <c r="F57" s="11">
        <f>-456</f>
        <v>-456</v>
      </c>
      <c r="G57" s="11">
        <f>-195</f>
        <v>-195</v>
      </c>
    </row>
    <row r="58" spans="3:7" ht="12.75">
      <c r="C58" s="21"/>
      <c r="D58" s="9">
        <f>SUM(D56:D57)</f>
        <v>52149</v>
      </c>
      <c r="E58" s="9">
        <f>SUM(E56:E57)</f>
        <v>25579</v>
      </c>
      <c r="F58" s="9">
        <f>SUM(F56:F57)</f>
        <v>3891</v>
      </c>
      <c r="G58" s="9">
        <f>SUM(G56:G57)</f>
        <v>2606</v>
      </c>
    </row>
    <row r="59" spans="3:7" ht="12.75">
      <c r="C59" s="21" t="s">
        <v>55</v>
      </c>
      <c r="F59" s="8">
        <v>267</v>
      </c>
      <c r="G59" s="8">
        <v>225</v>
      </c>
    </row>
    <row r="60" spans="3:7" ht="12.75">
      <c r="C60" s="21" t="s">
        <v>54</v>
      </c>
      <c r="F60" s="8">
        <f>-436</f>
        <v>-436</v>
      </c>
      <c r="G60" s="8">
        <f>-359</f>
        <v>-359</v>
      </c>
    </row>
    <row r="61" spans="3:8" ht="13.5" thickBot="1">
      <c r="C61" s="21"/>
      <c r="D61" s="26">
        <f>SUM(D58:D60)</f>
        <v>52149</v>
      </c>
      <c r="E61" s="26">
        <f>SUM(E58:E60)</f>
        <v>25579</v>
      </c>
      <c r="F61" s="26">
        <f>SUM(F58:F60)</f>
        <v>3722</v>
      </c>
      <c r="G61" s="26">
        <f>SUM(G58:G60)</f>
        <v>2472</v>
      </c>
      <c r="H61" s="8"/>
    </row>
    <row r="62" ht="13.5" thickTop="1">
      <c r="C62" s="21"/>
    </row>
    <row r="63" ht="12.75">
      <c r="C63" s="21"/>
    </row>
    <row r="64" spans="2:3" ht="12.75">
      <c r="B64">
        <v>8</v>
      </c>
      <c r="C64" s="17" t="s">
        <v>23</v>
      </c>
    </row>
    <row r="66" ht="12.75">
      <c r="C66" t="s">
        <v>123</v>
      </c>
    </row>
    <row r="68" spans="2:3" ht="12.75">
      <c r="B68">
        <v>9</v>
      </c>
      <c r="C68" s="4" t="s">
        <v>82</v>
      </c>
    </row>
    <row r="69" ht="12.75">
      <c r="C69" s="4"/>
    </row>
    <row r="70" ht="12.75">
      <c r="C70" s="21" t="s">
        <v>125</v>
      </c>
    </row>
    <row r="72" spans="2:3" ht="12.75">
      <c r="B72">
        <v>10</v>
      </c>
      <c r="C72" s="4" t="s">
        <v>83</v>
      </c>
    </row>
    <row r="74" s="21" customFormat="1" ht="12.75">
      <c r="C74" s="21" t="s">
        <v>168</v>
      </c>
    </row>
    <row r="75" ht="12.75">
      <c r="C75" s="21"/>
    </row>
    <row r="76" spans="2:3" ht="12.75">
      <c r="B76">
        <v>11</v>
      </c>
      <c r="C76" s="4" t="s">
        <v>84</v>
      </c>
    </row>
    <row r="77" ht="12.75">
      <c r="C77" s="4"/>
    </row>
    <row r="78" ht="12.75">
      <c r="C78" s="21" t="s">
        <v>85</v>
      </c>
    </row>
    <row r="79" ht="12.75">
      <c r="C79" s="21"/>
    </row>
    <row r="80" ht="12.75">
      <c r="C80" s="4"/>
    </row>
    <row r="81" spans="2:3" ht="12.75">
      <c r="B81">
        <v>12</v>
      </c>
      <c r="C81" s="4" t="s">
        <v>86</v>
      </c>
    </row>
    <row r="82" spans="3:5" ht="12.75">
      <c r="C82" s="4"/>
      <c r="E82" s="1"/>
    </row>
    <row r="83" spans="3:5" ht="12.75">
      <c r="C83" s="21" t="s">
        <v>197</v>
      </c>
      <c r="E83" s="1"/>
    </row>
    <row r="84" spans="3:5" ht="12.75">
      <c r="C84" s="21"/>
      <c r="E84" s="1"/>
    </row>
    <row r="85" spans="3:5" ht="12.75">
      <c r="C85" s="21"/>
      <c r="E85" s="1" t="s">
        <v>8</v>
      </c>
    </row>
    <row r="86" spans="3:5" ht="12.75">
      <c r="C86" s="21"/>
      <c r="E86" s="1" t="s">
        <v>9</v>
      </c>
    </row>
    <row r="87" spans="3:5" ht="12.75">
      <c r="C87" s="21"/>
      <c r="E87" s="1" t="s">
        <v>10</v>
      </c>
    </row>
    <row r="88" spans="3:5" ht="12.75">
      <c r="C88" s="21"/>
      <c r="E88" s="1" t="s">
        <v>2</v>
      </c>
    </row>
    <row r="89" spans="3:5" ht="12.75">
      <c r="C89" s="21"/>
      <c r="E89" s="51">
        <v>38564</v>
      </c>
    </row>
    <row r="90" spans="3:5" ht="12.75">
      <c r="C90" s="21"/>
      <c r="E90" s="1" t="s">
        <v>3</v>
      </c>
    </row>
    <row r="91" spans="3:5" ht="12.75">
      <c r="C91" s="21"/>
      <c r="E91" s="1"/>
    </row>
    <row r="92" spans="3:5" ht="12.75">
      <c r="C92" s="21" t="s">
        <v>198</v>
      </c>
      <c r="E92" s="1"/>
    </row>
    <row r="93" spans="3:5" ht="13.5" thickBot="1">
      <c r="C93" s="60" t="s">
        <v>199</v>
      </c>
      <c r="E93" s="61">
        <v>2100</v>
      </c>
    </row>
    <row r="94" spans="3:5" ht="13.5" thickTop="1">
      <c r="C94" s="21"/>
      <c r="E94" s="1"/>
    </row>
    <row r="95" spans="2:3" ht="12.75">
      <c r="B95">
        <v>13</v>
      </c>
      <c r="C95" s="4" t="s">
        <v>146</v>
      </c>
    </row>
    <row r="96" ht="12.75">
      <c r="E96" t="s">
        <v>147</v>
      </c>
    </row>
    <row r="97" ht="12.75">
      <c r="C97" t="s">
        <v>99</v>
      </c>
    </row>
    <row r="98" ht="12.75">
      <c r="C98" t="s">
        <v>100</v>
      </c>
    </row>
    <row r="100" ht="12.75">
      <c r="C100" t="s">
        <v>101</v>
      </c>
    </row>
    <row r="102" ht="12.75">
      <c r="E102" s="1" t="s">
        <v>8</v>
      </c>
    </row>
    <row r="103" spans="4:7" ht="12.75">
      <c r="D103" s="1"/>
      <c r="E103" s="1" t="s">
        <v>9</v>
      </c>
      <c r="F103" s="1"/>
      <c r="G103" s="1"/>
    </row>
    <row r="104" spans="4:7" ht="12.75">
      <c r="D104" s="1"/>
      <c r="E104" s="1" t="s">
        <v>10</v>
      </c>
      <c r="F104" s="1"/>
      <c r="G104" s="1"/>
    </row>
    <row r="105" spans="4:7" ht="12.75">
      <c r="D105" s="1"/>
      <c r="E105" s="1" t="s">
        <v>2</v>
      </c>
      <c r="F105" s="1"/>
      <c r="G105" s="1"/>
    </row>
    <row r="106" spans="4:7" ht="12.75">
      <c r="D106" s="5"/>
      <c r="E106" s="51">
        <v>38564</v>
      </c>
      <c r="F106" s="5"/>
      <c r="G106" s="5"/>
    </row>
    <row r="107" spans="1:7" ht="15">
      <c r="A107" s="18"/>
      <c r="D107" s="1"/>
      <c r="E107" s="1" t="s">
        <v>3</v>
      </c>
      <c r="F107" s="1"/>
      <c r="G107" s="1"/>
    </row>
    <row r="108" s="27" customFormat="1" ht="12.75">
      <c r="C108" s="4" t="s">
        <v>98</v>
      </c>
    </row>
    <row r="109" s="27" customFormat="1" ht="12.75">
      <c r="C109" s="4"/>
    </row>
    <row r="110" s="27" customFormat="1" ht="12.75">
      <c r="C110" s="39" t="s">
        <v>103</v>
      </c>
    </row>
    <row r="111" s="27" customFormat="1" ht="12.75">
      <c r="C111" s="39" t="s">
        <v>104</v>
      </c>
    </row>
    <row r="112" s="27" customFormat="1" ht="12.75">
      <c r="C112" s="39"/>
    </row>
    <row r="113" s="27" customFormat="1" ht="12.75">
      <c r="C113" s="37" t="s">
        <v>105</v>
      </c>
    </row>
    <row r="114" s="27" customFormat="1" ht="12.75">
      <c r="C114" s="38" t="s">
        <v>102</v>
      </c>
    </row>
    <row r="115" spans="3:5" s="27" customFormat="1" ht="12.75">
      <c r="C115" s="37" t="s">
        <v>108</v>
      </c>
      <c r="E115" s="15">
        <f>-1013</f>
        <v>-1013</v>
      </c>
    </row>
    <row r="116" s="27" customFormat="1" ht="12.75"/>
    <row r="117" s="27" customFormat="1" ht="12.75">
      <c r="C117" s="37" t="s">
        <v>106</v>
      </c>
    </row>
    <row r="118" s="27" customFormat="1" ht="12.75">
      <c r="C118" s="38" t="s">
        <v>102</v>
      </c>
    </row>
    <row r="119" spans="3:5" s="27" customFormat="1" ht="12.75">
      <c r="C119" s="37" t="s">
        <v>109</v>
      </c>
      <c r="E119" s="15">
        <f>-9572</f>
        <v>-9572</v>
      </c>
    </row>
    <row r="120" spans="2:7" s="27" customFormat="1" ht="12.75">
      <c r="B120" s="31"/>
      <c r="E120" s="16"/>
      <c r="F120" s="16"/>
      <c r="G120" s="16"/>
    </row>
    <row r="121" spans="2:7" s="27" customFormat="1" ht="12.75">
      <c r="B121" s="31"/>
      <c r="C121" s="40" t="s">
        <v>107</v>
      </c>
      <c r="E121" s="16"/>
      <c r="F121" s="32"/>
      <c r="G121" s="32"/>
    </row>
    <row r="122" spans="2:7" s="27" customFormat="1" ht="12.75">
      <c r="B122" s="31"/>
      <c r="D122" s="16"/>
      <c r="E122" s="15"/>
      <c r="F122" s="15"/>
      <c r="G122" s="28"/>
    </row>
    <row r="123" spans="2:7" s="27" customFormat="1" ht="12.75">
      <c r="B123" s="31"/>
      <c r="C123" s="39" t="s">
        <v>103</v>
      </c>
      <c r="D123" s="16"/>
      <c r="E123" s="15"/>
      <c r="F123" s="15"/>
      <c r="G123" s="28"/>
    </row>
    <row r="124" spans="2:7" s="27" customFormat="1" ht="12.75">
      <c r="B124" s="31"/>
      <c r="C124" s="39" t="s">
        <v>104</v>
      </c>
      <c r="D124" s="16"/>
      <c r="E124" s="15"/>
      <c r="F124" s="15"/>
      <c r="G124" s="28"/>
    </row>
    <row r="125" spans="2:7" s="27" customFormat="1" ht="12.75">
      <c r="B125" s="31"/>
      <c r="E125" s="15"/>
      <c r="F125" s="15"/>
      <c r="G125" s="28"/>
    </row>
    <row r="126" spans="2:7" s="27" customFormat="1" ht="12.75">
      <c r="B126" s="31"/>
      <c r="C126" s="37" t="s">
        <v>106</v>
      </c>
      <c r="E126" s="28"/>
      <c r="F126" s="28"/>
      <c r="G126" s="28"/>
    </row>
    <row r="127" spans="2:5" s="27" customFormat="1" ht="12.75">
      <c r="B127" s="31"/>
      <c r="C127" s="37" t="s">
        <v>110</v>
      </c>
      <c r="E127" s="15">
        <v>19177</v>
      </c>
    </row>
    <row r="128" s="27" customFormat="1" ht="12.75">
      <c r="C128" s="33"/>
    </row>
    <row r="129" s="27" customFormat="1" ht="12.75">
      <c r="C129" s="38" t="s">
        <v>116</v>
      </c>
    </row>
    <row r="130" s="27" customFormat="1" ht="12.75">
      <c r="F130" s="15"/>
    </row>
    <row r="131" s="27" customFormat="1" ht="12.75">
      <c r="F131" s="15"/>
    </row>
    <row r="132" s="27" customFormat="1" ht="12.75">
      <c r="F132" s="15"/>
    </row>
    <row r="133" s="27" customFormat="1" ht="12.75">
      <c r="F133" s="15"/>
    </row>
    <row r="134" s="27" customFormat="1" ht="12.75">
      <c r="C134" s="35"/>
    </row>
    <row r="135" s="27" customFormat="1" ht="12.75">
      <c r="C135" s="34"/>
    </row>
    <row r="136" s="27" customFormat="1" ht="12.75">
      <c r="F136" s="36"/>
    </row>
    <row r="137" s="27" customFormat="1" ht="12.75">
      <c r="F137" s="15"/>
    </row>
    <row r="138" s="27" customFormat="1" ht="12.75"/>
    <row r="139" s="27" customFormat="1" ht="12.75">
      <c r="C139" s="33"/>
    </row>
    <row r="140" s="27" customFormat="1" ht="12.75">
      <c r="F140" s="36"/>
    </row>
    <row r="141" s="27" customFormat="1" ht="12.75"/>
    <row r="142" s="27" customFormat="1" ht="12.75">
      <c r="F142" s="28"/>
    </row>
    <row r="143" s="27" customFormat="1" ht="12.75"/>
    <row r="144" s="27" customFormat="1" ht="12.75"/>
    <row r="145" s="27" customFormat="1" ht="12.75"/>
    <row r="146" s="27" customFormat="1" ht="12.75">
      <c r="C146" s="30"/>
    </row>
    <row r="147" s="27" customFormat="1" ht="12.75"/>
    <row r="150" ht="12.75">
      <c r="C150" s="4"/>
    </row>
    <row r="154" ht="12.75">
      <c r="C154" s="4"/>
    </row>
    <row r="155" ht="12.75">
      <c r="C155" s="4"/>
    </row>
    <row r="156" ht="12.75">
      <c r="B156" s="3"/>
    </row>
    <row r="158" ht="12.75">
      <c r="C158" s="4"/>
    </row>
    <row r="160" ht="12.75">
      <c r="C160" s="21"/>
    </row>
    <row r="161" spans="3:7" ht="12.75">
      <c r="C161" s="21"/>
      <c r="E161" s="1"/>
      <c r="F161" s="1"/>
      <c r="G161" s="1"/>
    </row>
    <row r="163" ht="12.75">
      <c r="C163" s="4"/>
    </row>
    <row r="171" ht="12.75">
      <c r="C171" s="4"/>
    </row>
    <row r="176" ht="12.75">
      <c r="C176" s="4"/>
    </row>
    <row r="180" ht="12.75">
      <c r="C180" s="4"/>
    </row>
    <row r="184" ht="12.75">
      <c r="C184" s="4"/>
    </row>
    <row r="189" spans="2:3" ht="12.75">
      <c r="B189" s="21"/>
      <c r="C189" s="4"/>
    </row>
    <row r="193" ht="12.75">
      <c r="C193" s="4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</sheetData>
  <mergeCells count="3">
    <mergeCell ref="D49:E49"/>
    <mergeCell ref="F49:G49"/>
    <mergeCell ref="D50:G50"/>
  </mergeCells>
  <printOptions/>
  <pageMargins left="0.75" right="0.75" top="0.47" bottom="0.56" header="0.5" footer="0.5"/>
  <pageSetup fitToHeight="3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workbookViewId="0" topLeftCell="A1">
      <selection activeCell="D15" sqref="D15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3.140625" style="0" customWidth="1"/>
  </cols>
  <sheetData>
    <row r="1" ht="12.75">
      <c r="B1" s="4" t="s">
        <v>19</v>
      </c>
    </row>
    <row r="2" ht="12.75">
      <c r="B2" s="4" t="s">
        <v>179</v>
      </c>
    </row>
    <row r="3" ht="12.75">
      <c r="B3" s="4"/>
    </row>
    <row r="4" ht="12.75">
      <c r="B4" s="4" t="s">
        <v>156</v>
      </c>
    </row>
    <row r="6" spans="2:3" ht="12.75">
      <c r="B6">
        <v>1</v>
      </c>
      <c r="C6" s="4" t="s">
        <v>46</v>
      </c>
    </row>
    <row r="8" s="21" customFormat="1" ht="12.75">
      <c r="C8" s="21" t="s">
        <v>208</v>
      </c>
    </row>
    <row r="9" s="21" customFormat="1" ht="12.75">
      <c r="C9" s="21" t="s">
        <v>143</v>
      </c>
    </row>
    <row r="10" s="21" customFormat="1" ht="12.75">
      <c r="C10" s="21" t="s">
        <v>154</v>
      </c>
    </row>
    <row r="11" s="21" customFormat="1" ht="12.75">
      <c r="C11" s="21" t="s">
        <v>200</v>
      </c>
    </row>
    <row r="13" spans="2:3" ht="12.75">
      <c r="B13">
        <v>2</v>
      </c>
      <c r="C13" s="4" t="s">
        <v>87</v>
      </c>
    </row>
    <row r="15" s="4" customFormat="1" ht="12.75">
      <c r="C15" s="21" t="s">
        <v>209</v>
      </c>
    </row>
    <row r="17" spans="2:3" ht="12.75">
      <c r="B17">
        <v>3</v>
      </c>
      <c r="C17" s="4" t="s">
        <v>136</v>
      </c>
    </row>
    <row r="19" ht="12.75">
      <c r="C19" t="s">
        <v>144</v>
      </c>
    </row>
    <row r="20" ht="12.75">
      <c r="C20" t="s">
        <v>174</v>
      </c>
    </row>
    <row r="22" spans="2:3" ht="12.75">
      <c r="B22">
        <v>4</v>
      </c>
      <c r="C22" s="4" t="s">
        <v>57</v>
      </c>
    </row>
    <row r="24" ht="12.75">
      <c r="C24" t="s">
        <v>34</v>
      </c>
    </row>
    <row r="25" spans="4:7" ht="12.75">
      <c r="D25" s="62" t="s">
        <v>47</v>
      </c>
      <c r="E25" s="62"/>
      <c r="F25" s="62" t="s">
        <v>48</v>
      </c>
      <c r="G25" s="62"/>
    </row>
    <row r="26" spans="4:7" ht="12.75">
      <c r="D26" s="1" t="s">
        <v>0</v>
      </c>
      <c r="E26" s="1" t="s">
        <v>4</v>
      </c>
      <c r="F26" s="1" t="s">
        <v>0</v>
      </c>
      <c r="G26" s="1" t="s">
        <v>4</v>
      </c>
    </row>
    <row r="27" spans="4:7" ht="12.75">
      <c r="D27" s="1" t="s">
        <v>1</v>
      </c>
      <c r="E27" s="1" t="s">
        <v>5</v>
      </c>
      <c r="F27" s="1" t="s">
        <v>1</v>
      </c>
      <c r="G27" s="1" t="s">
        <v>5</v>
      </c>
    </row>
    <row r="28" spans="4:7" ht="12.75">
      <c r="D28" s="1" t="s">
        <v>2</v>
      </c>
      <c r="E28" s="1" t="s">
        <v>2</v>
      </c>
      <c r="F28" s="1" t="s">
        <v>6</v>
      </c>
      <c r="G28" s="1" t="s">
        <v>7</v>
      </c>
    </row>
    <row r="29" spans="4:7" ht="12.75">
      <c r="D29" s="51">
        <v>38564</v>
      </c>
      <c r="E29" s="51">
        <v>38199</v>
      </c>
      <c r="F29" s="51">
        <v>38564</v>
      </c>
      <c r="G29" s="51">
        <v>38199</v>
      </c>
    </row>
    <row r="30" spans="1:7" ht="15">
      <c r="A30" s="18"/>
      <c r="D30" s="1" t="s">
        <v>3</v>
      </c>
      <c r="E30" s="1" t="s">
        <v>3</v>
      </c>
      <c r="F30" s="1" t="s">
        <v>3</v>
      </c>
      <c r="G30" s="1" t="s">
        <v>3</v>
      </c>
    </row>
    <row r="32" spans="3:7" s="4" customFormat="1" ht="12.75">
      <c r="C32" s="21" t="s">
        <v>52</v>
      </c>
      <c r="D32" s="53">
        <v>1395</v>
      </c>
      <c r="E32" s="53">
        <v>896</v>
      </c>
      <c r="F32" s="53">
        <f>D32</f>
        <v>1395</v>
      </c>
      <c r="G32" s="53">
        <v>896</v>
      </c>
    </row>
    <row r="33" spans="3:7" s="4" customFormat="1" ht="12.75">
      <c r="C33" s="21" t="s">
        <v>150</v>
      </c>
      <c r="D33" s="53"/>
      <c r="E33" s="53">
        <v>0</v>
      </c>
      <c r="F33" s="53"/>
      <c r="G33" s="53">
        <v>0</v>
      </c>
    </row>
    <row r="34" spans="3:7" s="4" customFormat="1" ht="12.75">
      <c r="C34" s="21" t="s">
        <v>49</v>
      </c>
      <c r="D34" s="54">
        <v>-142</v>
      </c>
      <c r="E34" s="54">
        <f>-265</f>
        <v>-265</v>
      </c>
      <c r="F34" s="53">
        <f>D34</f>
        <v>-142</v>
      </c>
      <c r="G34" s="54">
        <f>-265</f>
        <v>-265</v>
      </c>
    </row>
    <row r="35" spans="4:7" ht="13.5" thickBot="1">
      <c r="D35" s="14">
        <f>SUM(D32:D34)</f>
        <v>1253</v>
      </c>
      <c r="E35" s="14">
        <f>SUM(E32:E34)</f>
        <v>631</v>
      </c>
      <c r="F35" s="14">
        <f>SUM(F32:F34)</f>
        <v>1253</v>
      </c>
      <c r="G35" s="14">
        <f>SUM(G32:G34)</f>
        <v>631</v>
      </c>
    </row>
    <row r="36" ht="13.5" thickTop="1"/>
    <row r="37" ht="12.75">
      <c r="C37" t="s">
        <v>203</v>
      </c>
    </row>
    <row r="38" ht="12.75">
      <c r="C38" t="s">
        <v>204</v>
      </c>
    </row>
    <row r="39" s="21" customFormat="1" ht="12.75"/>
    <row r="40" s="21" customFormat="1" ht="12.75">
      <c r="C40" s="21" t="s">
        <v>161</v>
      </c>
    </row>
    <row r="41" s="21" customFormat="1" ht="12.75">
      <c r="C41" s="21" t="s">
        <v>160</v>
      </c>
    </row>
    <row r="43" spans="2:3" ht="12.75">
      <c r="B43">
        <v>5</v>
      </c>
      <c r="C43" s="4" t="s">
        <v>88</v>
      </c>
    </row>
    <row r="45" ht="12.75">
      <c r="C45" t="s">
        <v>35</v>
      </c>
    </row>
    <row r="46" ht="12.75">
      <c r="C46" t="s">
        <v>36</v>
      </c>
    </row>
    <row r="48" spans="2:3" ht="12.75">
      <c r="B48">
        <v>6</v>
      </c>
      <c r="C48" s="4" t="s">
        <v>89</v>
      </c>
    </row>
    <row r="50" ht="12.75">
      <c r="C50" t="s">
        <v>38</v>
      </c>
    </row>
    <row r="52" spans="2:3" ht="12.75">
      <c r="B52" s="3">
        <v>7</v>
      </c>
      <c r="C52" s="4" t="s">
        <v>92</v>
      </c>
    </row>
    <row r="53" spans="2:3" ht="12.75">
      <c r="B53" s="3"/>
      <c r="C53" s="4"/>
    </row>
    <row r="54" ht="12.75">
      <c r="C54" t="s">
        <v>148</v>
      </c>
    </row>
    <row r="55" spans="2:3" ht="12.75">
      <c r="B55" s="3"/>
      <c r="C55" t="s">
        <v>149</v>
      </c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spans="2:3" ht="12.75">
      <c r="B65">
        <v>8</v>
      </c>
      <c r="C65" s="4" t="s">
        <v>93</v>
      </c>
    </row>
    <row r="67" ht="12.75">
      <c r="F67" s="1" t="s">
        <v>8</v>
      </c>
    </row>
    <row r="68" ht="12.75">
      <c r="F68" s="1" t="s">
        <v>9</v>
      </c>
    </row>
    <row r="69" ht="12.75">
      <c r="F69" s="1" t="s">
        <v>10</v>
      </c>
    </row>
    <row r="70" ht="12.75">
      <c r="F70" s="1" t="s">
        <v>2</v>
      </c>
    </row>
    <row r="71" ht="12.75">
      <c r="F71" s="51">
        <v>38564</v>
      </c>
    </row>
    <row r="72" ht="12.75">
      <c r="F72" s="1" t="s">
        <v>3</v>
      </c>
    </row>
    <row r="73" ht="12.75">
      <c r="C73" s="24" t="s">
        <v>151</v>
      </c>
    </row>
    <row r="74" ht="12.75">
      <c r="C74" s="22" t="s">
        <v>41</v>
      </c>
    </row>
    <row r="75" spans="3:6" ht="12.75">
      <c r="C75" t="s">
        <v>42</v>
      </c>
      <c r="F75" s="8">
        <v>7402</v>
      </c>
    </row>
    <row r="76" spans="3:6" ht="12.75">
      <c r="C76" t="s">
        <v>44</v>
      </c>
      <c r="F76" s="15">
        <v>16515</v>
      </c>
    </row>
    <row r="77" spans="3:6" ht="12.75">
      <c r="C77" t="s">
        <v>205</v>
      </c>
      <c r="F77" s="15">
        <v>7631</v>
      </c>
    </row>
    <row r="78" spans="3:6" ht="12.75">
      <c r="C78" t="s">
        <v>126</v>
      </c>
      <c r="F78" s="15">
        <v>678</v>
      </c>
    </row>
    <row r="79" spans="3:6" ht="12.75">
      <c r="C79" t="s">
        <v>153</v>
      </c>
      <c r="F79" s="11">
        <v>15000</v>
      </c>
    </row>
    <row r="80" ht="12.75">
      <c r="F80" s="15">
        <f>SUM(F75:F79)</f>
        <v>47226</v>
      </c>
    </row>
    <row r="81" ht="12.75">
      <c r="C81" s="22" t="s">
        <v>43</v>
      </c>
    </row>
    <row r="82" spans="3:6" ht="12.75">
      <c r="C82" t="s">
        <v>44</v>
      </c>
      <c r="F82" s="20">
        <v>51917</v>
      </c>
    </row>
    <row r="83" spans="3:6" ht="12.75">
      <c r="C83" t="s">
        <v>126</v>
      </c>
      <c r="D83" t="s">
        <v>147</v>
      </c>
      <c r="F83" s="20">
        <v>1341</v>
      </c>
    </row>
    <row r="84" spans="3:6" ht="12.75">
      <c r="C84" t="s">
        <v>153</v>
      </c>
      <c r="F84" s="58">
        <v>75000</v>
      </c>
    </row>
    <row r="85" ht="13.5" thickBot="1">
      <c r="F85" s="14">
        <f>SUM(F80:F84)</f>
        <v>175484</v>
      </c>
    </row>
    <row r="86" ht="13.5" thickTop="1"/>
    <row r="87" ht="12.75">
      <c r="C87" s="24" t="s">
        <v>152</v>
      </c>
    </row>
    <row r="88" spans="3:6" ht="12.75">
      <c r="C88" t="s">
        <v>145</v>
      </c>
      <c r="F88" s="36">
        <v>82882</v>
      </c>
    </row>
    <row r="90" spans="3:6" ht="12.75">
      <c r="C90" t="s">
        <v>20</v>
      </c>
      <c r="F90" s="9">
        <f>F88+F85</f>
        <v>258366</v>
      </c>
    </row>
    <row r="92" ht="12.75">
      <c r="C92" t="s">
        <v>90</v>
      </c>
    </row>
    <row r="94" spans="2:3" ht="12.75">
      <c r="B94">
        <v>9</v>
      </c>
      <c r="C94" s="4" t="s">
        <v>94</v>
      </c>
    </row>
    <row r="96" ht="12.75">
      <c r="C96" t="s">
        <v>45</v>
      </c>
    </row>
    <row r="98" spans="2:3" ht="12.75">
      <c r="B98">
        <v>10</v>
      </c>
      <c r="C98" s="4" t="s">
        <v>91</v>
      </c>
    </row>
    <row r="99" ht="12.75">
      <c r="C99" s="4"/>
    </row>
    <row r="100" spans="2:3" ht="12.75">
      <c r="B100" s="3"/>
      <c r="C100" t="s">
        <v>50</v>
      </c>
    </row>
    <row r="102" spans="2:3" ht="12.75">
      <c r="B102">
        <v>11</v>
      </c>
      <c r="C102" s="4" t="s">
        <v>95</v>
      </c>
    </row>
    <row r="103" ht="12.75">
      <c r="C103" s="4"/>
    </row>
    <row r="104" spans="2:3" ht="12.75">
      <c r="B104" s="3"/>
      <c r="C104" t="s">
        <v>201</v>
      </c>
    </row>
    <row r="105" ht="12.75">
      <c r="B105" s="3"/>
    </row>
    <row r="106" spans="2:3" ht="12.75">
      <c r="B106">
        <v>12</v>
      </c>
      <c r="C106" s="4" t="s">
        <v>96</v>
      </c>
    </row>
    <row r="108" ht="12.75">
      <c r="C108" s="19" t="s">
        <v>96</v>
      </c>
    </row>
    <row r="109" ht="12.75">
      <c r="C109" t="s">
        <v>118</v>
      </c>
    </row>
    <row r="110" s="21" customFormat="1" ht="12.75">
      <c r="C110" s="21" t="s">
        <v>206</v>
      </c>
    </row>
    <row r="112" ht="12.75">
      <c r="C112" s="19" t="s">
        <v>97</v>
      </c>
    </row>
    <row r="113" ht="12.75">
      <c r="C113" t="s">
        <v>122</v>
      </c>
    </row>
    <row r="114" s="21" customFormat="1" ht="12.75">
      <c r="C114" s="21" t="s">
        <v>207</v>
      </c>
    </row>
    <row r="116" ht="12.75">
      <c r="C116" s="19" t="s">
        <v>137</v>
      </c>
    </row>
    <row r="118" ht="12.75">
      <c r="F118" s="1" t="s">
        <v>3</v>
      </c>
    </row>
    <row r="119" spans="3:6" ht="12.75">
      <c r="C119" t="s">
        <v>138</v>
      </c>
      <c r="F119" s="8">
        <v>2477</v>
      </c>
    </row>
    <row r="120" spans="3:6" ht="12.75">
      <c r="C120" t="s">
        <v>139</v>
      </c>
      <c r="F120" s="57">
        <v>22</v>
      </c>
    </row>
    <row r="121" spans="3:6" ht="13.5" thickBot="1">
      <c r="C121" t="s">
        <v>137</v>
      </c>
      <c r="F121" s="26">
        <f>SUM(F119:F120)</f>
        <v>2499</v>
      </c>
    </row>
    <row r="122" ht="13.5" thickTop="1"/>
    <row r="123" ht="12.75">
      <c r="C123" s="19" t="s">
        <v>140</v>
      </c>
    </row>
    <row r="124" ht="12.75">
      <c r="F124" s="1" t="s">
        <v>3</v>
      </c>
    </row>
    <row r="125" spans="3:6" ht="12.75">
      <c r="C125" s="21" t="s">
        <v>141</v>
      </c>
      <c r="F125" s="8">
        <v>164395</v>
      </c>
    </row>
    <row r="126" spans="3:6" ht="12.75">
      <c r="C126" t="s">
        <v>142</v>
      </c>
      <c r="F126" s="8">
        <v>66306</v>
      </c>
    </row>
    <row r="127" spans="3:6" ht="13.5" thickBot="1">
      <c r="C127" s="21" t="s">
        <v>140</v>
      </c>
      <c r="F127" s="14">
        <f>SUM(F125:F126)</f>
        <v>230701</v>
      </c>
    </row>
    <row r="128" ht="13.5" thickTop="1"/>
  </sheetData>
  <mergeCells count="2">
    <mergeCell ref="D25:E25"/>
    <mergeCell ref="F25:G25"/>
  </mergeCells>
  <printOptions/>
  <pageMargins left="0.29" right="0.41" top="0.52" bottom="0.49" header="0.5" footer="0.5"/>
  <pageSetup fitToHeight="4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sztham</cp:lastModifiedBy>
  <cp:lastPrinted>2005-08-26T08:31:43Z</cp:lastPrinted>
  <dcterms:created xsi:type="dcterms:W3CDTF">2000-07-05T08:09:15Z</dcterms:created>
  <dcterms:modified xsi:type="dcterms:W3CDTF">2005-09-08T07:39:52Z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1121850506</vt:i4>
  </property>
  <property fmtid="{D5CDD505-2E9C-101B-9397-08002B2CF9AE}" pid="4" name="_EmailSubje">
    <vt:lpwstr>Announcement</vt:lpwstr>
  </property>
  <property fmtid="{D5CDD505-2E9C-101B-9397-08002B2CF9AE}" pid="5" name="_AuthorEma">
    <vt:lpwstr>sztham@mgyear.com.my</vt:lpwstr>
  </property>
  <property fmtid="{D5CDD505-2E9C-101B-9397-08002B2CF9AE}" pid="6" name="_AuthorEmailDisplayNa">
    <vt:lpwstr>Tham Su Zan</vt:lpwstr>
  </property>
</Properties>
</file>