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407" activeTab="0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1">'BS'!$A$1:$G$73</definedName>
    <definedName name="_xlnm.Print_Area" localSheetId="0">'P&amp;L'!$A$1:$I$40</definedName>
  </definedNames>
  <calcPr fullCalcOnLoad="1"/>
</workbook>
</file>

<file path=xl/sharedStrings.xml><?xml version="1.0" encoding="utf-8"?>
<sst xmlns="http://schemas.openxmlformats.org/spreadsheetml/2006/main" count="326" uniqueCount="219">
  <si>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</si>
  <si>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</si>
  <si>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</si>
  <si>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</si>
  <si>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</si>
  <si>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</si>
  <si>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</si>
  <si>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</si>
  <si>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</si>
  <si>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</si>
  <si>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</si>
  <si>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</si>
  <si>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</si>
  <si>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</si>
  <si>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</si>
  <si>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</si>
  <si>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</si>
  <si>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</si>
  <si>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</si>
  <si>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</si>
  <si>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</si>
  <si>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</si>
  <si>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</si>
  <si>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</si>
  <si>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</si>
  <si>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</si>
  <si>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</si>
  <si>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</si>
  <si>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</si>
  <si>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</si>
  <si>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</si>
  <si>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</si>
  <si>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</si>
  <si>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</si>
  <si>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</si>
  <si>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</si>
  <si>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</si>
  <si>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</si>
  <si>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</si>
  <si>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</si>
  <si>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</si>
  <si>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</si>
  <si>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</si>
  <si>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</si>
  <si>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</si>
  <si>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</si>
  <si>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</si>
  <si>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</si>
  <si>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</si>
  <si>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</si>
  <si>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</si>
  <si>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</si>
  <si>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</si>
  <si>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</si>
  <si>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</si>
  <si>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</si>
  <si>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</si>
  <si>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</si>
  <si>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</si>
  <si>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</si>
  <si>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</si>
  <si>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</si>
  <si>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</si>
  <si>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</si>
  <si>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</si>
  <si>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</si>
  <si>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</si>
  <si>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</si>
  <si>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Net profit for the year</t>
  </si>
  <si>
    <t>Cash and cash equivalents at beginning of year</t>
  </si>
  <si>
    <t xml:space="preserve">NOTES TO THE INTERIM FINANCIAL REPORT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</si>
  <si>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</si>
  <si>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</si>
  <si>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</si>
  <si>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</si>
  <si>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</si>
  <si>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</si>
  <si>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</si>
  <si>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</si>
  <si>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</si>
  <si>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</si>
  <si>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</si>
  <si>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</si>
  <si>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</si>
  <si>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</si>
  <si>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</si>
  <si>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</si>
  <si>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</si>
  <si>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</si>
  <si>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</si>
  <si>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</si>
  <si>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</si>
  <si>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</si>
  <si>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</si>
  <si>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</si>
  <si>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</si>
  <si>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</si>
  <si>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</si>
  <si>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</si>
  <si>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</si>
  <si>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</si>
  <si>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</si>
  <si>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</si>
  <si>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</si>
  <si>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</si>
  <si>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</si>
  <si>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</si>
  <si>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</si>
  <si>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</si>
  <si>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</si>
  <si>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</si>
  <si>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</si>
  <si>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</si>
  <si>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</si>
  <si>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</si>
  <si>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</si>
  <si>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</si>
  <si>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Net tangible assets per share(RM)</t>
  </si>
  <si>
    <t>Retained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</si>
  <si>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</si>
  <si>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</si>
  <si>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</si>
  <si>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>Hire Purchase -secured</t>
  </si>
  <si>
    <t>Deferred tax asset</t>
  </si>
  <si>
    <t>Negative Goodwill</t>
  </si>
  <si>
    <t>Non-distributable reserves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</si>
  <si>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</si>
  <si>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</si>
  <si>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</si>
  <si>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</si>
  <si>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Operating profit</t>
  </si>
  <si>
    <t>At 1 May 2003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</si>
  <si>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</si>
  <si>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</si>
  <si>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</si>
  <si>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</si>
  <si>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</si>
  <si>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</si>
  <si>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</si>
  <si>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</si>
  <si>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</si>
  <si>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</si>
  <si>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</si>
  <si>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 xml:space="preserve">                 - prior period</t>
  </si>
  <si>
    <t>Borrowings</t>
  </si>
  <si>
    <t>Other borrowings</t>
  </si>
  <si>
    <t>Commercial Paper - secured</t>
  </si>
  <si>
    <t>Dividends - 2003 final</t>
  </si>
  <si>
    <t xml:space="preserve">This contribution was mainly due to progressive stages of completion for the projects under development coupled with </t>
  </si>
  <si>
    <t>At 30 April 2004</t>
  </si>
  <si>
    <t>ADDITIONAL INFORMATION REQUIRED BY THE LISTING REQUIREMENTS OF BURSA MALAYSIA SECURITIES BERHAD</t>
  </si>
  <si>
    <t>Profit after taxation</t>
  </si>
  <si>
    <t>Minority interest</t>
  </si>
  <si>
    <t>Net cash inflow from financing activities</t>
  </si>
  <si>
    <t>of property development charged out during the year.</t>
  </si>
  <si>
    <t>The reversal of deferred tax  for the financial year represent mainly the tax on the portion of Group Cost arising from the proportion</t>
  </si>
  <si>
    <t>conjunction with this interim financial report.</t>
  </si>
  <si>
    <t>Exceptional items</t>
  </si>
  <si>
    <t>At 1 May 2004</t>
  </si>
  <si>
    <t>30 April 2004.</t>
  </si>
  <si>
    <t>position and performance of the Group since the financial year ended 30 April 2004.</t>
  </si>
  <si>
    <t>There were no exceptional items for the financial year todate.</t>
  </si>
  <si>
    <t>The Notes to the Interim Financial Report form an integral part of, and, should be read in conjunction with this interim financial report.</t>
  </si>
  <si>
    <t xml:space="preserve">The Notes to the Interim Financial Report form an integral part of, and, should be read in </t>
  </si>
  <si>
    <t xml:space="preserve">The Notes to the Interim Financial Report form an integral part of, and, should be read in conjunction </t>
  </si>
  <si>
    <t>Net increase in cash and cash equivalents</t>
  </si>
  <si>
    <t>Segmental information is presented in respect of the Group's main business segment, that are, property development and</t>
  </si>
  <si>
    <t>property investment.  Segmental information by geographical segments are not provided as the activities</t>
  </si>
  <si>
    <t>Goodwill</t>
  </si>
  <si>
    <t>Profit</t>
  </si>
  <si>
    <t>Dividends payable</t>
  </si>
  <si>
    <t>There were no material events subsequent to the current financial quarter.</t>
  </si>
  <si>
    <t>The Group's effective tax rate for the current quarter and financial year-to-date is higher than the statutory tax rate</t>
  </si>
  <si>
    <t>due to expenses which are not deductible for tax purposes.</t>
  </si>
  <si>
    <t>Acquisition of land</t>
  </si>
  <si>
    <t>- contracted but not provided for in the financial statements</t>
  </si>
  <si>
    <t>The acquisition is pertaining to Grant 9720 for Lot 542, Mukim of Ulu Klang, District of Kuala Lumpur, State of</t>
  </si>
  <si>
    <t>Selangor, Grant 36517 for Lot 424, Mukim of Ulu Klang, District of Gombak, State of Selangor and its access roads.</t>
  </si>
  <si>
    <t>INTERIM FINANCIAL REPORT FOR THE FOURTH QUARTER ENDED 30 APRIL 2005</t>
  </si>
  <si>
    <t>At 30 April 2005</t>
  </si>
  <si>
    <t>Cash and cash equivalents at 30 April 2005</t>
  </si>
  <si>
    <t>The business of the Group was not affected by any significant or cyclical factors in the fourth quarter of the financial year.</t>
  </si>
  <si>
    <t>No dividends were paid for the current quarter.</t>
  </si>
  <si>
    <t xml:space="preserve">For the financial year ended 30 April </t>
  </si>
  <si>
    <t>There were no changes in the composition of the Group for the current financial quarter.</t>
  </si>
  <si>
    <t>There are no material capital commitments for the financial quarter ended 30 April 2005 except for the following:</t>
  </si>
  <si>
    <t>new sales for the quarter and the launching of Mutiara Upper East Ampang.</t>
  </si>
  <si>
    <t>The Board of Directors are confident that the Group 's performance for the next financial year will improve from</t>
  </si>
  <si>
    <t>The Directors have recommended a final ordinary dividend of 3% less tax for the financial year ended 30 April 2005.  The</t>
  </si>
  <si>
    <t>dividend, if approved by the shareholders at the forthcoming Annual General Meeting shall be paid at a date to be announced</t>
  </si>
  <si>
    <t>later.</t>
  </si>
  <si>
    <t xml:space="preserve">(based on weighted average of 162,975,462 (2004: 162,806,000) </t>
  </si>
  <si>
    <t xml:space="preserve">(based on weighted average of 230,354,582 (2004:230,913,200) </t>
  </si>
  <si>
    <t>Bridging loan - secured</t>
  </si>
  <si>
    <t>Conversion of ICULS</t>
  </si>
  <si>
    <t>For the quarter under review, the Group recorded revenue of RM 52.067 million and profit after tax and minority interest</t>
  </si>
  <si>
    <t>quarter's results which is due to new sales for the quarter such as the launch of Mutiara Upper East Ampang.</t>
  </si>
  <si>
    <t>Restated</t>
  </si>
  <si>
    <t>Land held for property development</t>
  </si>
  <si>
    <t>Properties development cost</t>
  </si>
  <si>
    <t>Developed properties held for sale</t>
  </si>
  <si>
    <t>Progress Billings</t>
  </si>
  <si>
    <t>Net cash inflow/(outflow) from operating activities</t>
  </si>
  <si>
    <t>Net cash inflow/(outflow) from investing activities</t>
  </si>
  <si>
    <t xml:space="preserve">Moreover, the Group will also be actively generating new sales from existing projects coupled with new project launches during the </t>
  </si>
  <si>
    <t>year of which will increase the contribution to the revenue and profit of the Group.</t>
  </si>
  <si>
    <t>Prospects for the next financial year</t>
  </si>
  <si>
    <t xml:space="preserve">those adopted in the financial statements for the year ended 30 April 2004 except for MASB 32 on Property Development Activities.  </t>
  </si>
  <si>
    <t xml:space="preserve">The interim financial report is unaudited and has been prepared in compliance with MASB 26, Interim Financial Reporting. </t>
  </si>
  <si>
    <t>Unallocated expenses</t>
  </si>
  <si>
    <t>of RM2.404 million which are mainly derived from the Group's property development activities.</t>
  </si>
  <si>
    <t xml:space="preserve">The profit after tax and minority interest for this quarter have increased  by 62% as compared to the preceding </t>
  </si>
  <si>
    <t>RM 2.404 million and weighted average number of ordinary shares outstanding during the quarter of 162,975,462.</t>
  </si>
  <si>
    <t>RM 2.404 million and the weighted average number of ordinary shares outstanding during the quarter of 230,354,582.</t>
  </si>
  <si>
    <t xml:space="preserve">The Company issued 728,080 ordinary shares of RM1 each arising from the conversion of 910,100 ICULS at a conversion price of </t>
  </si>
  <si>
    <t xml:space="preserve">current financial quarter. </t>
  </si>
  <si>
    <t>RM1.25 per share during the fourth quarter.</t>
  </si>
  <si>
    <t xml:space="preserve">Other than the above, there were no issuance, cancellation, repurchase, resale and repayment of debt and equity securities in the </t>
  </si>
  <si>
    <t xml:space="preserve">last financial year, as the Group has sales book order of RM211 million as at 15 June 2005.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</si>
</sst>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5" fontId="0" fillId="0" borderId="3" xfId="15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0" xfId="0" applyFont="1" applyAlignment="1" quotePrefix="1">
      <alignment/>
    </xf>
    <xf numFmtId="165" fontId="0" fillId="0" borderId="4" xfId="15" applyNumberFormat="1" applyBorder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workbookViewId="0" topLeftCell="A7">
      <pane xSplit="5385" ySplit="1590" topLeftCell="D14" activePane="bottomRight" state="split"/>
      <selection pane="topLeft" activeCell="B37" sqref="B37"/>
      <selection pane="topRight" activeCell="H12" sqref="H12"/>
      <selection pane="bottomLeft" activeCell="A9" sqref="A9"/>
      <selection pane="bottomRight" activeCell="G36" sqref="G36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178</v>
      </c>
    </row>
    <row r="4" spans="2:9" ht="12.75">
      <c r="B4" s="50" t="s">
        <v>52</v>
      </c>
      <c r="C4" s="50"/>
      <c r="D4" s="50"/>
      <c r="E4" s="50"/>
      <c r="F4" s="50"/>
      <c r="G4" s="50"/>
      <c r="H4" s="50"/>
      <c r="I4" s="50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6"/>
      <c r="F6" s="46"/>
      <c r="G6" s="46"/>
      <c r="H6" s="46"/>
    </row>
    <row r="7" spans="2:17" ht="15.75" customHeight="1">
      <c r="B7" s="2"/>
      <c r="C7" s="2"/>
      <c r="D7" s="2"/>
      <c r="E7" s="67" t="s">
        <v>46</v>
      </c>
      <c r="F7" s="67"/>
      <c r="G7" s="67" t="s">
        <v>47</v>
      </c>
      <c r="H7" s="67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1">
        <v>38472</v>
      </c>
      <c r="F11" s="51">
        <v>38107</v>
      </c>
      <c r="G11" s="51">
        <v>38472</v>
      </c>
      <c r="H11" s="51">
        <v>38107</v>
      </c>
      <c r="J11" s="55"/>
      <c r="K11" s="55"/>
      <c r="L11" s="55"/>
      <c r="M11" s="55"/>
      <c r="N11" s="55"/>
      <c r="O11" s="55"/>
      <c r="P11" s="55"/>
      <c r="Q11" s="55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52067</v>
      </c>
      <c r="F14" s="41">
        <v>35171</v>
      </c>
      <c r="G14" s="8">
        <v>123622</v>
      </c>
      <c r="H14" s="41">
        <v>125808</v>
      </c>
    </row>
    <row r="15" spans="5:7" ht="12.75">
      <c r="E15" s="8"/>
      <c r="G15" s="8"/>
    </row>
    <row r="16" spans="2:8" ht="12.75">
      <c r="B16" s="2" t="s">
        <v>130</v>
      </c>
      <c r="E16" s="8">
        <v>4172</v>
      </c>
      <c r="F16" s="41">
        <v>5131</v>
      </c>
      <c r="G16" s="8">
        <v>11104</v>
      </c>
      <c r="H16" s="41">
        <v>24322</v>
      </c>
    </row>
    <row r="17" spans="5:7" ht="12.75">
      <c r="E17" s="8"/>
      <c r="G17" s="8"/>
    </row>
    <row r="18" spans="2:8" ht="12.75">
      <c r="B18" s="2" t="s">
        <v>53</v>
      </c>
      <c r="E18" s="8">
        <f>-300</f>
        <v>-300</v>
      </c>
      <c r="F18" s="41">
        <f>-429</f>
        <v>-429</v>
      </c>
      <c r="G18" s="8">
        <f>-1401</f>
        <v>-1401</v>
      </c>
      <c r="H18" s="41">
        <f>-1156</f>
        <v>-1156</v>
      </c>
    </row>
    <row r="19" spans="2:14" ht="12.75">
      <c r="B19" s="2" t="s">
        <v>54</v>
      </c>
      <c r="E19" s="8">
        <v>101</v>
      </c>
      <c r="F19">
        <v>72</v>
      </c>
      <c r="G19" s="8">
        <v>735</v>
      </c>
      <c r="H19">
        <v>704</v>
      </c>
      <c r="M19" s="6"/>
      <c r="N19" s="6"/>
    </row>
    <row r="20" spans="2:8" ht="12.75">
      <c r="B20" s="2"/>
      <c r="E20" s="11"/>
      <c r="F20" s="7"/>
      <c r="G20" s="11"/>
      <c r="H20" s="7"/>
    </row>
    <row r="21" spans="2:8" ht="12.75">
      <c r="B21" t="s">
        <v>55</v>
      </c>
      <c r="E21" s="8">
        <f>SUM(E16:E20)</f>
        <v>3973</v>
      </c>
      <c r="F21" s="8">
        <f>SUM(F16:F20)</f>
        <v>4774</v>
      </c>
      <c r="G21" s="8">
        <f>SUM(G16:G20)</f>
        <v>10438</v>
      </c>
      <c r="H21" s="8">
        <f>SUM(H16:H20)</f>
        <v>23870</v>
      </c>
    </row>
    <row r="22" spans="2:8" ht="12.75">
      <c r="B22" s="2" t="s">
        <v>56</v>
      </c>
      <c r="E22" s="11">
        <f>-1638</f>
        <v>-1638</v>
      </c>
      <c r="F22" s="59">
        <f>-966</f>
        <v>-966</v>
      </c>
      <c r="G22" s="11">
        <f>-3177</f>
        <v>-3177</v>
      </c>
      <c r="H22" s="59">
        <f>-5738</f>
        <v>-5738</v>
      </c>
    </row>
    <row r="23" spans="2:8" ht="12.75">
      <c r="B23" s="2" t="s">
        <v>151</v>
      </c>
      <c r="E23" s="8">
        <f>SUM(E21:E22)</f>
        <v>2335</v>
      </c>
      <c r="F23" s="8">
        <f>SUM(F21:F22)</f>
        <v>3808</v>
      </c>
      <c r="G23" s="8">
        <f>SUM(G21:G22)</f>
        <v>7261</v>
      </c>
      <c r="H23" s="8">
        <f>SUM(H21:H22)</f>
        <v>18132</v>
      </c>
    </row>
    <row r="24" spans="2:8" ht="12.75">
      <c r="B24" s="2"/>
      <c r="E24" s="8"/>
      <c r="F24" s="8"/>
      <c r="G24" s="8"/>
      <c r="H24" s="8"/>
    </row>
    <row r="25" spans="2:8" ht="12.75">
      <c r="B25" s="2" t="s">
        <v>152</v>
      </c>
      <c r="E25" s="15">
        <v>69</v>
      </c>
      <c r="F25" s="60">
        <v>34</v>
      </c>
      <c r="G25" s="15">
        <v>126</v>
      </c>
      <c r="H25" s="60">
        <v>34</v>
      </c>
    </row>
    <row r="26" spans="2:8" ht="12.75">
      <c r="B26" s="2"/>
      <c r="E26" s="8"/>
      <c r="F26" s="60"/>
      <c r="G26" s="15"/>
      <c r="H26" s="60"/>
    </row>
    <row r="27" spans="2:8" ht="13.5" thickBot="1">
      <c r="B27" t="s">
        <v>57</v>
      </c>
      <c r="E27" s="14">
        <f>SUM(E23:E25)</f>
        <v>2404</v>
      </c>
      <c r="F27" s="14">
        <f>SUM(F23:F25)</f>
        <v>3842</v>
      </c>
      <c r="G27" s="14">
        <f>SUM(G23:G25)</f>
        <v>7387</v>
      </c>
      <c r="H27" s="14">
        <f>SUM(H23:H25)</f>
        <v>18166</v>
      </c>
    </row>
    <row r="28" spans="5:8" ht="13.5" thickTop="1">
      <c r="E28" s="27"/>
      <c r="F28" s="27"/>
      <c r="G28" s="27"/>
      <c r="H28" s="27"/>
    </row>
    <row r="29" spans="5:8" ht="12.75">
      <c r="E29" s="27"/>
      <c r="F29" s="27"/>
      <c r="G29" s="27"/>
      <c r="H29" s="27"/>
    </row>
    <row r="30" spans="5:8" ht="12.75">
      <c r="E30" s="27"/>
      <c r="F30" s="27"/>
      <c r="G30" s="27"/>
      <c r="H30" s="27"/>
    </row>
    <row r="31" spans="2:8" ht="12.75">
      <c r="B31" t="s">
        <v>58</v>
      </c>
      <c r="E31" s="29">
        <f>E27/162975*100</f>
        <v>1.4750728639361865</v>
      </c>
      <c r="F31" s="29">
        <v>2.36</v>
      </c>
      <c r="G31" s="29">
        <f>G27/162975*100</f>
        <v>4.532597024083448</v>
      </c>
      <c r="H31" s="29">
        <v>11.16</v>
      </c>
    </row>
    <row r="32" spans="2:8" s="48" customFormat="1" ht="11.25">
      <c r="B32" s="48" t="s">
        <v>191</v>
      </c>
      <c r="E32" s="49"/>
      <c r="F32" s="49"/>
      <c r="G32" s="49"/>
      <c r="H32" s="49"/>
    </row>
    <row r="33" spans="2:8" s="48" customFormat="1" ht="11.25">
      <c r="B33" s="48" t="s">
        <v>121</v>
      </c>
      <c r="E33" s="49"/>
      <c r="F33" s="49"/>
      <c r="G33" s="49"/>
      <c r="H33" s="49"/>
    </row>
    <row r="35" spans="2:8" ht="12.75">
      <c r="B35" t="s">
        <v>59</v>
      </c>
      <c r="E35" s="47">
        <f>2424/230355*100</f>
        <v>1.0522888585010093</v>
      </c>
      <c r="F35" s="29">
        <v>1.68</v>
      </c>
      <c r="G35" s="47">
        <f>7506/230354*100</f>
        <v>3.2584630612014553</v>
      </c>
      <c r="H35" s="29">
        <v>7.94</v>
      </c>
    </row>
    <row r="36" spans="2:8" ht="12.75">
      <c r="B36" s="48" t="s">
        <v>192</v>
      </c>
      <c r="E36" s="47"/>
      <c r="F36" s="29"/>
      <c r="G36" s="47"/>
      <c r="H36" s="29"/>
    </row>
    <row r="37" ht="12.75">
      <c r="B37" s="48" t="s">
        <v>121</v>
      </c>
    </row>
    <row r="39" spans="2:8" ht="12.75">
      <c r="B39" s="19" t="s">
        <v>162</v>
      </c>
      <c r="C39" s="3"/>
      <c r="E39" s="6"/>
      <c r="F39" s="1"/>
      <c r="G39" s="6"/>
      <c r="H39" s="1"/>
    </row>
    <row r="40" ht="12.75">
      <c r="C40" s="3"/>
    </row>
    <row r="41" ht="12.75">
      <c r="C41" s="3"/>
    </row>
    <row r="42" spans="2:3" ht="12.75">
      <c r="B42" s="23"/>
      <c r="C42" s="3"/>
    </row>
    <row r="43" spans="3:8" ht="12.75">
      <c r="C43" s="3"/>
      <c r="E43" s="6"/>
      <c r="F43" s="1"/>
      <c r="G43" s="6"/>
      <c r="H43" s="1"/>
    </row>
    <row r="47" ht="12.75">
      <c r="C47" s="19"/>
    </row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2"/>
  <sheetViews>
    <sheetView workbookViewId="0" topLeftCell="A46">
      <selection activeCell="E43" sqref="E4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6.14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178</v>
      </c>
    </row>
    <row r="3" ht="12.75">
      <c r="B3" s="4"/>
    </row>
    <row r="4" ht="12.75">
      <c r="B4" s="4" t="s">
        <v>60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F7" s="42"/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1">
        <v>38472</v>
      </c>
      <c r="F11" s="51">
        <v>38107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3" ht="12.75">
      <c r="F13" s="42" t="s">
        <v>197</v>
      </c>
    </row>
    <row r="14" spans="2:6" ht="12.75">
      <c r="B14">
        <v>1</v>
      </c>
      <c r="C14" t="s">
        <v>23</v>
      </c>
      <c r="E14" s="8">
        <v>5792</v>
      </c>
      <c r="F14" s="41">
        <v>5123</v>
      </c>
    </row>
    <row r="16" spans="2:6" ht="12.75">
      <c r="B16" s="3">
        <v>2</v>
      </c>
      <c r="C16" t="s">
        <v>22</v>
      </c>
      <c r="E16" s="8">
        <v>61423</v>
      </c>
      <c r="F16" s="8">
        <v>61475</v>
      </c>
    </row>
    <row r="18" spans="2:6" ht="12.75">
      <c r="B18">
        <v>3</v>
      </c>
      <c r="C18" t="s">
        <v>32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198</v>
      </c>
      <c r="E20" s="8">
        <v>192137</v>
      </c>
      <c r="F20" s="41">
        <v>214544</v>
      </c>
    </row>
    <row r="21" spans="5:6" ht="12.75">
      <c r="E21" s="8"/>
      <c r="F21" s="41"/>
    </row>
    <row r="22" spans="2:6" ht="12.75">
      <c r="B22">
        <v>5</v>
      </c>
      <c r="C22" t="s">
        <v>168</v>
      </c>
      <c r="E22" s="8">
        <v>1552</v>
      </c>
      <c r="F22" s="41">
        <v>0</v>
      </c>
    </row>
    <row r="23" spans="5:6" ht="12.75">
      <c r="E23" s="8"/>
      <c r="F23" s="41"/>
    </row>
    <row r="24" spans="2:6" ht="12.75">
      <c r="B24">
        <v>6</v>
      </c>
      <c r="C24" t="s">
        <v>123</v>
      </c>
      <c r="E24" s="8">
        <v>1189</v>
      </c>
      <c r="F24" s="41">
        <v>1918</v>
      </c>
    </row>
    <row r="25" ht="12.75">
      <c r="E25" s="8"/>
    </row>
    <row r="26" spans="2:5" ht="12.75">
      <c r="B26">
        <v>7</v>
      </c>
      <c r="C26" t="s">
        <v>13</v>
      </c>
      <c r="E26" s="8"/>
    </row>
    <row r="27" spans="4:6" ht="12.75">
      <c r="D27" t="s">
        <v>199</v>
      </c>
      <c r="E27" s="8">
        <v>160604</v>
      </c>
      <c r="F27" s="41">
        <v>131677</v>
      </c>
    </row>
    <row r="28" spans="4:6" ht="12.75">
      <c r="D28" t="s">
        <v>200</v>
      </c>
      <c r="E28" s="8">
        <v>7820</v>
      </c>
      <c r="F28" s="8">
        <v>7755</v>
      </c>
    </row>
    <row r="29" spans="2:6" ht="12.75">
      <c r="B29" s="3"/>
      <c r="D29" t="s">
        <v>25</v>
      </c>
      <c r="E29" s="8">
        <v>32969</v>
      </c>
      <c r="F29" s="41">
        <v>26584</v>
      </c>
    </row>
    <row r="30" spans="4:6" ht="12.75">
      <c r="D30" t="s">
        <v>24</v>
      </c>
      <c r="E30" s="8">
        <v>15633</v>
      </c>
      <c r="F30" s="41">
        <f>2281+303</f>
        <v>2584</v>
      </c>
    </row>
    <row r="31" spans="2:6" ht="12.75">
      <c r="B31" s="3"/>
      <c r="D31" t="s">
        <v>26</v>
      </c>
      <c r="E31" s="8">
        <v>49894</v>
      </c>
      <c r="F31" s="41">
        <v>29190</v>
      </c>
    </row>
    <row r="32" spans="5:6" ht="12.75">
      <c r="E32" s="12">
        <f>SUM(E27:E31)</f>
        <v>266920</v>
      </c>
      <c r="F32" s="12">
        <f>SUM(F27:F31)</f>
        <v>197790</v>
      </c>
    </row>
    <row r="33" spans="2:3" ht="12.75">
      <c r="B33">
        <v>8</v>
      </c>
      <c r="C33" t="s">
        <v>14</v>
      </c>
    </row>
    <row r="34" spans="4:6" ht="12.75">
      <c r="D34" t="s">
        <v>27</v>
      </c>
      <c r="E34" s="8">
        <v>23172</v>
      </c>
      <c r="F34" s="8">
        <v>15284</v>
      </c>
    </row>
    <row r="35" spans="4:6" ht="12.75">
      <c r="D35" t="s">
        <v>201</v>
      </c>
      <c r="E35" s="8">
        <v>6972</v>
      </c>
      <c r="F35" s="8">
        <v>1817</v>
      </c>
    </row>
    <row r="36" spans="4:6" ht="12.75">
      <c r="D36" t="s">
        <v>36</v>
      </c>
      <c r="E36" s="8">
        <v>27994</v>
      </c>
      <c r="F36" s="8">
        <v>15208</v>
      </c>
    </row>
    <row r="37" spans="4:6" ht="12.75">
      <c r="D37" t="s">
        <v>38</v>
      </c>
      <c r="E37" s="8">
        <v>43244</v>
      </c>
      <c r="F37" s="8">
        <v>19876</v>
      </c>
    </row>
    <row r="38" spans="4:6" ht="12.75">
      <c r="D38" t="s">
        <v>28</v>
      </c>
      <c r="E38" s="8">
        <v>8792</v>
      </c>
      <c r="F38" s="8">
        <v>13195</v>
      </c>
    </row>
    <row r="39" spans="5:6" ht="12.75">
      <c r="E39" s="13">
        <f>SUM(E34:E38)</f>
        <v>110174</v>
      </c>
      <c r="F39" s="13">
        <f>SUM(F34:F38)</f>
        <v>65380</v>
      </c>
    </row>
    <row r="41" spans="2:6" ht="12.75">
      <c r="B41" s="3">
        <v>9</v>
      </c>
      <c r="C41" t="s">
        <v>29</v>
      </c>
      <c r="E41" s="9">
        <f>E32-E39</f>
        <v>156746</v>
      </c>
      <c r="F41" s="9">
        <f>F32-F39</f>
        <v>132410</v>
      </c>
    </row>
    <row r="42" spans="2:6" ht="12.75">
      <c r="B42" s="3"/>
      <c r="E42" s="9"/>
      <c r="F42" s="1"/>
    </row>
    <row r="43" spans="2:6" ht="13.5" thickBot="1">
      <c r="B43" s="3"/>
      <c r="E43" s="25">
        <f>E14+E16+E18+E20+E41+E24+E22</f>
        <v>424339</v>
      </c>
      <c r="F43" s="25">
        <f>F14+F16+F18+F20+F41+F24+F22</f>
        <v>420970</v>
      </c>
    </row>
    <row r="44" ht="13.5" thickTop="1"/>
    <row r="45" spans="2:3" ht="12.75">
      <c r="B45" s="3">
        <v>10</v>
      </c>
      <c r="C45" t="s">
        <v>15</v>
      </c>
    </row>
    <row r="46" spans="3:6" ht="12.75">
      <c r="C46" t="s">
        <v>16</v>
      </c>
      <c r="E46" s="8">
        <v>163534</v>
      </c>
      <c r="F46" s="8">
        <v>162806</v>
      </c>
    </row>
    <row r="47" spans="3:6" ht="12.75">
      <c r="C47" t="s">
        <v>31</v>
      </c>
      <c r="E47" s="8">
        <v>78296</v>
      </c>
      <c r="F47" s="8">
        <v>79142</v>
      </c>
    </row>
    <row r="48" spans="3:6" ht="12.75">
      <c r="C48" t="s">
        <v>17</v>
      </c>
      <c r="E48" s="8">
        <v>31762</v>
      </c>
      <c r="F48" s="8">
        <v>27744</v>
      </c>
    </row>
    <row r="49" spans="5:6" ht="12.75">
      <c r="E49" s="11"/>
      <c r="F49" s="10"/>
    </row>
    <row r="50" spans="5:6" ht="12.75">
      <c r="E50" s="15"/>
      <c r="F50" s="16"/>
    </row>
    <row r="51" spans="5:6" ht="12.75">
      <c r="E51" s="15">
        <f>SUM(E46:E49)</f>
        <v>273592</v>
      </c>
      <c r="F51" s="15">
        <f>SUM(F46:F49)</f>
        <v>269692</v>
      </c>
    </row>
    <row r="53" spans="2:6" ht="12.75">
      <c r="B53" s="3">
        <v>11</v>
      </c>
      <c r="C53" t="s">
        <v>18</v>
      </c>
      <c r="E53" s="8">
        <v>10336</v>
      </c>
      <c r="F53" s="8">
        <v>4246</v>
      </c>
    </row>
    <row r="55" spans="2:6" ht="12.75">
      <c r="B55">
        <v>12</v>
      </c>
      <c r="C55" t="s">
        <v>124</v>
      </c>
      <c r="E55" s="8">
        <v>4010</v>
      </c>
      <c r="F55" s="8">
        <v>7627</v>
      </c>
    </row>
    <row r="57" spans="2:6" ht="12.75">
      <c r="B57">
        <v>13</v>
      </c>
      <c r="C57" t="s">
        <v>31</v>
      </c>
      <c r="E57" s="8">
        <v>3162</v>
      </c>
      <c r="F57" s="8">
        <v>4931</v>
      </c>
    </row>
    <row r="59" spans="2:6" ht="12.75">
      <c r="B59" s="3">
        <v>14</v>
      </c>
      <c r="C59" s="2" t="s">
        <v>39</v>
      </c>
      <c r="E59" s="8">
        <v>105645</v>
      </c>
      <c r="F59" s="8">
        <v>109122</v>
      </c>
    </row>
    <row r="61" spans="2:6" ht="12.75">
      <c r="B61">
        <v>15</v>
      </c>
      <c r="C61" s="2" t="s">
        <v>30</v>
      </c>
      <c r="E61" s="8">
        <v>26581</v>
      </c>
      <c r="F61" s="8">
        <v>24339</v>
      </c>
    </row>
    <row r="62" spans="3:6" ht="12.75">
      <c r="C62" s="2"/>
      <c r="E62" s="8"/>
      <c r="F62" s="8"/>
    </row>
    <row r="63" spans="2:6" ht="12.75">
      <c r="B63">
        <v>16</v>
      </c>
      <c r="C63" s="2" t="s">
        <v>50</v>
      </c>
      <c r="E63" s="8">
        <v>1013</v>
      </c>
      <c r="F63" s="8">
        <v>1013</v>
      </c>
    </row>
    <row r="64" spans="3:5" ht="12.75">
      <c r="C64" s="2"/>
      <c r="E64" s="8"/>
    </row>
    <row r="65" spans="3:6" ht="13.5" thickBot="1">
      <c r="C65" s="2"/>
      <c r="E65" s="14">
        <f>SUM(E51:E64)</f>
        <v>424339</v>
      </c>
      <c r="F65" s="14">
        <f>SUM(F51:F64)</f>
        <v>420970</v>
      </c>
    </row>
    <row r="66" ht="13.5" thickTop="1">
      <c r="C66" s="2"/>
    </row>
    <row r="67" spans="2:6" ht="12.75">
      <c r="B67" s="3">
        <v>17</v>
      </c>
      <c r="C67" t="s">
        <v>117</v>
      </c>
      <c r="E67" s="45">
        <f>(E51+E55-E22)/E46</f>
        <v>1.688028177626671</v>
      </c>
      <c r="F67" s="45">
        <f>(F51+F55)/F46</f>
        <v>1.7033708831369851</v>
      </c>
    </row>
    <row r="68" ht="12.75">
      <c r="C68" s="48"/>
    </row>
    <row r="69" spans="3:26" ht="12.75">
      <c r="C69" s="48"/>
      <c r="L69" s="6"/>
      <c r="M69" s="6"/>
      <c r="N69" s="6"/>
      <c r="O69" s="1"/>
      <c r="P69" s="1"/>
      <c r="Q69" s="1"/>
      <c r="R69" s="1"/>
      <c r="S69" s="1"/>
      <c r="T69" s="1"/>
      <c r="U69" s="1"/>
      <c r="W69" s="6"/>
      <c r="X69" s="6"/>
      <c r="Y69" s="6"/>
      <c r="Z69" s="1"/>
    </row>
    <row r="70" ht="12.75">
      <c r="C70" s="19"/>
    </row>
    <row r="71" ht="12.75">
      <c r="B71" s="19" t="s">
        <v>163</v>
      </c>
    </row>
    <row r="72" ht="12.75">
      <c r="B72" s="19" t="s">
        <v>156</v>
      </c>
    </row>
  </sheetData>
  <printOptions/>
  <pageMargins left="0.48" right="0.47" top="0.56" bottom="0.49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9"/>
  <sheetViews>
    <sheetView workbookViewId="0" topLeftCell="B6">
      <pane ySplit="1020" topLeftCell="BM1" activePane="bottomLeft" state="split"/>
      <selection pane="topLeft" activeCell="B44" sqref="B44"/>
      <selection pane="bottomLeft" activeCell="G20" sqref="G20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178</v>
      </c>
    </row>
    <row r="3" ht="12.75">
      <c r="B3" s="4"/>
    </row>
    <row r="4" ht="12.75">
      <c r="B4" s="4" t="s">
        <v>61</v>
      </c>
    </row>
    <row r="6" spans="6:7" ht="12.75">
      <c r="F6" s="68" t="s">
        <v>67</v>
      </c>
      <c r="G6" s="68"/>
    </row>
    <row r="7" spans="4:8" ht="12.75">
      <c r="D7" s="1" t="s">
        <v>62</v>
      </c>
      <c r="E7" s="1" t="s">
        <v>31</v>
      </c>
      <c r="F7" s="1" t="s">
        <v>62</v>
      </c>
      <c r="G7" s="1" t="s">
        <v>65</v>
      </c>
      <c r="H7" s="1" t="s">
        <v>118</v>
      </c>
    </row>
    <row r="8" spans="4:9" ht="12.75">
      <c r="D8" s="1" t="s">
        <v>63</v>
      </c>
      <c r="E8" s="1"/>
      <c r="F8" s="1" t="s">
        <v>64</v>
      </c>
      <c r="G8" s="1" t="s">
        <v>66</v>
      </c>
      <c r="H8" s="1" t="s">
        <v>169</v>
      </c>
      <c r="I8" s="1" t="s">
        <v>20</v>
      </c>
    </row>
    <row r="9" spans="4:9" ht="12.75">
      <c r="D9" s="1"/>
      <c r="E9" s="1"/>
      <c r="F9" s="1"/>
      <c r="G9" s="1"/>
      <c r="H9" s="1"/>
      <c r="I9" s="1"/>
    </row>
    <row r="10" spans="4:9" ht="12.75">
      <c r="D10" s="1"/>
      <c r="E10" s="1"/>
      <c r="F10" s="1"/>
      <c r="G10" s="1"/>
      <c r="H10" s="1"/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158</v>
      </c>
      <c r="D13" s="9">
        <f>D35</f>
        <v>162806</v>
      </c>
      <c r="E13" s="9">
        <f>E35</f>
        <v>79142</v>
      </c>
      <c r="F13" s="9">
        <f>F35</f>
        <v>2315</v>
      </c>
      <c r="G13" s="9">
        <f>G35</f>
        <v>2475</v>
      </c>
      <c r="H13" s="9">
        <f>H35</f>
        <v>22954</v>
      </c>
      <c r="I13" s="8">
        <f>SUM(D13:H13)</f>
        <v>269692</v>
      </c>
    </row>
    <row r="14" ht="12.75">
      <c r="I14" s="9"/>
    </row>
    <row r="15" spans="2:9" ht="12.75">
      <c r="B15" t="s">
        <v>57</v>
      </c>
      <c r="H15" s="8">
        <f>'P&amp;L'!G27</f>
        <v>7387</v>
      </c>
      <c r="I15" s="8">
        <f>SUM(D15:H15)</f>
        <v>7387</v>
      </c>
    </row>
    <row r="16" spans="8:9" ht="12.75">
      <c r="H16" s="8"/>
      <c r="I16" s="8"/>
    </row>
    <row r="17" spans="2:9" ht="12.75">
      <c r="B17" t="s">
        <v>170</v>
      </c>
      <c r="H17" s="8">
        <f>-3517</f>
        <v>-3517</v>
      </c>
      <c r="I17" s="8">
        <f>SUM(D17:H17)</f>
        <v>-3517</v>
      </c>
    </row>
    <row r="18" spans="8:9" ht="12.75">
      <c r="H18" s="8"/>
      <c r="I18" s="8"/>
    </row>
    <row r="19" spans="2:9" ht="12.75">
      <c r="B19" t="s">
        <v>194</v>
      </c>
      <c r="D19">
        <v>728</v>
      </c>
      <c r="E19" s="66">
        <v>-846</v>
      </c>
      <c r="F19">
        <v>182</v>
      </c>
      <c r="G19" s="66">
        <f>-34</f>
        <v>-34</v>
      </c>
      <c r="H19" s="8"/>
      <c r="I19" s="8">
        <f>SUM(D19:H19)</f>
        <v>30</v>
      </c>
    </row>
    <row r="20" spans="8:9" ht="12.75">
      <c r="H20" s="8"/>
      <c r="I20" s="8"/>
    </row>
    <row r="21" spans="2:9" ht="12.75">
      <c r="B21" t="s">
        <v>125</v>
      </c>
      <c r="G21" s="8">
        <v>1245</v>
      </c>
      <c r="H21" s="8">
        <f>-1245</f>
        <v>-1245</v>
      </c>
      <c r="I21" s="8">
        <f>SUM(D21:H21)</f>
        <v>0</v>
      </c>
    </row>
    <row r="23" spans="2:9" ht="13.5" thickBot="1">
      <c r="B23" t="s">
        <v>179</v>
      </c>
      <c r="D23" s="14">
        <f aca="true" t="shared" si="0" ref="D23:I23">SUM(D13:D22)</f>
        <v>163534</v>
      </c>
      <c r="E23" s="14">
        <f t="shared" si="0"/>
        <v>78296</v>
      </c>
      <c r="F23" s="14">
        <f t="shared" si="0"/>
        <v>2497</v>
      </c>
      <c r="G23" s="14">
        <f t="shared" si="0"/>
        <v>3686</v>
      </c>
      <c r="H23" s="14">
        <f t="shared" si="0"/>
        <v>25579</v>
      </c>
      <c r="I23" s="14">
        <f t="shared" si="0"/>
        <v>273592</v>
      </c>
    </row>
    <row r="24" ht="13.5" thickTop="1"/>
    <row r="27" spans="2:9" ht="12.75">
      <c r="B27" t="s">
        <v>131</v>
      </c>
      <c r="D27" s="15">
        <v>162806</v>
      </c>
      <c r="E27" s="15">
        <v>79142</v>
      </c>
      <c r="F27" s="15">
        <v>2315</v>
      </c>
      <c r="G27" s="15">
        <v>1354</v>
      </c>
      <c r="H27" s="15">
        <v>9425</v>
      </c>
      <c r="I27" s="15">
        <f>SUM(D27:H27)</f>
        <v>255042</v>
      </c>
    </row>
    <row r="29" spans="2:9" ht="12.75">
      <c r="B29" t="s">
        <v>68</v>
      </c>
      <c r="H29" s="8">
        <v>18167</v>
      </c>
      <c r="I29" s="15">
        <f>SUM(D29:H29)</f>
        <v>18167</v>
      </c>
    </row>
    <row r="30" spans="8:9" ht="12.75">
      <c r="H30" s="8"/>
      <c r="I30" s="8"/>
    </row>
    <row r="31" spans="2:9" ht="12.75">
      <c r="B31" t="s">
        <v>147</v>
      </c>
      <c r="H31" s="8">
        <f>-3517</f>
        <v>-3517</v>
      </c>
      <c r="I31" s="15">
        <f>SUM(D31:H31)</f>
        <v>-3517</v>
      </c>
    </row>
    <row r="32" spans="8:9" ht="12.75">
      <c r="H32" s="8"/>
      <c r="I32" s="8"/>
    </row>
    <row r="33" spans="2:9" ht="12.75">
      <c r="B33" t="s">
        <v>125</v>
      </c>
      <c r="G33" s="8">
        <v>1121</v>
      </c>
      <c r="H33" s="8">
        <f>-1121</f>
        <v>-1121</v>
      </c>
      <c r="I33" s="15">
        <f>SUM(D33:H33)</f>
        <v>0</v>
      </c>
    </row>
    <row r="35" spans="2:9" ht="13.5" thickBot="1">
      <c r="B35" t="s">
        <v>149</v>
      </c>
      <c r="D35" s="14">
        <f aca="true" t="shared" si="1" ref="D35:I35">SUM(D27:D34)</f>
        <v>162806</v>
      </c>
      <c r="E35" s="14">
        <f t="shared" si="1"/>
        <v>79142</v>
      </c>
      <c r="F35" s="14">
        <f t="shared" si="1"/>
        <v>2315</v>
      </c>
      <c r="G35" s="14">
        <f t="shared" si="1"/>
        <v>2475</v>
      </c>
      <c r="H35" s="14">
        <f t="shared" si="1"/>
        <v>22954</v>
      </c>
      <c r="I35" s="14">
        <f t="shared" si="1"/>
        <v>269692</v>
      </c>
    </row>
    <row r="36" ht="13.5" thickTop="1"/>
    <row r="39" spans="2:26" ht="12.75">
      <c r="B39" s="19" t="s">
        <v>162</v>
      </c>
      <c r="C39" s="3"/>
      <c r="L39" s="6"/>
      <c r="M39" s="6"/>
      <c r="N39" s="6"/>
      <c r="O39" s="1"/>
      <c r="P39" s="1"/>
      <c r="Q39" s="1"/>
      <c r="R39" s="1"/>
      <c r="S39" s="1"/>
      <c r="T39" s="1"/>
      <c r="U39" s="1"/>
      <c r="W39" s="6"/>
      <c r="X39" s="6"/>
      <c r="Y39" s="6"/>
      <c r="Z39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4">
      <selection activeCell="D37" sqref="D37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178</v>
      </c>
    </row>
    <row r="3" ht="12.75">
      <c r="B3" s="4"/>
    </row>
    <row r="4" ht="12.75">
      <c r="B4" s="4" t="s">
        <v>140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1">
        <v>38472</v>
      </c>
      <c r="E10" s="51">
        <v>38107</v>
      </c>
    </row>
    <row r="11" spans="4:5" ht="12.75">
      <c r="D11" s="1" t="s">
        <v>3</v>
      </c>
      <c r="E11" s="1" t="s">
        <v>3</v>
      </c>
    </row>
    <row r="13" spans="2:5" ht="12.75">
      <c r="B13" t="s">
        <v>202</v>
      </c>
      <c r="D13" s="8">
        <v>6275</v>
      </c>
      <c r="E13" s="8">
        <f>-7184</f>
        <v>-7184</v>
      </c>
    </row>
    <row r="14" ht="12.75">
      <c r="E14" s="8"/>
    </row>
    <row r="15" spans="2:5" ht="12.75">
      <c r="B15" t="s">
        <v>203</v>
      </c>
      <c r="D15" s="8">
        <v>3531</v>
      </c>
      <c r="E15" s="8">
        <f>-2040</f>
        <v>-2040</v>
      </c>
    </row>
    <row r="16" ht="12.75">
      <c r="E16" s="8"/>
    </row>
    <row r="17" spans="2:5" ht="12.75">
      <c r="B17" t="s">
        <v>153</v>
      </c>
      <c r="D17" s="8">
        <v>14416</v>
      </c>
      <c r="E17" s="8">
        <v>19835</v>
      </c>
    </row>
    <row r="18" spans="4:5" ht="12.75">
      <c r="D18" s="7"/>
      <c r="E18" s="11"/>
    </row>
    <row r="19" spans="2:5" ht="12.75">
      <c r="B19" t="s">
        <v>165</v>
      </c>
      <c r="D19" s="8">
        <f>SUM(D13:D18)</f>
        <v>24222</v>
      </c>
      <c r="E19" s="8">
        <f>SUM(E13:E18)</f>
        <v>10611</v>
      </c>
    </row>
    <row r="20" spans="4:5" ht="12.75">
      <c r="D20" s="8"/>
      <c r="E20" s="8"/>
    </row>
    <row r="21" spans="2:5" ht="12.75">
      <c r="B21" t="s">
        <v>69</v>
      </c>
      <c r="D21" s="8">
        <f>E23</f>
        <v>16296</v>
      </c>
      <c r="E21" s="8">
        <v>5685</v>
      </c>
    </row>
    <row r="22" spans="4:5" ht="12.75">
      <c r="D22" s="8"/>
      <c r="E22" s="8"/>
    </row>
    <row r="23" spans="2:5" ht="13.5" thickBot="1">
      <c r="B23" t="s">
        <v>180</v>
      </c>
      <c r="D23" s="14">
        <f>SUM(D19:D22)</f>
        <v>40518</v>
      </c>
      <c r="E23" s="14">
        <f>SUM(E19:E22)</f>
        <v>16296</v>
      </c>
    </row>
    <row r="24" ht="13.5" thickTop="1"/>
    <row r="25" ht="12.75">
      <c r="B25" s="19" t="s">
        <v>109</v>
      </c>
    </row>
    <row r="27" spans="4:5" ht="12.75">
      <c r="D27" s="42" t="s">
        <v>8</v>
      </c>
      <c r="E27" s="19"/>
    </row>
    <row r="28" spans="4:5" ht="12.75">
      <c r="D28" s="42" t="s">
        <v>9</v>
      </c>
      <c r="E28" s="42" t="s">
        <v>8</v>
      </c>
    </row>
    <row r="29" spans="4:5" ht="12.75">
      <c r="D29" s="42" t="s">
        <v>10</v>
      </c>
      <c r="E29" s="42" t="s">
        <v>11</v>
      </c>
    </row>
    <row r="30" spans="4:5" ht="12.75">
      <c r="D30" s="42" t="s">
        <v>2</v>
      </c>
      <c r="E30" s="42" t="s">
        <v>12</v>
      </c>
    </row>
    <row r="31" spans="4:5" ht="12.75">
      <c r="D31" s="52">
        <v>38472</v>
      </c>
      <c r="E31" s="52">
        <v>38107</v>
      </c>
    </row>
    <row r="32" spans="4:5" ht="12.75">
      <c r="D32" s="42" t="s">
        <v>3</v>
      </c>
      <c r="E32" s="42" t="s">
        <v>3</v>
      </c>
    </row>
    <row r="33" spans="4:5" ht="12.75">
      <c r="D33" s="42"/>
      <c r="E33" s="42"/>
    </row>
    <row r="34" spans="2:5" ht="12.75">
      <c r="B34" s="19" t="s">
        <v>110</v>
      </c>
      <c r="D34" s="44">
        <v>34000</v>
      </c>
      <c r="E34" s="44">
        <v>18638</v>
      </c>
    </row>
    <row r="35" spans="2:5" ht="12.75">
      <c r="B35" s="19" t="s">
        <v>112</v>
      </c>
      <c r="D35" s="44">
        <v>14715</v>
      </c>
      <c r="E35" s="44">
        <v>9408</v>
      </c>
    </row>
    <row r="36" spans="2:5" ht="12.75">
      <c r="B36" s="19" t="s">
        <v>111</v>
      </c>
      <c r="D36" s="44">
        <f>-8197</f>
        <v>-8197</v>
      </c>
      <c r="E36" s="44">
        <f>-11750</f>
        <v>-11750</v>
      </c>
    </row>
    <row r="37" spans="4:5" ht="13.5" thickBot="1">
      <c r="D37" s="43">
        <f>SUM(D34:D36)</f>
        <v>40518</v>
      </c>
      <c r="E37" s="43">
        <f>SUM(E34:E36)</f>
        <v>16296</v>
      </c>
    </row>
    <row r="38" spans="4:5" ht="13.5" thickTop="1">
      <c r="D38" s="42"/>
      <c r="E38" s="42"/>
    </row>
    <row r="41" spans="2:26" ht="12.75">
      <c r="B41" s="19" t="s">
        <v>164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113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workbookViewId="0" topLeftCell="A1">
      <pane ySplit="765" topLeftCell="BM127" activePane="bottomLeft" state="split"/>
      <selection pane="topLeft" activeCell="C2" sqref="C2:C4"/>
      <selection pane="bottomLeft" activeCell="C31" sqref="C31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178</v>
      </c>
    </row>
    <row r="3" ht="12.75">
      <c r="B3" s="4"/>
    </row>
    <row r="4" ht="12.75">
      <c r="B4" s="4" t="s">
        <v>70</v>
      </c>
    </row>
    <row r="6" spans="2:3" ht="12.75">
      <c r="B6" s="3">
        <v>1</v>
      </c>
      <c r="C6" s="4" t="s">
        <v>74</v>
      </c>
    </row>
    <row r="8" ht="12.75">
      <c r="C8" s="2" t="s">
        <v>208</v>
      </c>
    </row>
    <row r="9" ht="12.75">
      <c r="C9" s="2"/>
    </row>
    <row r="10" ht="12.75">
      <c r="C10" s="2" t="s">
        <v>71</v>
      </c>
    </row>
    <row r="11" ht="13.5" customHeight="1">
      <c r="C11" s="2" t="s">
        <v>159</v>
      </c>
    </row>
    <row r="12" ht="13.5" customHeight="1">
      <c r="C12" s="2"/>
    </row>
    <row r="13" ht="13.5" customHeight="1">
      <c r="C13" s="2" t="s">
        <v>115</v>
      </c>
    </row>
    <row r="14" ht="12.75" customHeight="1">
      <c r="C14" s="2" t="s">
        <v>207</v>
      </c>
    </row>
    <row r="15" ht="12.75" customHeight="1">
      <c r="C15" s="2"/>
    </row>
    <row r="16" ht="12.75">
      <c r="C16" s="2" t="s">
        <v>72</v>
      </c>
    </row>
    <row r="17" ht="12.75">
      <c r="C17" s="2" t="s">
        <v>160</v>
      </c>
    </row>
    <row r="19" spans="2:3" ht="12.75">
      <c r="B19">
        <v>2</v>
      </c>
      <c r="C19" s="17" t="s">
        <v>73</v>
      </c>
    </row>
    <row r="21" ht="12.75">
      <c r="C21" t="s">
        <v>181</v>
      </c>
    </row>
    <row r="23" spans="2:3" ht="12.75">
      <c r="B23">
        <v>3</v>
      </c>
      <c r="C23" s="4" t="s">
        <v>157</v>
      </c>
    </row>
    <row r="25" ht="12.75">
      <c r="C25" t="s">
        <v>161</v>
      </c>
    </row>
    <row r="27" spans="2:3" ht="12.75">
      <c r="B27">
        <v>4</v>
      </c>
      <c r="C27" s="4" t="s">
        <v>75</v>
      </c>
    </row>
    <row r="29" ht="12.75">
      <c r="C29" t="s">
        <v>76</v>
      </c>
    </row>
    <row r="31" spans="2:3" ht="12.75">
      <c r="B31">
        <v>5</v>
      </c>
      <c r="C31" s="4" t="s">
        <v>77</v>
      </c>
    </row>
    <row r="32" ht="12.75">
      <c r="C32" s="4"/>
    </row>
    <row r="33" ht="12.75">
      <c r="C33" t="s">
        <v>214</v>
      </c>
    </row>
    <row r="34" ht="12.75">
      <c r="C34" t="s">
        <v>216</v>
      </c>
    </row>
    <row r="35" s="21" customFormat="1" ht="12.75">
      <c r="C35" s="21" t="s">
        <v>217</v>
      </c>
    </row>
    <row r="36" s="21" customFormat="1" ht="12.75">
      <c r="C36" s="21" t="s">
        <v>215</v>
      </c>
    </row>
    <row r="38" spans="2:3" ht="12.75">
      <c r="B38">
        <v>6</v>
      </c>
      <c r="C38" s="4" t="s">
        <v>78</v>
      </c>
    </row>
    <row r="39" ht="12.75">
      <c r="E39" s="1"/>
    </row>
    <row r="40" spans="3:5" ht="12.75">
      <c r="C40" t="s">
        <v>182</v>
      </c>
      <c r="E40" s="1"/>
    </row>
    <row r="41" ht="12.75">
      <c r="E41" s="1"/>
    </row>
    <row r="42" spans="2:3" ht="12.75">
      <c r="B42">
        <v>7</v>
      </c>
      <c r="C42" s="4" t="s">
        <v>79</v>
      </c>
    </row>
    <row r="43" ht="12.75">
      <c r="C43" s="4"/>
    </row>
    <row r="44" ht="12.75">
      <c r="C44" s="21" t="s">
        <v>166</v>
      </c>
    </row>
    <row r="45" ht="12.75">
      <c r="C45" s="21" t="s">
        <v>167</v>
      </c>
    </row>
    <row r="46" spans="3:7" ht="12.75">
      <c r="C46" s="21" t="s">
        <v>126</v>
      </c>
      <c r="E46" s="1"/>
      <c r="F46" s="1"/>
      <c r="G46" s="1"/>
    </row>
    <row r="47" ht="12.75">
      <c r="C47" s="21"/>
    </row>
    <row r="48" spans="3:7" ht="12.75">
      <c r="C48" s="21"/>
      <c r="D48" s="67" t="s">
        <v>21</v>
      </c>
      <c r="E48" s="67"/>
      <c r="F48" s="67" t="s">
        <v>127</v>
      </c>
      <c r="G48" s="67"/>
    </row>
    <row r="49" spans="3:7" ht="12.75">
      <c r="C49" s="21"/>
      <c r="D49" s="67" t="s">
        <v>183</v>
      </c>
      <c r="E49" s="67"/>
      <c r="F49" s="67"/>
      <c r="G49" s="67"/>
    </row>
    <row r="50" spans="3:7" ht="12.75">
      <c r="C50" s="21"/>
      <c r="D50" s="1">
        <v>2005</v>
      </c>
      <c r="E50" s="1">
        <v>2004</v>
      </c>
      <c r="F50" s="1">
        <v>2005</v>
      </c>
      <c r="G50" s="1">
        <v>2004</v>
      </c>
    </row>
    <row r="51" spans="3:7" ht="12.75">
      <c r="C51" s="21"/>
      <c r="D51" s="1" t="s">
        <v>3</v>
      </c>
      <c r="E51" s="1" t="s">
        <v>3</v>
      </c>
      <c r="F51" s="1" t="s">
        <v>3</v>
      </c>
      <c r="G51" s="1" t="s">
        <v>3</v>
      </c>
    </row>
    <row r="52" ht="12.75">
      <c r="C52" s="21"/>
    </row>
    <row r="53" spans="3:7" ht="12.75">
      <c r="C53" s="21" t="s">
        <v>128</v>
      </c>
      <c r="D53" s="8">
        <v>118968</v>
      </c>
      <c r="E53" s="53">
        <v>121308</v>
      </c>
      <c r="F53" s="8">
        <v>12053</v>
      </c>
      <c r="G53" s="53">
        <v>21478</v>
      </c>
    </row>
    <row r="54" spans="3:7" ht="12.75">
      <c r="C54" s="21" t="s">
        <v>129</v>
      </c>
      <c r="D54" s="11">
        <v>4654</v>
      </c>
      <c r="E54" s="63">
        <v>4500</v>
      </c>
      <c r="F54" s="11">
        <v>3334</v>
      </c>
      <c r="G54" s="63">
        <v>3049</v>
      </c>
    </row>
    <row r="55" spans="3:7" ht="12.75">
      <c r="C55" s="21"/>
      <c r="D55" s="9">
        <f>SUM(D53:D54)</f>
        <v>123622</v>
      </c>
      <c r="E55" s="64">
        <f>SUM(E53:E54)</f>
        <v>125808</v>
      </c>
      <c r="F55" s="9">
        <f>SUM(F53:F54)</f>
        <v>15387</v>
      </c>
      <c r="G55" s="64">
        <f>SUM(G53:G54)</f>
        <v>24527</v>
      </c>
    </row>
    <row r="56" spans="3:7" ht="12.75">
      <c r="C56" s="21" t="s">
        <v>209</v>
      </c>
      <c r="D56" s="11"/>
      <c r="E56" s="63"/>
      <c r="F56" s="11">
        <f>-4283</f>
        <v>-4283</v>
      </c>
      <c r="G56" s="63">
        <f>-205</f>
        <v>-205</v>
      </c>
    </row>
    <row r="57" spans="3:7" ht="12.75">
      <c r="C57" s="21"/>
      <c r="D57" s="9">
        <f>SUM(D55:D56)</f>
        <v>123622</v>
      </c>
      <c r="E57" s="64">
        <f>SUM(E55:E56)</f>
        <v>125808</v>
      </c>
      <c r="F57" s="9">
        <f>SUM(F55:F56)</f>
        <v>11104</v>
      </c>
      <c r="G57" s="64">
        <f>SUM(G55:G56)</f>
        <v>24322</v>
      </c>
    </row>
    <row r="58" spans="3:7" ht="12.75">
      <c r="C58" s="21" t="s">
        <v>54</v>
      </c>
      <c r="E58" s="64">
        <v>0</v>
      </c>
      <c r="F58" s="8">
        <v>735</v>
      </c>
      <c r="G58" s="53">
        <v>704</v>
      </c>
    </row>
    <row r="59" spans="3:7" ht="12.75">
      <c r="C59" s="21" t="s">
        <v>53</v>
      </c>
      <c r="E59" s="64">
        <v>0</v>
      </c>
      <c r="F59" s="8">
        <f>-1401</f>
        <v>-1401</v>
      </c>
      <c r="G59" s="53">
        <f>-1156</f>
        <v>-1156</v>
      </c>
    </row>
    <row r="60" spans="3:8" ht="13.5" thickBot="1">
      <c r="C60" s="21"/>
      <c r="D60" s="26">
        <f>SUM(D57:D59)</f>
        <v>123622</v>
      </c>
      <c r="E60" s="65">
        <f>SUM(E57:E59)</f>
        <v>125808</v>
      </c>
      <c r="F60" s="26">
        <f>SUM(F57:F59)</f>
        <v>10438</v>
      </c>
      <c r="G60" s="65">
        <f>SUM(G57:G59)</f>
        <v>23870</v>
      </c>
      <c r="H60" s="8"/>
    </row>
    <row r="61" ht="13.5" thickTop="1">
      <c r="C61" s="21"/>
    </row>
    <row r="62" spans="2:3" ht="12.75">
      <c r="B62">
        <v>8</v>
      </c>
      <c r="C62" s="17" t="s">
        <v>23</v>
      </c>
    </row>
    <row r="64" ht="12.75">
      <c r="C64" t="s">
        <v>120</v>
      </c>
    </row>
    <row r="66" spans="2:3" ht="12.75">
      <c r="B66">
        <v>9</v>
      </c>
      <c r="C66" s="4" t="s">
        <v>80</v>
      </c>
    </row>
    <row r="67" ht="12.75">
      <c r="C67" s="4"/>
    </row>
    <row r="68" ht="12.75">
      <c r="C68" s="21" t="s">
        <v>171</v>
      </c>
    </row>
    <row r="69" ht="12.75">
      <c r="C69" s="21"/>
    </row>
    <row r="70" spans="2:3" ht="12.75">
      <c r="B70">
        <v>10</v>
      </c>
      <c r="C70" s="4" t="s">
        <v>81</v>
      </c>
    </row>
    <row r="72" s="21" customFormat="1" ht="12.75">
      <c r="C72" s="21" t="s">
        <v>184</v>
      </c>
    </row>
    <row r="73" s="21" customFormat="1" ht="12.75"/>
    <row r="74" spans="2:3" ht="12.75">
      <c r="B74">
        <v>11</v>
      </c>
      <c r="C74" s="4" t="s">
        <v>82</v>
      </c>
    </row>
    <row r="75" ht="12.75">
      <c r="C75" s="4"/>
    </row>
    <row r="76" ht="12.75">
      <c r="C76" s="21" t="s">
        <v>83</v>
      </c>
    </row>
    <row r="77" ht="12.75">
      <c r="C77" s="21"/>
    </row>
    <row r="78" ht="12.75">
      <c r="C78" s="21"/>
    </row>
    <row r="79" ht="12.75">
      <c r="C79" s="21"/>
    </row>
    <row r="80" ht="12.75">
      <c r="C80" s="21"/>
    </row>
    <row r="81" spans="2:3" ht="12.75">
      <c r="B81">
        <v>12</v>
      </c>
      <c r="C81" s="4" t="s">
        <v>84</v>
      </c>
    </row>
    <row r="82" spans="3:5" ht="12.75">
      <c r="C82" s="4"/>
      <c r="E82" s="1"/>
    </row>
    <row r="83" spans="3:5" ht="12.75">
      <c r="C83" s="21" t="s">
        <v>185</v>
      </c>
      <c r="E83" s="1"/>
    </row>
    <row r="84" spans="3:5" ht="12.75">
      <c r="C84" s="21"/>
      <c r="E84" s="1"/>
    </row>
    <row r="85" spans="3:5" ht="12.75">
      <c r="C85" s="21"/>
      <c r="E85" s="1" t="s">
        <v>8</v>
      </c>
    </row>
    <row r="86" spans="3:5" ht="12.75">
      <c r="C86" s="21"/>
      <c r="E86" s="1" t="s">
        <v>9</v>
      </c>
    </row>
    <row r="87" spans="3:5" ht="12.75">
      <c r="C87" s="21"/>
      <c r="E87" s="1" t="s">
        <v>10</v>
      </c>
    </row>
    <row r="88" spans="3:5" ht="12.75">
      <c r="C88" s="21"/>
      <c r="E88" s="1" t="s">
        <v>2</v>
      </c>
    </row>
    <row r="89" spans="3:5" ht="12.75">
      <c r="C89" s="21"/>
      <c r="E89" s="51">
        <v>38472</v>
      </c>
    </row>
    <row r="90" spans="3:5" ht="12.75">
      <c r="C90" s="21"/>
      <c r="E90" s="1" t="s">
        <v>3</v>
      </c>
    </row>
    <row r="91" spans="3:5" ht="12.75">
      <c r="C91" s="21"/>
      <c r="E91" s="1"/>
    </row>
    <row r="92" spans="3:5" ht="12.75">
      <c r="C92" s="21" t="s">
        <v>174</v>
      </c>
      <c r="E92" s="1"/>
    </row>
    <row r="93" spans="3:5" ht="13.5" thickBot="1">
      <c r="C93" s="61" t="s">
        <v>175</v>
      </c>
      <c r="E93" s="62">
        <v>35171</v>
      </c>
    </row>
    <row r="94" spans="3:5" ht="13.5" thickTop="1">
      <c r="C94" s="21"/>
      <c r="E94" s="1"/>
    </row>
    <row r="95" spans="3:5" ht="12.75">
      <c r="C95" s="21" t="s">
        <v>176</v>
      </c>
      <c r="E95" s="1"/>
    </row>
    <row r="96" spans="3:5" ht="12.75">
      <c r="C96" s="21" t="s">
        <v>177</v>
      </c>
      <c r="E96" s="1"/>
    </row>
    <row r="97" spans="3:5" ht="12.75">
      <c r="C97" s="4"/>
      <c r="E97" s="1"/>
    </row>
    <row r="98" spans="2:3" ht="12.75">
      <c r="B98">
        <v>13</v>
      </c>
      <c r="C98" s="4" t="s">
        <v>139</v>
      </c>
    </row>
    <row r="99" ht="12.75">
      <c r="E99" t="s">
        <v>140</v>
      </c>
    </row>
    <row r="100" ht="12.75">
      <c r="C100" t="s">
        <v>97</v>
      </c>
    </row>
    <row r="101" ht="12.75">
      <c r="C101" t="s">
        <v>98</v>
      </c>
    </row>
    <row r="103" ht="12.75">
      <c r="C103" t="s">
        <v>99</v>
      </c>
    </row>
    <row r="105" ht="12.75">
      <c r="E105" s="1" t="s">
        <v>8</v>
      </c>
    </row>
    <row r="106" spans="4:7" ht="12.75">
      <c r="D106" s="1"/>
      <c r="E106" s="1" t="s">
        <v>9</v>
      </c>
      <c r="F106" s="1"/>
      <c r="G106" s="1"/>
    </row>
    <row r="107" spans="4:7" ht="12.75">
      <c r="D107" s="1"/>
      <c r="E107" s="1" t="s">
        <v>10</v>
      </c>
      <c r="F107" s="1"/>
      <c r="G107" s="1"/>
    </row>
    <row r="108" spans="4:7" ht="12.75">
      <c r="D108" s="1"/>
      <c r="E108" s="1" t="s">
        <v>2</v>
      </c>
      <c r="F108" s="1"/>
      <c r="G108" s="1"/>
    </row>
    <row r="109" spans="4:7" ht="12.75">
      <c r="D109" s="5"/>
      <c r="E109" s="51">
        <v>38472</v>
      </c>
      <c r="F109" s="5"/>
      <c r="G109" s="5"/>
    </row>
    <row r="110" spans="1:7" ht="15">
      <c r="A110" s="18"/>
      <c r="D110" s="1"/>
      <c r="E110" s="1" t="s">
        <v>3</v>
      </c>
      <c r="F110" s="1"/>
      <c r="G110" s="1"/>
    </row>
    <row r="111" s="27" customFormat="1" ht="12.75">
      <c r="C111" s="4" t="s">
        <v>96</v>
      </c>
    </row>
    <row r="112" s="27" customFormat="1" ht="12.75">
      <c r="C112" s="4"/>
    </row>
    <row r="113" s="27" customFormat="1" ht="12.75">
      <c r="C113" s="39" t="s">
        <v>101</v>
      </c>
    </row>
    <row r="114" s="27" customFormat="1" ht="12.75">
      <c r="C114" s="39" t="s">
        <v>102</v>
      </c>
    </row>
    <row r="115" s="27" customFormat="1" ht="12.75">
      <c r="C115" s="39"/>
    </row>
    <row r="116" s="27" customFormat="1" ht="12.75">
      <c r="C116" s="37" t="s">
        <v>103</v>
      </c>
    </row>
    <row r="117" s="27" customFormat="1" ht="12.75">
      <c r="C117" s="38" t="s">
        <v>100</v>
      </c>
    </row>
    <row r="118" spans="3:5" s="27" customFormat="1" ht="12.75">
      <c r="C118" s="37" t="s">
        <v>106</v>
      </c>
      <c r="E118" s="15">
        <f>-1013</f>
        <v>-1013</v>
      </c>
    </row>
    <row r="119" s="27" customFormat="1" ht="12.75"/>
    <row r="120" s="27" customFormat="1" ht="12.75">
      <c r="C120" s="37" t="s">
        <v>104</v>
      </c>
    </row>
    <row r="121" s="27" customFormat="1" ht="12.75">
      <c r="C121" s="38" t="s">
        <v>100</v>
      </c>
    </row>
    <row r="122" spans="3:5" s="27" customFormat="1" ht="12.75">
      <c r="C122" s="37" t="s">
        <v>107</v>
      </c>
      <c r="E122" s="15">
        <f>-17199</f>
        <v>-17199</v>
      </c>
    </row>
    <row r="123" spans="2:7" s="27" customFormat="1" ht="12.75">
      <c r="B123" s="31"/>
      <c r="E123" s="16"/>
      <c r="F123" s="16"/>
      <c r="G123" s="16"/>
    </row>
    <row r="124" spans="2:7" s="27" customFormat="1" ht="12.75">
      <c r="B124" s="31"/>
      <c r="C124" s="40" t="s">
        <v>105</v>
      </c>
      <c r="E124" s="16"/>
      <c r="F124" s="32"/>
      <c r="G124" s="32"/>
    </row>
    <row r="125" spans="2:7" s="27" customFormat="1" ht="12.75">
      <c r="B125" s="31"/>
      <c r="D125" s="16"/>
      <c r="E125" s="15"/>
      <c r="F125" s="15"/>
      <c r="G125" s="28"/>
    </row>
    <row r="126" spans="2:7" s="27" customFormat="1" ht="12.75">
      <c r="B126" s="31"/>
      <c r="C126" s="39" t="s">
        <v>101</v>
      </c>
      <c r="D126" s="16"/>
      <c r="E126" s="15"/>
      <c r="F126" s="15"/>
      <c r="G126" s="28"/>
    </row>
    <row r="127" spans="2:7" s="27" customFormat="1" ht="12.75">
      <c r="B127" s="31"/>
      <c r="C127" s="39" t="s">
        <v>102</v>
      </c>
      <c r="D127" s="16"/>
      <c r="E127" s="15"/>
      <c r="F127" s="15"/>
      <c r="G127" s="28"/>
    </row>
    <row r="128" spans="2:7" s="27" customFormat="1" ht="12.75">
      <c r="B128" s="31"/>
      <c r="E128" s="15"/>
      <c r="F128" s="15"/>
      <c r="G128" s="28"/>
    </row>
    <row r="129" spans="2:7" s="27" customFormat="1" ht="12.75">
      <c r="B129" s="31"/>
      <c r="C129" s="37" t="s">
        <v>104</v>
      </c>
      <c r="E129" s="28"/>
      <c r="F129" s="28"/>
      <c r="G129" s="28"/>
    </row>
    <row r="130" spans="2:5" s="27" customFormat="1" ht="12.75">
      <c r="B130" s="31"/>
      <c r="C130" s="37" t="s">
        <v>108</v>
      </c>
      <c r="E130" s="15">
        <v>50135</v>
      </c>
    </row>
    <row r="131" s="27" customFormat="1" ht="12.75">
      <c r="C131" s="33"/>
    </row>
    <row r="132" s="27" customFormat="1" ht="12.75">
      <c r="C132" s="38" t="s">
        <v>114</v>
      </c>
    </row>
    <row r="133" s="27" customFormat="1" ht="12.75">
      <c r="F133" s="15"/>
    </row>
    <row r="134" s="27" customFormat="1" ht="12.75">
      <c r="F134" s="15"/>
    </row>
    <row r="135" s="27" customFormat="1" ht="12.75">
      <c r="F135" s="15"/>
    </row>
    <row r="136" s="27" customFormat="1" ht="12.75">
      <c r="F136" s="15"/>
    </row>
    <row r="137" s="27" customFormat="1" ht="12.75">
      <c r="C137" s="35"/>
    </row>
    <row r="138" s="27" customFormat="1" ht="12.75">
      <c r="C138" s="34"/>
    </row>
    <row r="139" s="27" customFormat="1" ht="12.75">
      <c r="F139" s="36"/>
    </row>
    <row r="140" s="27" customFormat="1" ht="12.75">
      <c r="F140" s="15"/>
    </row>
    <row r="141" s="27" customFormat="1" ht="12.75"/>
    <row r="142" s="27" customFormat="1" ht="12.75">
      <c r="C142" s="33"/>
    </row>
    <row r="143" s="27" customFormat="1" ht="12.75">
      <c r="F143" s="36"/>
    </row>
    <row r="144" s="27" customFormat="1" ht="12.75"/>
    <row r="145" s="27" customFormat="1" ht="12.75">
      <c r="F145" s="28"/>
    </row>
    <row r="146" s="27" customFormat="1" ht="12.75"/>
    <row r="147" s="27" customFormat="1" ht="12.75"/>
    <row r="148" s="27" customFormat="1" ht="12.75"/>
    <row r="149" s="27" customFormat="1" ht="12.75">
      <c r="C149" s="30"/>
    </row>
    <row r="150" s="27" customFormat="1" ht="12.75"/>
    <row r="153" ht="12.75">
      <c r="C153" s="4"/>
    </row>
    <row r="157" ht="12.75">
      <c r="C157" s="4"/>
    </row>
    <row r="158" ht="12.75">
      <c r="C158" s="4"/>
    </row>
    <row r="159" ht="12.75">
      <c r="B159" s="3"/>
    </row>
    <row r="161" ht="12.75">
      <c r="C161" s="4"/>
    </row>
    <row r="163" ht="12.75">
      <c r="C163" s="21"/>
    </row>
    <row r="164" spans="3:7" ht="12.75">
      <c r="C164" s="21"/>
      <c r="E164" s="1"/>
      <c r="F164" s="1"/>
      <c r="G164" s="1"/>
    </row>
    <row r="166" ht="12.75">
      <c r="C166" s="4"/>
    </row>
    <row r="174" ht="12.75">
      <c r="C174" s="4"/>
    </row>
    <row r="179" ht="12.75">
      <c r="C179" s="4"/>
    </row>
    <row r="183" ht="12.75">
      <c r="C183" s="4"/>
    </row>
    <row r="187" ht="12.75">
      <c r="C187" s="4"/>
    </row>
    <row r="192" spans="2:3" ht="12.75">
      <c r="B192" s="21"/>
      <c r="C192" s="4"/>
    </row>
    <row r="196" ht="12.75">
      <c r="C196" s="4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</sheetData>
  <mergeCells count="3">
    <mergeCell ref="D48:E48"/>
    <mergeCell ref="F48:G48"/>
    <mergeCell ref="D49:G49"/>
  </mergeCells>
  <printOptions/>
  <pageMargins left="0.75" right="0.75" top="0.47" bottom="0.56" header="0.5" footer="0.5"/>
  <pageSetup fitToHeight="3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workbookViewId="0" topLeftCell="B1">
      <selection activeCell="F94" sqref="F94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3.140625" style="0" customWidth="1"/>
    <col min="8" max="8" width="10.28125" style="0" customWidth="1"/>
  </cols>
  <sheetData>
    <row r="1" ht="12.75">
      <c r="B1" s="4" t="s">
        <v>19</v>
      </c>
    </row>
    <row r="2" ht="12.75">
      <c r="B2" s="4" t="s">
        <v>178</v>
      </c>
    </row>
    <row r="3" ht="12.75">
      <c r="B3" s="4"/>
    </row>
    <row r="4" ht="12.75">
      <c r="B4" s="4" t="s">
        <v>150</v>
      </c>
    </row>
    <row r="6" spans="2:3" ht="12.75">
      <c r="B6">
        <v>1</v>
      </c>
      <c r="C6" s="4" t="s">
        <v>45</v>
      </c>
    </row>
    <row r="8" s="21" customFormat="1" ht="12.75">
      <c r="C8" s="21" t="s">
        <v>195</v>
      </c>
    </row>
    <row r="9" s="21" customFormat="1" ht="12.75">
      <c r="C9" s="21" t="s">
        <v>210</v>
      </c>
    </row>
    <row r="10" s="21" customFormat="1" ht="12.75">
      <c r="C10" s="21" t="s">
        <v>148</v>
      </c>
    </row>
    <row r="11" s="21" customFormat="1" ht="12.75">
      <c r="C11" s="21" t="s">
        <v>186</v>
      </c>
    </row>
    <row r="13" spans="2:3" ht="12.75">
      <c r="B13">
        <v>2</v>
      </c>
      <c r="C13" s="4" t="s">
        <v>85</v>
      </c>
    </row>
    <row r="15" s="21" customFormat="1" ht="12.75">
      <c r="C15" s="21" t="s">
        <v>211</v>
      </c>
    </row>
    <row r="16" s="21" customFormat="1" ht="12.75">
      <c r="C16" s="21" t="s">
        <v>196</v>
      </c>
    </row>
    <row r="18" spans="2:3" ht="12.75">
      <c r="B18">
        <v>3</v>
      </c>
      <c r="C18" s="4" t="s">
        <v>206</v>
      </c>
    </row>
    <row r="20" ht="12.75">
      <c r="C20" t="s">
        <v>187</v>
      </c>
    </row>
    <row r="21" ht="12.75">
      <c r="C21" t="s">
        <v>218</v>
      </c>
    </row>
    <row r="22" ht="12.75">
      <c r="C22" t="s">
        <v>204</v>
      </c>
    </row>
    <row r="23" ht="12.75">
      <c r="C23" t="s">
        <v>205</v>
      </c>
    </row>
    <row r="25" spans="2:3" ht="12.75">
      <c r="B25">
        <v>4</v>
      </c>
      <c r="C25" s="4" t="s">
        <v>56</v>
      </c>
    </row>
    <row r="27" ht="12.75">
      <c r="C27" t="s">
        <v>33</v>
      </c>
    </row>
    <row r="28" spans="4:7" ht="12.75">
      <c r="D28" s="67" t="s">
        <v>46</v>
      </c>
      <c r="E28" s="67"/>
      <c r="F28" s="67" t="s">
        <v>47</v>
      </c>
      <c r="G28" s="67"/>
    </row>
    <row r="29" spans="4:7" ht="12.75">
      <c r="D29" s="1" t="s">
        <v>0</v>
      </c>
      <c r="E29" s="1" t="s">
        <v>4</v>
      </c>
      <c r="F29" s="1" t="s">
        <v>0</v>
      </c>
      <c r="G29" s="1" t="s">
        <v>4</v>
      </c>
    </row>
    <row r="30" spans="4:7" ht="12.75">
      <c r="D30" s="1" t="s">
        <v>1</v>
      </c>
      <c r="E30" s="1" t="s">
        <v>5</v>
      </c>
      <c r="F30" s="1" t="s">
        <v>1</v>
      </c>
      <c r="G30" s="1" t="s">
        <v>5</v>
      </c>
    </row>
    <row r="31" spans="4:7" ht="12.75">
      <c r="D31" s="1" t="s">
        <v>2</v>
      </c>
      <c r="E31" s="1" t="s">
        <v>2</v>
      </c>
      <c r="F31" s="1" t="s">
        <v>6</v>
      </c>
      <c r="G31" s="1" t="s">
        <v>7</v>
      </c>
    </row>
    <row r="32" spans="4:7" ht="12.75">
      <c r="D32" s="51">
        <v>38472</v>
      </c>
      <c r="E32" s="51">
        <v>38107</v>
      </c>
      <c r="F32" s="51">
        <v>38472</v>
      </c>
      <c r="G32" s="51">
        <v>38107</v>
      </c>
    </row>
    <row r="33" spans="1:7" ht="15">
      <c r="A33" s="18"/>
      <c r="D33" s="1" t="s">
        <v>3</v>
      </c>
      <c r="E33" s="1" t="s">
        <v>3</v>
      </c>
      <c r="F33" s="1" t="s">
        <v>3</v>
      </c>
      <c r="G33" s="1" t="s">
        <v>3</v>
      </c>
    </row>
    <row r="35" spans="3:7" s="4" customFormat="1" ht="12.75">
      <c r="C35" s="21" t="s">
        <v>51</v>
      </c>
      <c r="D35" s="53">
        <v>1239</v>
      </c>
      <c r="E35" s="54">
        <v>1082</v>
      </c>
      <c r="F35" s="53">
        <v>4181</v>
      </c>
      <c r="G35" s="54">
        <v>6500</v>
      </c>
    </row>
    <row r="36" spans="3:7" s="4" customFormat="1" ht="12.75">
      <c r="C36" s="21" t="s">
        <v>143</v>
      </c>
      <c r="D36" s="53">
        <f>-63</f>
        <v>-63</v>
      </c>
      <c r="E36" s="54">
        <f>-221</f>
        <v>-221</v>
      </c>
      <c r="F36" s="53">
        <f>-676</f>
        <v>-676</v>
      </c>
      <c r="G36" s="54">
        <v>146</v>
      </c>
    </row>
    <row r="37" spans="3:7" s="4" customFormat="1" ht="12.75">
      <c r="C37" s="21" t="s">
        <v>48</v>
      </c>
      <c r="D37" s="54">
        <v>462</v>
      </c>
      <c r="E37" s="53">
        <v>105</v>
      </c>
      <c r="F37" s="54">
        <v>-328</v>
      </c>
      <c r="G37" s="53">
        <f>-908</f>
        <v>-908</v>
      </c>
    </row>
    <row r="38" spans="4:7" ht="13.5" thickBot="1">
      <c r="D38" s="14">
        <f>SUM(D35:D37)</f>
        <v>1638</v>
      </c>
      <c r="E38" s="14">
        <f>SUM(E35:E37)</f>
        <v>966</v>
      </c>
      <c r="F38" s="14">
        <f>SUM(F35:F37)</f>
        <v>3177</v>
      </c>
      <c r="G38" s="57">
        <f>SUM(G35:G37)</f>
        <v>5738</v>
      </c>
    </row>
    <row r="39" ht="13.5" thickTop="1"/>
    <row r="40" spans="4:6" ht="12.75">
      <c r="D40" s="8"/>
      <c r="F40" s="8"/>
    </row>
    <row r="41" ht="12.75">
      <c r="C41" t="s">
        <v>172</v>
      </c>
    </row>
    <row r="42" ht="12.75">
      <c r="C42" t="s">
        <v>173</v>
      </c>
    </row>
    <row r="44" ht="12.75">
      <c r="C44" t="s">
        <v>155</v>
      </c>
    </row>
    <row r="45" ht="12.75">
      <c r="C45" t="s">
        <v>154</v>
      </c>
    </row>
    <row r="47" spans="2:3" ht="12.75">
      <c r="B47">
        <v>5</v>
      </c>
      <c r="C47" s="4" t="s">
        <v>86</v>
      </c>
    </row>
    <row r="49" ht="12.75">
      <c r="C49" t="s">
        <v>34</v>
      </c>
    </row>
    <row r="50" ht="12.75">
      <c r="C50" t="s">
        <v>35</v>
      </c>
    </row>
    <row r="52" spans="2:3" ht="12.75">
      <c r="B52">
        <v>6</v>
      </c>
      <c r="C52" s="4" t="s">
        <v>87</v>
      </c>
    </row>
    <row r="54" ht="12.75">
      <c r="C54" t="s">
        <v>37</v>
      </c>
    </row>
    <row r="56" spans="2:3" ht="12.75">
      <c r="B56" s="3">
        <v>7</v>
      </c>
      <c r="C56" s="4" t="s">
        <v>90</v>
      </c>
    </row>
    <row r="57" spans="2:3" ht="12.75">
      <c r="B57" s="3"/>
      <c r="C57" s="4"/>
    </row>
    <row r="58" ht="12.75">
      <c r="C58" t="s">
        <v>141</v>
      </c>
    </row>
    <row r="59" spans="2:3" ht="12.75">
      <c r="B59" s="3"/>
      <c r="C59" t="s">
        <v>142</v>
      </c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spans="2:3" ht="12.75">
      <c r="B70">
        <v>8</v>
      </c>
      <c r="C70" s="4" t="s">
        <v>91</v>
      </c>
    </row>
    <row r="72" ht="12.75">
      <c r="F72" s="1" t="s">
        <v>8</v>
      </c>
    </row>
    <row r="73" ht="12.75">
      <c r="F73" s="1" t="s">
        <v>9</v>
      </c>
    </row>
    <row r="74" ht="12.75">
      <c r="F74" s="1" t="s">
        <v>10</v>
      </c>
    </row>
    <row r="75" ht="12.75">
      <c r="F75" s="1" t="s">
        <v>2</v>
      </c>
    </row>
    <row r="76" ht="12.75">
      <c r="F76" s="51">
        <v>38472</v>
      </c>
    </row>
    <row r="77" ht="12.75">
      <c r="F77" s="1" t="s">
        <v>3</v>
      </c>
    </row>
    <row r="78" ht="12.75">
      <c r="C78" s="24" t="s">
        <v>144</v>
      </c>
    </row>
    <row r="79" ht="12.75">
      <c r="C79" s="22" t="s">
        <v>40</v>
      </c>
    </row>
    <row r="80" spans="3:6" ht="12.75">
      <c r="C80" t="s">
        <v>41</v>
      </c>
      <c r="F80" s="8">
        <v>8197</v>
      </c>
    </row>
    <row r="81" spans="3:6" ht="12.75">
      <c r="C81" t="s">
        <v>43</v>
      </c>
      <c r="F81" s="15">
        <v>19508</v>
      </c>
    </row>
    <row r="82" spans="3:6" ht="12.75">
      <c r="C82" t="s">
        <v>146</v>
      </c>
      <c r="F82" s="15">
        <v>15000</v>
      </c>
    </row>
    <row r="83" spans="3:6" ht="12.75">
      <c r="C83" t="s">
        <v>122</v>
      </c>
      <c r="F83" s="11">
        <v>539</v>
      </c>
    </row>
    <row r="84" ht="12.75">
      <c r="F84" s="15">
        <f>SUM(F80:F83)</f>
        <v>43244</v>
      </c>
    </row>
    <row r="85" ht="12.75">
      <c r="C85" s="22" t="s">
        <v>42</v>
      </c>
    </row>
    <row r="86" spans="3:6" ht="12.75">
      <c r="C86" t="s">
        <v>43</v>
      </c>
      <c r="F86" s="20">
        <v>28746</v>
      </c>
    </row>
    <row r="87" spans="3:6" ht="12.75">
      <c r="C87" t="s">
        <v>193</v>
      </c>
      <c r="F87" s="20">
        <v>806</v>
      </c>
    </row>
    <row r="88" spans="3:6" ht="12.75">
      <c r="C88" t="s">
        <v>122</v>
      </c>
      <c r="F88" s="20">
        <v>1093</v>
      </c>
    </row>
    <row r="89" spans="3:6" ht="12.75">
      <c r="C89" t="s">
        <v>146</v>
      </c>
      <c r="F89" s="58">
        <v>75000</v>
      </c>
    </row>
    <row r="90" ht="13.5" thickBot="1">
      <c r="F90" s="14">
        <f>SUM(F84:F89)</f>
        <v>148889</v>
      </c>
    </row>
    <row r="91" ht="13.5" thickTop="1"/>
    <row r="92" ht="12.75">
      <c r="C92" s="24" t="s">
        <v>145</v>
      </c>
    </row>
    <row r="93" spans="3:6" ht="12.75">
      <c r="C93" t="s">
        <v>138</v>
      </c>
      <c r="F93" s="36">
        <v>84224</v>
      </c>
    </row>
    <row r="95" spans="3:6" ht="12.75">
      <c r="C95" t="s">
        <v>20</v>
      </c>
      <c r="F95" s="9">
        <f>F93+F90</f>
        <v>233113</v>
      </c>
    </row>
    <row r="97" ht="12.75">
      <c r="C97" t="s">
        <v>88</v>
      </c>
    </row>
    <row r="99" spans="2:3" ht="12.75">
      <c r="B99">
        <v>9</v>
      </c>
      <c r="C99" s="4" t="s">
        <v>92</v>
      </c>
    </row>
    <row r="101" ht="12.75">
      <c r="C101" t="s">
        <v>44</v>
      </c>
    </row>
    <row r="103" spans="2:3" ht="12.75">
      <c r="B103">
        <v>10</v>
      </c>
      <c r="C103" s="4" t="s">
        <v>89</v>
      </c>
    </row>
    <row r="104" ht="12.75">
      <c r="C104" s="4"/>
    </row>
    <row r="105" spans="2:3" ht="12.75">
      <c r="B105" s="3"/>
      <c r="C105" t="s">
        <v>49</v>
      </c>
    </row>
    <row r="107" spans="2:3" ht="12.75">
      <c r="B107">
        <v>11</v>
      </c>
      <c r="C107" s="4" t="s">
        <v>93</v>
      </c>
    </row>
    <row r="108" ht="12.75">
      <c r="C108" s="4"/>
    </row>
    <row r="109" spans="2:3" ht="12.75">
      <c r="B109" s="3"/>
      <c r="C109" t="s">
        <v>188</v>
      </c>
    </row>
    <row r="110" spans="2:3" ht="12.75">
      <c r="B110" s="3"/>
      <c r="C110" t="s">
        <v>189</v>
      </c>
    </row>
    <row r="111" spans="2:3" ht="12.75">
      <c r="B111" s="3"/>
      <c r="C111" t="s">
        <v>190</v>
      </c>
    </row>
    <row r="112" ht="12.75">
      <c r="B112" s="3"/>
    </row>
    <row r="113" spans="2:3" ht="12.75">
      <c r="B113">
        <v>12</v>
      </c>
      <c r="C113" s="4" t="s">
        <v>94</v>
      </c>
    </row>
    <row r="115" ht="12.75">
      <c r="C115" s="19" t="s">
        <v>94</v>
      </c>
    </row>
    <row r="116" ht="12.75">
      <c r="C116" t="s">
        <v>116</v>
      </c>
    </row>
    <row r="117" s="21" customFormat="1" ht="12.75">
      <c r="C117" s="21" t="s">
        <v>212</v>
      </c>
    </row>
    <row r="119" ht="12.75">
      <c r="C119" s="19" t="s">
        <v>95</v>
      </c>
    </row>
    <row r="120" ht="12.75">
      <c r="C120" t="s">
        <v>119</v>
      </c>
    </row>
    <row r="121" s="21" customFormat="1" ht="12.75">
      <c r="C121" s="21" t="s">
        <v>213</v>
      </c>
    </row>
    <row r="123" ht="12.75">
      <c r="C123" s="19" t="s">
        <v>132</v>
      </c>
    </row>
    <row r="125" ht="12.75">
      <c r="F125" s="1" t="s">
        <v>3</v>
      </c>
    </row>
    <row r="126" spans="3:6" ht="12.75">
      <c r="C126" t="s">
        <v>133</v>
      </c>
      <c r="F126" s="8">
        <v>2404</v>
      </c>
    </row>
    <row r="127" spans="3:6" ht="12.75">
      <c r="C127" t="s">
        <v>134</v>
      </c>
      <c r="F127" s="56">
        <v>20</v>
      </c>
    </row>
    <row r="128" spans="3:6" ht="13.5" thickBot="1">
      <c r="C128" t="s">
        <v>132</v>
      </c>
      <c r="F128" s="26">
        <f>SUM(F126:F127)</f>
        <v>2424</v>
      </c>
    </row>
    <row r="129" ht="13.5" thickTop="1"/>
    <row r="130" ht="12.75">
      <c r="C130" s="19" t="s">
        <v>135</v>
      </c>
    </row>
    <row r="131" ht="12.75">
      <c r="F131" s="1" t="s">
        <v>3</v>
      </c>
    </row>
    <row r="132" spans="3:6" ht="12.75">
      <c r="C132" s="21" t="s">
        <v>136</v>
      </c>
      <c r="F132" s="53">
        <v>162975</v>
      </c>
    </row>
    <row r="133" spans="3:6" ht="12.75">
      <c r="C133" t="s">
        <v>137</v>
      </c>
      <c r="F133" s="53">
        <v>67379</v>
      </c>
    </row>
    <row r="134" spans="3:6" ht="13.5" thickBot="1">
      <c r="C134" s="21" t="s">
        <v>135</v>
      </c>
      <c r="F134" s="14">
        <f>SUM(F132:F133)</f>
        <v>230354</v>
      </c>
    </row>
    <row r="135" ht="13.5" thickTop="1"/>
  </sheetData>
  <mergeCells count="2">
    <mergeCell ref="D28:E28"/>
    <mergeCell ref="F28:G28"/>
  </mergeCells>
  <printOptions/>
  <pageMargins left="0.29" right="0.41" top="0.52" bottom="0.49" header="0.5" footer="0.5"/>
  <pageSetup fitToHeight="4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sztham</cp:lastModifiedBy>
  <cp:lastPrinted>2005-06-27T04:47:53Z</cp:lastPrinted>
  <dcterms:created xsi:type="dcterms:W3CDTF">2000-07-05T08:09:15Z</dcterms:created>
  <dcterms:modified xsi:type="dcterms:W3CDTF">2005-06-30T05:16:17Z</dcterms:modified>
  <cp:category/>
  <cp:version/>
  <cp:contentType/>
  <cp:contentStatus/>
</cp:coreProperties>
</file>