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305" firstSheet="2" activeTab="4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1">'BS'!$A$1:$G$72</definedName>
    <definedName name="_xlnm.Print_Area" localSheetId="0">'P&amp;L'!$A$1:$I$40</definedName>
  </definedNames>
  <calcPr fullCalcOnLoad="1"/>
</workbook>
</file>

<file path=xl/sharedStrings.xml><?xml version="1.0" encoding="utf-8"?>
<sst xmlns="http://schemas.openxmlformats.org/spreadsheetml/2006/main" count="322" uniqueCount="214">
  <si>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</si>
  <si>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</si>
  <si>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</si>
  <si>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</si>
  <si>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</si>
  <si>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</si>
  <si>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</si>
  <si>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</si>
  <si>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</si>
  <si>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</si>
  <si>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</si>
  <si>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</si>
  <si>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</si>
  <si>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</si>
  <si>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</si>
  <si>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</si>
  <si>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</si>
  <si>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</si>
  <si>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</si>
  <si>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</si>
  <si>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</si>
  <si>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</si>
  <si>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</si>
  <si>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</si>
  <si>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Properties under development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</si>
  <si>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</si>
  <si>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</si>
  <si>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</si>
  <si>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</si>
  <si>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</si>
  <si>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</si>
  <si>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</si>
  <si>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</si>
  <si>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</si>
  <si>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</si>
  <si>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</si>
  <si>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</si>
  <si>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</si>
  <si>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</si>
  <si>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</si>
  <si>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</si>
  <si>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</si>
  <si>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</si>
  <si>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</si>
  <si>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</si>
  <si>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There are no financial instruments with off-balance sheet risk.</t>
  </si>
  <si>
    <t xml:space="preserve">Performance of the Group </t>
  </si>
  <si>
    <t>INDIVIDUAL PERIOD</t>
  </si>
  <si>
    <t>CUMULATIVE PERIOD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</si>
  <si>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</si>
  <si>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</si>
  <si>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</si>
  <si>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</si>
  <si>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</si>
  <si>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</si>
  <si>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</si>
  <si>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</si>
  <si>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</si>
  <si>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</si>
  <si>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</si>
  <si>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</si>
  <si>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</si>
  <si>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</si>
  <si>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</si>
  <si>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</si>
  <si>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</si>
  <si>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</si>
  <si>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</si>
  <si>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</si>
  <si>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Net profit for the year</t>
  </si>
  <si>
    <t>Cash and cash equivalents at beginning of year</t>
  </si>
  <si>
    <t xml:space="preserve">NOTES TO THE INTERIM FINANCIAL REPORT </t>
  </si>
  <si>
    <t xml:space="preserve">The interim financial report is unaudited and has been prepared in compliance with MASB 26, Interim Financial Reporting.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</si>
  <si>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</si>
  <si>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</si>
  <si>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</si>
  <si>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</si>
  <si>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</si>
  <si>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</si>
  <si>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</si>
  <si>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</si>
  <si>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</si>
  <si>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</si>
  <si>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</si>
  <si>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Changes in contingent liabilities</t>
  </si>
  <si>
    <t>There were no material changes in contingent liabilities since the last annual balance sheet date.</t>
  </si>
  <si>
    <t>Capital commitments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</si>
  <si>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</si>
  <si>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</si>
  <si>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</si>
  <si>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</si>
  <si>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</si>
  <si>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</si>
  <si>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</si>
  <si>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</si>
  <si>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</si>
  <si>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</si>
  <si>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</si>
  <si>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</si>
  <si>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</si>
  <si>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</si>
  <si>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</si>
  <si>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</si>
  <si>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With companies in which Edmond Hoyt Yung, Lai Tan Fatt and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</si>
  <si>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</si>
  <si>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</si>
  <si>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</si>
  <si>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</si>
  <si>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</si>
  <si>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</si>
  <si>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</si>
  <si>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</si>
  <si>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</si>
  <si>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</si>
  <si>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</si>
  <si>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</si>
  <si>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</si>
  <si>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</si>
  <si>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 xml:space="preserve">The calculation of basic earnings per share for the quarter is based on the net profit attributable to ordinary shareholders of </t>
  </si>
  <si>
    <t>Net tangible assets per share(RM)</t>
  </si>
  <si>
    <t>Retained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</si>
  <si>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</si>
  <si>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</si>
  <si>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</si>
  <si>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>Hire Purchase -secured</t>
  </si>
  <si>
    <t>Deferred tax asset</t>
  </si>
  <si>
    <t>Negative Goodwill</t>
  </si>
  <si>
    <t>Inventories</t>
  </si>
  <si>
    <t>Non-distributable reserves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</si>
  <si>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</si>
  <si>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</si>
  <si>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</si>
  <si>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</si>
  <si>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Inter-segment elimination</t>
  </si>
  <si>
    <t>Operating profit</t>
  </si>
  <si>
    <t>Prospects for the financial year</t>
  </si>
  <si>
    <t>At 1 May 2003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</si>
  <si>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</si>
  <si>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</si>
  <si>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</si>
  <si>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</si>
  <si>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</si>
  <si>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</si>
  <si>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</si>
  <si>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Significant related party transactions</t>
  </si>
  <si>
    <t xml:space="preserve"> </t>
  </si>
  <si>
    <t xml:space="preserve">There are no corporate proposals announced but not completed at the latest practicable date which shall not </t>
  </si>
  <si>
    <t xml:space="preserve">be earlier than 7 days from the issuance of this report. </t>
  </si>
  <si>
    <t xml:space="preserve">                 - prior period</t>
  </si>
  <si>
    <t>Borrowings</t>
  </si>
  <si>
    <t>Other borrowings</t>
  </si>
  <si>
    <t>Commercial Paper - secured</t>
  </si>
  <si>
    <t>Dividends - 2003 final</t>
  </si>
  <si>
    <t xml:space="preserve">This contribution was mainly due to progressive stages of completion for the projects under development coupled with </t>
  </si>
  <si>
    <t>At 30 April 2004</t>
  </si>
  <si>
    <t>ADDITIONAL INFORMATION REQUIRED BY THE LISTING REQUIREMENTS OF BURSA MALAYSIA SECURITIES BERHAD</t>
  </si>
  <si>
    <t>Profit after taxation</t>
  </si>
  <si>
    <t>Minority interest</t>
  </si>
  <si>
    <t>Net cash inflow from financing activities</t>
  </si>
  <si>
    <t>of property development charged out during the year.</t>
  </si>
  <si>
    <t>The reversal of deferred tax  for the financial year represent mainly the tax on the portion of Group Cost arising from the proportion</t>
  </si>
  <si>
    <t>conjunction with this interim financial report.</t>
  </si>
  <si>
    <t>Exceptional items</t>
  </si>
  <si>
    <t>At 1 May 2004</t>
  </si>
  <si>
    <t>30 April 2004.</t>
  </si>
  <si>
    <t>position and performance of the Group since the financial year ended 30 April 2004.</t>
  </si>
  <si>
    <t>There were no exceptional items for the financial year todate.</t>
  </si>
  <si>
    <t>The Notes to the Interim Financial Report form an integral part of, and, should be read in conjunction with this interim financial report.</t>
  </si>
  <si>
    <t xml:space="preserve">The Notes to the Interim Financial Report form an integral part of, and, should be read in </t>
  </si>
  <si>
    <t xml:space="preserve">The Notes to the Interim Financial Report form an integral part of, and, should be read in conjunction </t>
  </si>
  <si>
    <t>Net increase in cash and cash equivalents</t>
  </si>
  <si>
    <t>Segmental information is presented in respect of the Group's main business segment, that are, property development and</t>
  </si>
  <si>
    <t>property investment.  Segmental information by geographical segments are not provided as the activities</t>
  </si>
  <si>
    <t xml:space="preserve">There were no changes in the composition of the Group for the current financial quarter except for the acquisition </t>
  </si>
  <si>
    <t>Goodwill</t>
  </si>
  <si>
    <t>Profit</t>
  </si>
  <si>
    <t>Dividends payable</t>
  </si>
  <si>
    <t>There was an issuance of additional RM5 million under the Commercial Papers/Medium Term Notes by Pembangunan</t>
  </si>
  <si>
    <r>
      <t xml:space="preserve">issued under this Programme as disclosed in Note 8 of the </t>
    </r>
    <r>
      <rPr>
        <i/>
        <sz val="10"/>
        <rFont val="Arial"/>
        <family val="2"/>
      </rPr>
      <t xml:space="preserve">Additional Information Required By The Listing </t>
    </r>
  </si>
  <si>
    <r>
      <t>Requirements Of Bursa Malaysia Securities Berhad</t>
    </r>
    <r>
      <rPr>
        <sz val="10"/>
        <rFont val="Arial"/>
        <family val="2"/>
      </rPr>
      <t xml:space="preserve"> Appendix.</t>
    </r>
  </si>
  <si>
    <t xml:space="preserve">Other than the above, there were no issuance, cancellation, repurchase, resale and repayment of debt and equity </t>
  </si>
  <si>
    <t>There were no material events subsequent to the current financial quarter.</t>
  </si>
  <si>
    <t>The Group's effective tax rate for the current quarter and financial year-to-date is higher than the statutory tax rate</t>
  </si>
  <si>
    <t>due to expenses which are not deductible for tax purposes.</t>
  </si>
  <si>
    <t xml:space="preserve">those adopted in the financial statements for the year ended 30 April 2004 except for MASB 32 on Property Development Activities.  </t>
  </si>
  <si>
    <t>Net cash outflow from investing activities</t>
  </si>
  <si>
    <t>INTERIM FINANCIAL REPORT FOR THE THIRD QUARTER ENDED 31 JANUARY 2005</t>
  </si>
  <si>
    <t xml:space="preserve">(based on weighted average of 162,806,000 (2004: 162,806,000) </t>
  </si>
  <si>
    <t xml:space="preserve">(based on weighted average of 230,913,200 (2004:230,913,200) </t>
  </si>
  <si>
    <t>At 31 January 2005</t>
  </si>
  <si>
    <t>Cash and cash equivalents at 31 January 2005</t>
  </si>
  <si>
    <t>The business of the Group was not affected by any significant or cyclical factors in the third quarter of the financial year.</t>
  </si>
  <si>
    <t xml:space="preserve">A First and Final Dividend of 3% less tax in respect of the financial year ended 30 April 2004 amounting to </t>
  </si>
  <si>
    <t>RM3,516,610 was paid on 22 December 2004.</t>
  </si>
  <si>
    <t xml:space="preserve">For the nine months ended 31 January </t>
  </si>
  <si>
    <t xml:space="preserve">of Susuran Timur Sdn Bhd by Mutiara. </t>
  </si>
  <si>
    <t>The Directors have not declared any dividends for the current quarter ended 31 January 2005.</t>
  </si>
  <si>
    <t xml:space="preserve">Bandar Mutiara Sdn. Bhd., a wholly owned subsidiary in the current quarter, hence a total of RM90 million has been </t>
  </si>
  <si>
    <t>There are no material capital commitments for the financial quarter ended of 31 January 2005 except for the following:</t>
  </si>
  <si>
    <t>Acquisition of land</t>
  </si>
  <si>
    <t>- contracted but not provided for in the financial statements</t>
  </si>
  <si>
    <t>The acquisition is pertaining to Grant 9720 for Lot 542, Mukim of Ulu Klang, District of Kuala Lumpur, State of</t>
  </si>
  <si>
    <t xml:space="preserve">securities in the current financial quarter. </t>
  </si>
  <si>
    <t>Selangor, Grant 36517 for Lot 424, Mukim of Ulu Klang, District of Gombak, State of Selangor and its access roads.</t>
  </si>
  <si>
    <t>For the quarter under review, the Group recorded revenue of RM25.5 million and profit after tax and minority interest</t>
  </si>
  <si>
    <t>new sales for the quarter and the completion of Phase 7 of Bandar Tasek Mutiara.</t>
  </si>
  <si>
    <t>RM 1.484 million and ordinary shares outstanding during the quarter of 162,806,000.</t>
  </si>
  <si>
    <t>RM 1.517 million and the weighted average number of ordinary shares outstanding during the quarter of 230,913,200.</t>
  </si>
  <si>
    <t>of RM1.484 million which are mainly derived from the Group's property development activities.</t>
  </si>
  <si>
    <t>quarter's results which is a result of an increase in operational cost.</t>
  </si>
  <si>
    <t xml:space="preserve">The profit after tax and minority interest for this quarter have decreased  by RM152,000 as compared to the preceding </t>
  </si>
  <si>
    <t xml:space="preserve">In view of the current economic environment, the Board of Directors are of the view that the Group 's performance for </t>
  </si>
  <si>
    <t xml:space="preserve">this financial year will still be satisfactory. </t>
  </si>
  <si>
    <t>Net cash outflow from operating activities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</si>
</sst>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[$-409]dddd\,\ mmmm\ dd\,\ yyyy"/>
    <numFmt numFmtId="173" formatCode="[$-409]d\-mmm\-yy;@"/>
    <numFmt numFmtId="174" formatCode="[$-809]d\ mmmm\ yyyy;@"/>
    <numFmt numFmtId="175" formatCode="[$-809]dd\ mmmm\ yyyy;@"/>
    <numFmt numFmtId="176" formatCode="[$-409]d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5" fontId="0" fillId="0" borderId="3" xfId="15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0" xfId="0" applyFont="1" applyAlignment="1" quotePrefix="1">
      <alignment/>
    </xf>
    <xf numFmtId="165" fontId="0" fillId="0" borderId="4" xfId="15" applyNumberFormat="1" applyBorder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3" xfId="0" applyNumberFormat="1" applyFont="1" applyBorder="1" applyAlignment="1">
      <alignment/>
    </xf>
    <xf numFmtId="9" fontId="2" fillId="0" borderId="0" xfId="2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workbookViewId="0" topLeftCell="A1">
      <pane xSplit="5385" ySplit="1275" topLeftCell="E13" activePane="topLeft" state="split"/>
      <selection pane="topLeft" activeCell="B2" sqref="B2"/>
      <selection pane="topRight" activeCell="H12" sqref="H12"/>
      <selection pane="bottomLeft" activeCell="A13" sqref="A13"/>
      <selection pane="bottomRight" activeCell="E35" sqref="E35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6.28125" style="0" customWidth="1"/>
    <col min="6" max="6" width="18.140625" style="0" customWidth="1"/>
    <col min="7" max="7" width="14.28125" style="0" customWidth="1"/>
    <col min="8" max="8" width="17.1406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186</v>
      </c>
    </row>
    <row r="4" spans="2:9" ht="12.75">
      <c r="B4" s="50" t="s">
        <v>53</v>
      </c>
      <c r="C4" s="50"/>
      <c r="D4" s="50"/>
      <c r="E4" s="50"/>
      <c r="F4" s="50"/>
      <c r="G4" s="50"/>
      <c r="H4" s="50"/>
      <c r="I4" s="50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6"/>
      <c r="F6" s="46"/>
      <c r="G6" s="46"/>
      <c r="H6" s="46"/>
    </row>
    <row r="7" spans="2:17" ht="15.75" customHeight="1">
      <c r="B7" s="2"/>
      <c r="C7" s="2"/>
      <c r="D7" s="2"/>
      <c r="E7" s="67" t="s">
        <v>47</v>
      </c>
      <c r="F7" s="67"/>
      <c r="G7" s="67" t="s">
        <v>48</v>
      </c>
      <c r="H7" s="67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51">
        <v>38383</v>
      </c>
      <c r="F11" s="51">
        <v>38017</v>
      </c>
      <c r="G11" s="51">
        <v>38383</v>
      </c>
      <c r="H11" s="51">
        <v>38017</v>
      </c>
      <c r="J11" s="55"/>
      <c r="K11" s="55"/>
      <c r="L11" s="55"/>
      <c r="M11" s="55"/>
      <c r="N11" s="55"/>
      <c r="O11" s="55"/>
      <c r="P11" s="55"/>
      <c r="Q11" s="55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25540</v>
      </c>
      <c r="F14" s="41">
        <v>29116</v>
      </c>
      <c r="G14" s="8">
        <v>71555</v>
      </c>
      <c r="H14" s="41">
        <v>90637</v>
      </c>
    </row>
    <row r="15" spans="5:7" ht="12.75">
      <c r="E15" s="8"/>
      <c r="G15" s="8"/>
    </row>
    <row r="16" spans="2:8" ht="12.75">
      <c r="B16" s="2" t="s">
        <v>134</v>
      </c>
      <c r="E16" s="8">
        <v>2727</v>
      </c>
      <c r="F16" s="41">
        <v>7946</v>
      </c>
      <c r="G16" s="8">
        <v>6932</v>
      </c>
      <c r="H16" s="41">
        <v>19191</v>
      </c>
    </row>
    <row r="17" spans="5:7" ht="12.75">
      <c r="E17" s="8"/>
      <c r="G17" s="8"/>
    </row>
    <row r="18" spans="2:8" ht="12.75">
      <c r="B18" s="2" t="s">
        <v>54</v>
      </c>
      <c r="E18" s="8">
        <v>-413</v>
      </c>
      <c r="F18" s="41">
        <f>-244</f>
        <v>-244</v>
      </c>
      <c r="G18" s="8">
        <f>-1101</f>
        <v>-1101</v>
      </c>
      <c r="H18" s="41">
        <f>-727</f>
        <v>-727</v>
      </c>
    </row>
    <row r="19" spans="2:14" ht="12.75">
      <c r="B19" s="2" t="s">
        <v>55</v>
      </c>
      <c r="E19" s="8">
        <v>141</v>
      </c>
      <c r="F19">
        <v>40</v>
      </c>
      <c r="G19" s="8">
        <v>634</v>
      </c>
      <c r="H19">
        <v>632</v>
      </c>
      <c r="M19" s="6"/>
      <c r="N19" s="6"/>
    </row>
    <row r="20" spans="2:8" ht="12.75">
      <c r="B20" s="2"/>
      <c r="E20" s="11"/>
      <c r="F20" s="7"/>
      <c r="G20" s="11"/>
      <c r="H20" s="7"/>
    </row>
    <row r="21" spans="2:8" ht="12.75">
      <c r="B21" t="s">
        <v>56</v>
      </c>
      <c r="E21" s="8">
        <f>SUM(E16:E20)</f>
        <v>2455</v>
      </c>
      <c r="F21" s="8">
        <f>SUM(F16:F20)</f>
        <v>7742</v>
      </c>
      <c r="G21" s="8">
        <f>SUM(G16:G20)</f>
        <v>6465</v>
      </c>
      <c r="H21" s="8">
        <f>SUM(H16:H20)</f>
        <v>19096</v>
      </c>
    </row>
    <row r="22" spans="2:8" ht="12.75">
      <c r="B22" s="2" t="s">
        <v>57</v>
      </c>
      <c r="E22" s="11">
        <f>-997</f>
        <v>-997</v>
      </c>
      <c r="F22" s="59">
        <f>-1338</f>
        <v>-1338</v>
      </c>
      <c r="G22" s="11">
        <f>-1539</f>
        <v>-1539</v>
      </c>
      <c r="H22" s="59">
        <f>-4772</f>
        <v>-4772</v>
      </c>
    </row>
    <row r="23" spans="2:8" ht="12.75">
      <c r="B23" s="2" t="s">
        <v>156</v>
      </c>
      <c r="E23" s="8">
        <f>SUM(E21:E22)</f>
        <v>1458</v>
      </c>
      <c r="F23" s="8">
        <f>SUM(F21:F22)</f>
        <v>6404</v>
      </c>
      <c r="G23" s="8">
        <f>SUM(G21:G22)</f>
        <v>4926</v>
      </c>
      <c r="H23" s="8">
        <f>SUM(H21:H22)</f>
        <v>14324</v>
      </c>
    </row>
    <row r="24" spans="2:8" ht="12.75">
      <c r="B24" s="2"/>
      <c r="E24" s="8"/>
      <c r="F24" s="8"/>
      <c r="G24" s="8"/>
      <c r="H24" s="8"/>
    </row>
    <row r="25" spans="2:8" ht="12.75">
      <c r="B25" s="2" t="s">
        <v>157</v>
      </c>
      <c r="E25" s="15">
        <v>26</v>
      </c>
      <c r="F25" s="60">
        <v>0</v>
      </c>
      <c r="G25" s="15">
        <v>57</v>
      </c>
      <c r="H25" s="60">
        <v>0</v>
      </c>
    </row>
    <row r="26" spans="2:8" ht="12.75">
      <c r="B26" s="2"/>
      <c r="E26" s="8"/>
      <c r="F26" s="60"/>
      <c r="G26" s="15"/>
      <c r="H26" s="60"/>
    </row>
    <row r="27" spans="2:8" ht="13.5" thickBot="1">
      <c r="B27" t="s">
        <v>58</v>
      </c>
      <c r="E27" s="14">
        <f>SUM(E23:E25)</f>
        <v>1484</v>
      </c>
      <c r="F27" s="14">
        <f>SUM(F23:F25)</f>
        <v>6404</v>
      </c>
      <c r="G27" s="14">
        <f>SUM(G23:G25)</f>
        <v>4983</v>
      </c>
      <c r="H27" s="14">
        <f>SUM(H23:H25)</f>
        <v>14324</v>
      </c>
    </row>
    <row r="28" spans="5:8" ht="13.5" thickTop="1">
      <c r="E28" s="27"/>
      <c r="F28" s="27"/>
      <c r="G28" s="27"/>
      <c r="H28" s="27"/>
    </row>
    <row r="29" spans="5:8" ht="12.75">
      <c r="E29" s="27"/>
      <c r="F29" s="27"/>
      <c r="G29" s="27"/>
      <c r="H29" s="27"/>
    </row>
    <row r="30" spans="5:8" ht="12.75">
      <c r="E30" s="27"/>
      <c r="F30" s="27"/>
      <c r="G30" s="27"/>
      <c r="H30" s="27"/>
    </row>
    <row r="31" spans="2:8" ht="12.75">
      <c r="B31" t="s">
        <v>59</v>
      </c>
      <c r="E31" s="29">
        <f>E27/162806*100</f>
        <v>0.9115143176541406</v>
      </c>
      <c r="F31" s="29">
        <v>3.93</v>
      </c>
      <c r="G31" s="29">
        <f>G27/162806*100</f>
        <v>3.060698008672899</v>
      </c>
      <c r="H31" s="29">
        <v>8.8</v>
      </c>
    </row>
    <row r="32" spans="2:8" s="48" customFormat="1" ht="11.25">
      <c r="B32" s="48" t="s">
        <v>187</v>
      </c>
      <c r="E32" s="49"/>
      <c r="F32" s="49"/>
      <c r="G32" s="49"/>
      <c r="H32" s="49"/>
    </row>
    <row r="33" spans="2:8" s="48" customFormat="1" ht="11.25">
      <c r="B33" s="48" t="s">
        <v>123</v>
      </c>
      <c r="E33" s="49"/>
      <c r="F33" s="49"/>
      <c r="G33" s="49"/>
      <c r="H33" s="49"/>
    </row>
    <row r="35" spans="2:8" ht="12.75">
      <c r="B35" t="s">
        <v>60</v>
      </c>
      <c r="E35" s="47">
        <f>1517/230913*100</f>
        <v>0.6569573822175452</v>
      </c>
      <c r="F35" s="29">
        <v>2.79</v>
      </c>
      <c r="G35" s="47">
        <f>5084/230913*100</f>
        <v>2.201695010675016</v>
      </c>
      <c r="H35" s="29">
        <v>6.26</v>
      </c>
    </row>
    <row r="36" spans="2:8" ht="12.75">
      <c r="B36" s="48" t="s">
        <v>188</v>
      </c>
      <c r="E36" s="47"/>
      <c r="F36" s="29"/>
      <c r="G36" s="47"/>
      <c r="H36" s="29"/>
    </row>
    <row r="37" ht="12.75">
      <c r="B37" s="48" t="s">
        <v>123</v>
      </c>
    </row>
    <row r="39" spans="2:8" ht="12.75">
      <c r="B39" s="19" t="s">
        <v>167</v>
      </c>
      <c r="C39" s="3"/>
      <c r="E39" s="6"/>
      <c r="F39" s="1"/>
      <c r="G39" s="6"/>
      <c r="H39" s="1"/>
    </row>
    <row r="40" ht="12.75">
      <c r="C40" s="3"/>
    </row>
    <row r="41" ht="12.75">
      <c r="C41" s="3"/>
    </row>
    <row r="42" spans="2:3" ht="12.75">
      <c r="B42" s="23"/>
      <c r="C42" s="3"/>
    </row>
    <row r="43" spans="3:8" ht="12.75">
      <c r="C43" s="3"/>
      <c r="E43" s="6"/>
      <c r="F43" s="1"/>
      <c r="G43" s="6"/>
      <c r="H43" s="1"/>
    </row>
    <row r="47" ht="12.75">
      <c r="C47" s="19"/>
    </row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2">
    <mergeCell ref="E7:F7"/>
    <mergeCell ref="G7:H7"/>
  </mergeCells>
  <printOptions/>
  <pageMargins left="0.4" right="0.27" top="0.3" bottom="0.38" header="0.3" footer="0.3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1"/>
  <sheetViews>
    <sheetView workbookViewId="0" topLeftCell="A55">
      <selection activeCell="E29" sqref="E29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6.14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186</v>
      </c>
    </row>
    <row r="3" ht="12.75">
      <c r="B3" s="4"/>
    </row>
    <row r="4" ht="12.75">
      <c r="B4" s="4" t="s">
        <v>61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F7" s="42"/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51">
        <v>38383</v>
      </c>
      <c r="F11" s="51">
        <v>38107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4" spans="2:6" ht="12.75">
      <c r="B14">
        <v>1</v>
      </c>
      <c r="C14" t="s">
        <v>23</v>
      </c>
      <c r="E14" s="8">
        <v>5294</v>
      </c>
      <c r="F14" s="41">
        <v>5123</v>
      </c>
    </row>
    <row r="16" spans="2:6" ht="12.75">
      <c r="B16" s="3">
        <v>2</v>
      </c>
      <c r="C16" t="s">
        <v>22</v>
      </c>
      <c r="E16" s="8">
        <v>61423</v>
      </c>
      <c r="F16" s="8">
        <v>61475</v>
      </c>
    </row>
    <row r="18" spans="2:6" ht="12.75">
      <c r="B18">
        <v>3</v>
      </c>
      <c r="C18" t="s">
        <v>33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24</v>
      </c>
      <c r="E20" s="8">
        <v>318822</v>
      </c>
      <c r="F20" s="41">
        <v>314434</v>
      </c>
    </row>
    <row r="21" spans="5:6" ht="12.75">
      <c r="E21" s="8"/>
      <c r="F21" s="41"/>
    </row>
    <row r="22" spans="2:6" ht="12.75">
      <c r="B22">
        <v>5</v>
      </c>
      <c r="C22" t="s">
        <v>174</v>
      </c>
      <c r="E22" s="8">
        <v>1640</v>
      </c>
      <c r="F22" s="41">
        <v>0</v>
      </c>
    </row>
    <row r="23" spans="5:6" ht="12.75">
      <c r="E23" s="8"/>
      <c r="F23" s="41"/>
    </row>
    <row r="24" spans="2:6" ht="12.75">
      <c r="B24">
        <v>6</v>
      </c>
      <c r="C24" t="s">
        <v>125</v>
      </c>
      <c r="E24" s="8">
        <v>1562</v>
      </c>
      <c r="F24" s="41">
        <v>1918</v>
      </c>
    </row>
    <row r="25" ht="12.75">
      <c r="E25" s="8"/>
    </row>
    <row r="26" spans="2:5" ht="12.75">
      <c r="B26">
        <v>7</v>
      </c>
      <c r="C26" t="s">
        <v>13</v>
      </c>
      <c r="E26" s="8"/>
    </row>
    <row r="27" spans="4:6" ht="12.75">
      <c r="D27" t="s">
        <v>127</v>
      </c>
      <c r="E27" s="8">
        <v>7282</v>
      </c>
      <c r="F27" s="8">
        <v>7755</v>
      </c>
    </row>
    <row r="28" spans="4:6" ht="12.75">
      <c r="D28" t="s">
        <v>24</v>
      </c>
      <c r="E28" s="8">
        <v>58840</v>
      </c>
      <c r="F28" s="41">
        <v>29970</v>
      </c>
    </row>
    <row r="29" spans="2:6" ht="12.75">
      <c r="B29" s="3"/>
      <c r="D29" t="s">
        <v>26</v>
      </c>
      <c r="E29" s="8">
        <v>18961</v>
      </c>
      <c r="F29" s="41">
        <v>26584</v>
      </c>
    </row>
    <row r="30" spans="4:6" ht="12.75">
      <c r="D30" t="s">
        <v>25</v>
      </c>
      <c r="E30" s="8">
        <v>4399</v>
      </c>
      <c r="F30" s="41">
        <f>2281+303</f>
        <v>2584</v>
      </c>
    </row>
    <row r="31" spans="2:6" ht="12.75">
      <c r="B31" s="3"/>
      <c r="D31" t="s">
        <v>27</v>
      </c>
      <c r="E31" s="8">
        <v>26082</v>
      </c>
      <c r="F31" s="41">
        <v>29190</v>
      </c>
    </row>
    <row r="32" spans="5:6" ht="12.75">
      <c r="E32" s="12">
        <f>SUM(E27:E31)</f>
        <v>115564</v>
      </c>
      <c r="F32" s="12">
        <f>SUM(F27:F31)</f>
        <v>96083</v>
      </c>
    </row>
    <row r="33" spans="2:3" ht="12.75">
      <c r="B33">
        <v>8</v>
      </c>
      <c r="C33" t="s">
        <v>14</v>
      </c>
    </row>
    <row r="34" spans="4:6" ht="12.75">
      <c r="D34" t="s">
        <v>28</v>
      </c>
      <c r="E34" s="8">
        <v>17366</v>
      </c>
      <c r="F34" s="8">
        <v>15284</v>
      </c>
    </row>
    <row r="35" spans="4:6" ht="12.75">
      <c r="D35" t="s">
        <v>37</v>
      </c>
      <c r="E35" s="8">
        <v>22994</v>
      </c>
      <c r="F35" s="8">
        <v>15208</v>
      </c>
    </row>
    <row r="36" spans="4:6" ht="12.75">
      <c r="D36" t="s">
        <v>39</v>
      </c>
      <c r="E36" s="8">
        <v>44636</v>
      </c>
      <c r="F36" s="8">
        <v>19876</v>
      </c>
    </row>
    <row r="37" spans="4:6" ht="12.75">
      <c r="D37" t="s">
        <v>29</v>
      </c>
      <c r="E37" s="8">
        <v>8207</v>
      </c>
      <c r="F37" s="8">
        <v>13195</v>
      </c>
    </row>
    <row r="38" spans="5:6" ht="12.75">
      <c r="E38" s="13">
        <f>SUM(E34:E37)</f>
        <v>93203</v>
      </c>
      <c r="F38" s="13">
        <f>SUM(F34:F37)</f>
        <v>63563</v>
      </c>
    </row>
    <row r="40" spans="2:6" ht="12.75">
      <c r="B40" s="3">
        <v>9</v>
      </c>
      <c r="C40" t="s">
        <v>30</v>
      </c>
      <c r="E40" s="9">
        <f>E32-E38</f>
        <v>22361</v>
      </c>
      <c r="F40" s="9">
        <f>F32-F38</f>
        <v>32520</v>
      </c>
    </row>
    <row r="41" spans="2:6" ht="12.75">
      <c r="B41" s="3"/>
      <c r="E41" s="9"/>
      <c r="F41" s="1"/>
    </row>
    <row r="42" spans="2:6" ht="13.5" thickBot="1">
      <c r="B42" s="3"/>
      <c r="E42" s="25">
        <f>E14+E16+E18+E20+E40+E24+E22</f>
        <v>416602</v>
      </c>
      <c r="F42" s="25">
        <f>F14+F16+F18+F20+F40+F24</f>
        <v>420970</v>
      </c>
    </row>
    <row r="43" ht="13.5" thickTop="1"/>
    <row r="44" spans="2:3" ht="12.75">
      <c r="B44" s="3">
        <v>10</v>
      </c>
      <c r="C44" t="s">
        <v>15</v>
      </c>
    </row>
    <row r="45" spans="3:6" ht="12.75">
      <c r="C45" t="s">
        <v>16</v>
      </c>
      <c r="E45" s="8">
        <v>162806</v>
      </c>
      <c r="F45" s="8">
        <v>162806</v>
      </c>
    </row>
    <row r="46" spans="3:6" ht="12.75">
      <c r="C46" t="s">
        <v>32</v>
      </c>
      <c r="E46" s="8">
        <v>79142</v>
      </c>
      <c r="F46" s="8">
        <v>79142</v>
      </c>
    </row>
    <row r="47" spans="3:6" ht="12.75">
      <c r="C47" t="s">
        <v>17</v>
      </c>
      <c r="E47" s="8">
        <v>29210</v>
      </c>
      <c r="F47" s="8">
        <v>27744</v>
      </c>
    </row>
    <row r="48" spans="5:6" ht="12.75">
      <c r="E48" s="11"/>
      <c r="F48" s="10"/>
    </row>
    <row r="49" spans="5:6" ht="12.75">
      <c r="E49" s="15"/>
      <c r="F49" s="16"/>
    </row>
    <row r="50" spans="5:6" ht="12.75">
      <c r="E50" s="15">
        <f>SUM(E45:E48)</f>
        <v>271158</v>
      </c>
      <c r="F50" s="15">
        <f>SUM(F45:F48)</f>
        <v>269692</v>
      </c>
    </row>
    <row r="52" spans="2:6" ht="12.75">
      <c r="B52" s="3">
        <v>11</v>
      </c>
      <c r="C52" t="s">
        <v>18</v>
      </c>
      <c r="E52" s="8">
        <v>10405</v>
      </c>
      <c r="F52" s="8">
        <v>4246</v>
      </c>
    </row>
    <row r="54" spans="2:6" ht="12.75">
      <c r="B54">
        <v>12</v>
      </c>
      <c r="C54" t="s">
        <v>126</v>
      </c>
      <c r="E54" s="8">
        <v>4914</v>
      </c>
      <c r="F54" s="8">
        <v>7627</v>
      </c>
    </row>
    <row r="56" spans="2:6" ht="12.75">
      <c r="B56">
        <v>13</v>
      </c>
      <c r="C56" t="s">
        <v>32</v>
      </c>
      <c r="E56" s="8">
        <v>3661</v>
      </c>
      <c r="F56" s="8">
        <v>4931</v>
      </c>
    </row>
    <row r="58" spans="2:6" ht="12.75">
      <c r="B58" s="3">
        <v>14</v>
      </c>
      <c r="C58" s="2" t="s">
        <v>40</v>
      </c>
      <c r="E58" s="8">
        <v>98615</v>
      </c>
      <c r="F58" s="8">
        <v>109122</v>
      </c>
    </row>
    <row r="60" spans="2:6" ht="12.75">
      <c r="B60">
        <v>15</v>
      </c>
      <c r="C60" s="2" t="s">
        <v>31</v>
      </c>
      <c r="E60" s="8">
        <v>26836</v>
      </c>
      <c r="F60" s="8">
        <v>24339</v>
      </c>
    </row>
    <row r="61" spans="3:6" ht="12.75">
      <c r="C61" s="2"/>
      <c r="E61" s="8"/>
      <c r="F61" s="8"/>
    </row>
    <row r="62" spans="2:6" ht="12.75">
      <c r="B62">
        <v>16</v>
      </c>
      <c r="C62" s="2" t="s">
        <v>51</v>
      </c>
      <c r="E62" s="8">
        <v>1013</v>
      </c>
      <c r="F62" s="8">
        <v>1013</v>
      </c>
    </row>
    <row r="63" spans="3:5" ht="12.75">
      <c r="C63" s="2"/>
      <c r="E63" s="8"/>
    </row>
    <row r="64" spans="3:6" ht="13.5" thickBot="1">
      <c r="C64" s="2"/>
      <c r="E64" s="14">
        <f>SUM(E50:E63)</f>
        <v>416602</v>
      </c>
      <c r="F64" s="14">
        <f>SUM(F50:F63)</f>
        <v>420970</v>
      </c>
    </row>
    <row r="65" ht="13.5" thickTop="1">
      <c r="C65" s="2"/>
    </row>
    <row r="66" spans="2:6" ht="12.75">
      <c r="B66" s="3">
        <v>17</v>
      </c>
      <c r="C66" t="s">
        <v>119</v>
      </c>
      <c r="E66" s="45">
        <f>(E50+E54-E22)/E45</f>
        <v>1.6856381214451557</v>
      </c>
      <c r="F66" s="45">
        <f>(F50+F54)/F45</f>
        <v>1.7033708831369851</v>
      </c>
    </row>
    <row r="67" ht="12.75">
      <c r="C67" s="48"/>
    </row>
    <row r="68" spans="3:26" ht="12.75">
      <c r="C68" s="48"/>
      <c r="L68" s="6"/>
      <c r="M68" s="6"/>
      <c r="N68" s="6"/>
      <c r="O68" s="1"/>
      <c r="P68" s="1"/>
      <c r="Q68" s="1"/>
      <c r="R68" s="1"/>
      <c r="S68" s="1"/>
      <c r="T68" s="1"/>
      <c r="U68" s="1"/>
      <c r="W68" s="6"/>
      <c r="X68" s="6"/>
      <c r="Y68" s="6"/>
      <c r="Z68" s="1"/>
    </row>
    <row r="69" ht="12.75">
      <c r="C69" s="19"/>
    </row>
    <row r="70" ht="12.75">
      <c r="B70" s="19" t="s">
        <v>168</v>
      </c>
    </row>
    <row r="71" ht="12.75">
      <c r="B71" s="19" t="s">
        <v>161</v>
      </c>
    </row>
  </sheetData>
  <printOptions/>
  <pageMargins left="0.48" right="0.47" top="0.56" bottom="0.49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workbookViewId="0" topLeftCell="B7">
      <pane ySplit="765" topLeftCell="BM10" activePane="bottomLeft" state="split"/>
      <selection pane="topLeft" activeCell="B44" sqref="B44"/>
      <selection pane="bottomLeft" activeCell="G20" sqref="G20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186</v>
      </c>
    </row>
    <row r="3" ht="12.75">
      <c r="B3" s="4"/>
    </row>
    <row r="4" ht="12.75">
      <c r="B4" s="4" t="s">
        <v>62</v>
      </c>
    </row>
    <row r="6" spans="6:7" ht="12.75">
      <c r="F6" s="68" t="s">
        <v>68</v>
      </c>
      <c r="G6" s="68"/>
    </row>
    <row r="7" spans="4:8" ht="12.75">
      <c r="D7" s="1" t="s">
        <v>63</v>
      </c>
      <c r="E7" s="1" t="s">
        <v>32</v>
      </c>
      <c r="F7" s="1" t="s">
        <v>63</v>
      </c>
      <c r="G7" s="1" t="s">
        <v>66</v>
      </c>
      <c r="H7" s="1" t="s">
        <v>120</v>
      </c>
    </row>
    <row r="8" spans="4:9" ht="12.75">
      <c r="D8" s="1" t="s">
        <v>64</v>
      </c>
      <c r="E8" s="1"/>
      <c r="F8" s="1" t="s">
        <v>65</v>
      </c>
      <c r="G8" s="1" t="s">
        <v>67</v>
      </c>
      <c r="H8" s="1" t="s">
        <v>175</v>
      </c>
      <c r="I8" s="1" t="s">
        <v>20</v>
      </c>
    </row>
    <row r="9" spans="4:9" ht="12.75">
      <c r="D9" s="1"/>
      <c r="E9" s="1"/>
      <c r="F9" s="1"/>
      <c r="G9" s="1"/>
      <c r="H9" s="1"/>
      <c r="I9" s="1"/>
    </row>
    <row r="10" spans="4:9" ht="12.75">
      <c r="D10" s="1"/>
      <c r="E10" s="1"/>
      <c r="F10" s="1"/>
      <c r="G10" s="1"/>
      <c r="H10" s="1"/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163</v>
      </c>
      <c r="D13" s="9">
        <f>D33</f>
        <v>162806</v>
      </c>
      <c r="E13" s="9">
        <f>E33</f>
        <v>79142</v>
      </c>
      <c r="F13" s="9">
        <f>F33</f>
        <v>2315</v>
      </c>
      <c r="G13" s="9">
        <f>G33</f>
        <v>2475</v>
      </c>
      <c r="H13" s="9">
        <f>H33</f>
        <v>22954</v>
      </c>
      <c r="I13" s="8">
        <f>SUM(D13:H13)</f>
        <v>269692</v>
      </c>
    </row>
    <row r="14" ht="12.75">
      <c r="I14" s="9"/>
    </row>
    <row r="15" spans="2:9" ht="12.75">
      <c r="B15" t="s">
        <v>58</v>
      </c>
      <c r="H15" s="8">
        <f>'P&amp;L'!G27</f>
        <v>4983</v>
      </c>
      <c r="I15" s="8">
        <f>SUM(D15:H15)</f>
        <v>4983</v>
      </c>
    </row>
    <row r="16" spans="8:9" ht="12.75">
      <c r="H16" s="8"/>
      <c r="I16" s="8"/>
    </row>
    <row r="17" spans="2:9" ht="12.75">
      <c r="B17" t="s">
        <v>176</v>
      </c>
      <c r="H17" s="8">
        <f>-3517</f>
        <v>-3517</v>
      </c>
      <c r="I17" s="8">
        <f>SUM(D17:H17)</f>
        <v>-3517</v>
      </c>
    </row>
    <row r="18" spans="8:9" ht="12.75">
      <c r="H18" s="8"/>
      <c r="I18" s="8"/>
    </row>
    <row r="19" spans="2:9" ht="12.75">
      <c r="B19" t="s">
        <v>128</v>
      </c>
      <c r="G19" s="8">
        <v>912</v>
      </c>
      <c r="H19" s="8">
        <f>-912</f>
        <v>-912</v>
      </c>
      <c r="I19" s="8">
        <f>SUM(D19:H19)</f>
        <v>0</v>
      </c>
    </row>
    <row r="21" spans="2:9" ht="13.5" thickBot="1">
      <c r="B21" t="s">
        <v>189</v>
      </c>
      <c r="D21" s="14">
        <f aca="true" t="shared" si="0" ref="D21:I21">SUM(D13:D20)</f>
        <v>162806</v>
      </c>
      <c r="E21" s="14">
        <f t="shared" si="0"/>
        <v>79142</v>
      </c>
      <c r="F21" s="14">
        <f t="shared" si="0"/>
        <v>2315</v>
      </c>
      <c r="G21" s="14">
        <f t="shared" si="0"/>
        <v>3387</v>
      </c>
      <c r="H21" s="14">
        <f t="shared" si="0"/>
        <v>23508</v>
      </c>
      <c r="I21" s="14">
        <f t="shared" si="0"/>
        <v>271158</v>
      </c>
    </row>
    <row r="22" ht="13.5" thickTop="1"/>
    <row r="25" spans="2:9" ht="12.75">
      <c r="B25" t="s">
        <v>136</v>
      </c>
      <c r="D25" s="15">
        <v>162806</v>
      </c>
      <c r="E25" s="15">
        <v>79142</v>
      </c>
      <c r="F25" s="15">
        <v>2315</v>
      </c>
      <c r="G25" s="15">
        <v>1354</v>
      </c>
      <c r="H25" s="15">
        <v>9425</v>
      </c>
      <c r="I25" s="15">
        <f>SUM(D25:H25)</f>
        <v>255042</v>
      </c>
    </row>
    <row r="27" spans="2:9" ht="12.75">
      <c r="B27" t="s">
        <v>69</v>
      </c>
      <c r="H27" s="8">
        <v>18167</v>
      </c>
      <c r="I27" s="15">
        <f>SUM(D27:H27)</f>
        <v>18167</v>
      </c>
    </row>
    <row r="28" spans="8:9" ht="12.75">
      <c r="H28" s="8"/>
      <c r="I28" s="8"/>
    </row>
    <row r="29" spans="2:9" ht="12.75">
      <c r="B29" t="s">
        <v>152</v>
      </c>
      <c r="H29" s="8">
        <f>-3517</f>
        <v>-3517</v>
      </c>
      <c r="I29" s="15">
        <f>SUM(D29:H29)</f>
        <v>-3517</v>
      </c>
    </row>
    <row r="30" spans="8:9" ht="12.75">
      <c r="H30" s="8"/>
      <c r="I30" s="8"/>
    </row>
    <row r="31" spans="2:9" ht="12.75">
      <c r="B31" t="s">
        <v>128</v>
      </c>
      <c r="G31" s="8">
        <v>1121</v>
      </c>
      <c r="H31" s="8">
        <f>-1121</f>
        <v>-1121</v>
      </c>
      <c r="I31" s="15">
        <f>SUM(D31:H31)</f>
        <v>0</v>
      </c>
    </row>
    <row r="33" spans="2:9" ht="13.5" thickBot="1">
      <c r="B33" t="s">
        <v>154</v>
      </c>
      <c r="D33" s="14">
        <f aca="true" t="shared" si="1" ref="D33:I33">SUM(D25:D32)</f>
        <v>162806</v>
      </c>
      <c r="E33" s="14">
        <f t="shared" si="1"/>
        <v>79142</v>
      </c>
      <c r="F33" s="14">
        <f t="shared" si="1"/>
        <v>2315</v>
      </c>
      <c r="G33" s="14">
        <f t="shared" si="1"/>
        <v>2475</v>
      </c>
      <c r="H33" s="14">
        <f t="shared" si="1"/>
        <v>22954</v>
      </c>
      <c r="I33" s="14">
        <f t="shared" si="1"/>
        <v>269692</v>
      </c>
    </row>
    <row r="34" ht="13.5" thickTop="1"/>
    <row r="37" spans="2:26" ht="12.75">
      <c r="B37" s="19" t="s">
        <v>167</v>
      </c>
      <c r="C37" s="3"/>
      <c r="L37" s="6"/>
      <c r="M37" s="6"/>
      <c r="N37" s="6"/>
      <c r="O37" s="1"/>
      <c r="P37" s="1"/>
      <c r="Q37" s="1"/>
      <c r="R37" s="1"/>
      <c r="S37" s="1"/>
      <c r="T37" s="1"/>
      <c r="U37" s="1"/>
      <c r="W37" s="6"/>
      <c r="X37" s="6"/>
      <c r="Y37" s="6"/>
      <c r="Z37" s="1"/>
    </row>
  </sheetData>
  <mergeCells count="1">
    <mergeCell ref="F6:G6"/>
  </mergeCells>
  <printOptions/>
  <pageMargins left="0.29" right="0.25" top="0.47" bottom="0.38" header="0.5" footer="0.3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0"/>
  <sheetViews>
    <sheetView workbookViewId="0" topLeftCell="A19">
      <selection activeCell="D16" sqref="D16"/>
    </sheetView>
  </sheetViews>
  <sheetFormatPr defaultColWidth="9.140625" defaultRowHeight="12.75"/>
  <cols>
    <col min="1" max="1" width="2.28125" style="0" customWidth="1"/>
    <col min="2" max="2" width="52.8515625" style="0" customWidth="1"/>
    <col min="3" max="3" width="2.421875" style="0" customWidth="1"/>
    <col min="4" max="4" width="18.7109375" style="0" customWidth="1"/>
    <col min="5" max="5" width="16.140625" style="0" customWidth="1"/>
  </cols>
  <sheetData>
    <row r="1" ht="12.75">
      <c r="B1" s="4" t="s">
        <v>19</v>
      </c>
    </row>
    <row r="2" ht="12.75">
      <c r="B2" s="4" t="s">
        <v>186</v>
      </c>
    </row>
    <row r="3" ht="12.75">
      <c r="B3" s="4"/>
    </row>
    <row r="4" ht="12.75">
      <c r="B4" s="4" t="s">
        <v>145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51">
        <v>38383</v>
      </c>
      <c r="E10" s="51">
        <v>38107</v>
      </c>
    </row>
    <row r="11" spans="4:5" ht="12.75">
      <c r="D11" s="1" t="s">
        <v>3</v>
      </c>
      <c r="E11" s="1" t="s">
        <v>3</v>
      </c>
    </row>
    <row r="13" spans="2:5" ht="12.75">
      <c r="B13" t="s">
        <v>213</v>
      </c>
      <c r="D13" s="8">
        <f>-18001</f>
        <v>-18001</v>
      </c>
      <c r="E13" s="8">
        <f>-7184</f>
        <v>-7184</v>
      </c>
    </row>
    <row r="14" ht="12.75">
      <c r="E14" s="8"/>
    </row>
    <row r="15" spans="2:5" ht="12.75">
      <c r="B15" t="s">
        <v>185</v>
      </c>
      <c r="D15" s="8">
        <v>5706</v>
      </c>
      <c r="E15" s="8">
        <f>-2040</f>
        <v>-2040</v>
      </c>
    </row>
    <row r="16" ht="12.75">
      <c r="E16" s="8"/>
    </row>
    <row r="17" spans="2:5" ht="12.75">
      <c r="B17" t="s">
        <v>158</v>
      </c>
      <c r="D17" s="8">
        <v>6485</v>
      </c>
      <c r="E17" s="8">
        <v>19835</v>
      </c>
    </row>
    <row r="18" spans="4:5" ht="12.75">
      <c r="D18" s="7"/>
      <c r="E18" s="11"/>
    </row>
    <row r="19" spans="2:5" ht="12.75">
      <c r="B19" t="s">
        <v>170</v>
      </c>
      <c r="D19" s="8">
        <f>SUM(D13:D18)</f>
        <v>-5810</v>
      </c>
      <c r="E19" s="8">
        <f>SUM(E13:E18)</f>
        <v>10611</v>
      </c>
    </row>
    <row r="20" spans="4:5" ht="12.75">
      <c r="D20" s="8"/>
      <c r="E20" s="8"/>
    </row>
    <row r="21" spans="2:5" ht="12.75">
      <c r="B21" t="s">
        <v>70</v>
      </c>
      <c r="D21" s="8">
        <f>E23</f>
        <v>16296</v>
      </c>
      <c r="E21" s="8">
        <v>5685</v>
      </c>
    </row>
    <row r="22" spans="4:5" ht="12.75">
      <c r="D22" s="8"/>
      <c r="E22" s="8"/>
    </row>
    <row r="23" spans="2:5" ht="13.5" thickBot="1">
      <c r="B23" t="s">
        <v>190</v>
      </c>
      <c r="D23" s="14">
        <f>SUM(D19:D22)</f>
        <v>10486</v>
      </c>
      <c r="E23" s="14">
        <f>SUM(E19:E22)</f>
        <v>16296</v>
      </c>
    </row>
    <row r="24" ht="13.5" thickTop="1"/>
    <row r="25" ht="12.75">
      <c r="B25" s="19" t="s">
        <v>111</v>
      </c>
    </row>
    <row r="27" spans="4:5" ht="12.75">
      <c r="D27" s="42" t="s">
        <v>8</v>
      </c>
      <c r="E27" s="19"/>
    </row>
    <row r="28" spans="4:5" ht="12.75">
      <c r="D28" s="42" t="s">
        <v>9</v>
      </c>
      <c r="E28" s="42" t="s">
        <v>8</v>
      </c>
    </row>
    <row r="29" spans="4:5" ht="12.75">
      <c r="D29" s="42" t="s">
        <v>10</v>
      </c>
      <c r="E29" s="42" t="s">
        <v>11</v>
      </c>
    </row>
    <row r="30" spans="4:5" ht="12.75">
      <c r="D30" s="42" t="s">
        <v>2</v>
      </c>
      <c r="E30" s="42" t="s">
        <v>12</v>
      </c>
    </row>
    <row r="31" spans="4:5" ht="12.75">
      <c r="D31" s="52">
        <v>38383</v>
      </c>
      <c r="E31" s="52">
        <v>38107</v>
      </c>
    </row>
    <row r="32" spans="4:5" ht="12.75">
      <c r="D32" s="42" t="s">
        <v>3</v>
      </c>
      <c r="E32" s="42" t="s">
        <v>3</v>
      </c>
    </row>
    <row r="33" spans="4:5" ht="12.75">
      <c r="D33" s="42"/>
      <c r="E33" s="42"/>
    </row>
    <row r="34" spans="2:5" ht="12.75">
      <c r="B34" s="19" t="s">
        <v>112</v>
      </c>
      <c r="D34" s="44">
        <v>10909</v>
      </c>
      <c r="E34" s="44">
        <v>18638</v>
      </c>
    </row>
    <row r="35" spans="2:5" ht="12.75">
      <c r="B35" s="19" t="s">
        <v>114</v>
      </c>
      <c r="D35" s="44">
        <v>13994</v>
      </c>
      <c r="E35" s="44">
        <v>9408</v>
      </c>
    </row>
    <row r="36" spans="2:5" ht="12.75">
      <c r="B36" s="19" t="s">
        <v>113</v>
      </c>
      <c r="D36" s="44">
        <f>-14417</f>
        <v>-14417</v>
      </c>
      <c r="E36" s="44">
        <f>-11750</f>
        <v>-11750</v>
      </c>
    </row>
    <row r="37" spans="4:5" ht="13.5" thickBot="1">
      <c r="D37" s="43">
        <f>SUM(D34:D36)</f>
        <v>10486</v>
      </c>
      <c r="E37" s="43">
        <f>SUM(E34:E36)</f>
        <v>16296</v>
      </c>
    </row>
    <row r="38" spans="4:5" ht="13.5" thickTop="1">
      <c r="D38" s="42"/>
      <c r="E38" s="42"/>
    </row>
    <row r="41" spans="2:26" ht="12.75">
      <c r="B41" s="19" t="s">
        <v>169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115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75" right="0.75" top="0.63" bottom="0.6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workbookViewId="0" topLeftCell="B1">
      <pane ySplit="765" topLeftCell="BM22" activePane="bottomLeft" state="split"/>
      <selection pane="topLeft" activeCell="C2" sqref="C2:C4"/>
      <selection pane="bottomLeft" activeCell="F61" sqref="F61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7.0039062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">
        <v>186</v>
      </c>
    </row>
    <row r="3" ht="12.75">
      <c r="B3" s="4"/>
    </row>
    <row r="4" ht="12.75">
      <c r="B4" s="4" t="s">
        <v>71</v>
      </c>
    </row>
    <row r="6" spans="2:3" ht="12.75">
      <c r="B6" s="3">
        <v>1</v>
      </c>
      <c r="C6" s="4" t="s">
        <v>76</v>
      </c>
    </row>
    <row r="8" ht="12.75">
      <c r="C8" s="2" t="s">
        <v>72</v>
      </c>
    </row>
    <row r="9" ht="12.75">
      <c r="C9" s="2"/>
    </row>
    <row r="10" ht="12.75">
      <c r="C10" s="2" t="s">
        <v>73</v>
      </c>
    </row>
    <row r="11" ht="13.5" customHeight="1">
      <c r="C11" s="2" t="s">
        <v>164</v>
      </c>
    </row>
    <row r="12" ht="13.5" customHeight="1">
      <c r="C12" s="2"/>
    </row>
    <row r="13" ht="13.5" customHeight="1">
      <c r="C13" s="2" t="s">
        <v>117</v>
      </c>
    </row>
    <row r="14" ht="12.75" customHeight="1">
      <c r="C14" s="2" t="s">
        <v>184</v>
      </c>
    </row>
    <row r="15" ht="12.75" customHeight="1">
      <c r="C15" s="2"/>
    </row>
    <row r="16" ht="12.75">
      <c r="C16" s="2" t="s">
        <v>74</v>
      </c>
    </row>
    <row r="17" ht="12.75">
      <c r="C17" s="2" t="s">
        <v>165</v>
      </c>
    </row>
    <row r="19" spans="2:3" ht="12.75">
      <c r="B19">
        <v>2</v>
      </c>
      <c r="C19" s="17" t="s">
        <v>75</v>
      </c>
    </row>
    <row r="21" ht="12.75">
      <c r="C21" t="s">
        <v>191</v>
      </c>
    </row>
    <row r="23" spans="2:3" ht="12.75">
      <c r="B23">
        <v>3</v>
      </c>
      <c r="C23" s="4" t="s">
        <v>162</v>
      </c>
    </row>
    <row r="25" ht="12.75">
      <c r="C25" t="s">
        <v>166</v>
      </c>
    </row>
    <row r="27" spans="2:3" ht="12.75">
      <c r="B27">
        <v>4</v>
      </c>
      <c r="C27" s="4" t="s">
        <v>77</v>
      </c>
    </row>
    <row r="29" ht="12.75">
      <c r="C29" t="s">
        <v>78</v>
      </c>
    </row>
    <row r="31" spans="2:3" ht="12.75">
      <c r="B31">
        <v>5</v>
      </c>
      <c r="C31" s="4" t="s">
        <v>79</v>
      </c>
    </row>
    <row r="33" ht="12.75">
      <c r="C33" t="s">
        <v>177</v>
      </c>
    </row>
    <row r="34" ht="12.75">
      <c r="C34" t="s">
        <v>197</v>
      </c>
    </row>
    <row r="35" ht="12.75">
      <c r="C35" t="s">
        <v>178</v>
      </c>
    </row>
    <row r="36" ht="12.75">
      <c r="C36" s="19" t="s">
        <v>179</v>
      </c>
    </row>
    <row r="37" ht="12.75">
      <c r="C37" s="4"/>
    </row>
    <row r="38" s="21" customFormat="1" ht="12.75">
      <c r="C38" s="21" t="s">
        <v>180</v>
      </c>
    </row>
    <row r="39" s="21" customFormat="1" ht="12.75">
      <c r="C39" s="21" t="s">
        <v>202</v>
      </c>
    </row>
    <row r="41" spans="2:3" ht="12.75">
      <c r="B41">
        <v>6</v>
      </c>
      <c r="C41" s="4" t="s">
        <v>80</v>
      </c>
    </row>
    <row r="42" ht="12.75">
      <c r="E42" s="1"/>
    </row>
    <row r="43" spans="3:5" ht="12.75">
      <c r="C43" t="s">
        <v>192</v>
      </c>
      <c r="E43" s="1"/>
    </row>
    <row r="44" spans="3:5" ht="12.75">
      <c r="C44" t="s">
        <v>193</v>
      </c>
      <c r="E44" s="1"/>
    </row>
    <row r="45" ht="12.75">
      <c r="E45" s="1"/>
    </row>
    <row r="46" spans="2:3" ht="12.75">
      <c r="B46">
        <v>7</v>
      </c>
      <c r="C46" s="4" t="s">
        <v>81</v>
      </c>
    </row>
    <row r="47" ht="12.75">
      <c r="C47" s="4"/>
    </row>
    <row r="48" ht="12.75">
      <c r="C48" s="21" t="s">
        <v>171</v>
      </c>
    </row>
    <row r="49" ht="12.75">
      <c r="C49" s="21" t="s">
        <v>172</v>
      </c>
    </row>
    <row r="50" spans="3:7" ht="12.75">
      <c r="C50" s="21" t="s">
        <v>129</v>
      </c>
      <c r="E50" s="1"/>
      <c r="F50" s="1"/>
      <c r="G50" s="1"/>
    </row>
    <row r="51" ht="12.75">
      <c r="C51" s="21"/>
    </row>
    <row r="52" spans="3:7" ht="12.75">
      <c r="C52" s="21"/>
      <c r="D52" s="67" t="s">
        <v>21</v>
      </c>
      <c r="E52" s="67"/>
      <c r="F52" s="67" t="s">
        <v>130</v>
      </c>
      <c r="G52" s="67"/>
    </row>
    <row r="53" spans="3:7" ht="12.75">
      <c r="C53" s="21"/>
      <c r="D53" s="67" t="s">
        <v>194</v>
      </c>
      <c r="E53" s="67"/>
      <c r="F53" s="67"/>
      <c r="G53" s="67"/>
    </row>
    <row r="54" spans="3:7" ht="12.75">
      <c r="C54" s="21"/>
      <c r="D54" s="1">
        <v>2005</v>
      </c>
      <c r="E54" s="1">
        <v>2004</v>
      </c>
      <c r="F54" s="1">
        <v>2005</v>
      </c>
      <c r="G54" s="1">
        <v>2004</v>
      </c>
    </row>
    <row r="55" spans="3:7" ht="12.75">
      <c r="C55" s="21"/>
      <c r="D55" s="1" t="s">
        <v>3</v>
      </c>
      <c r="E55" s="1" t="s">
        <v>3</v>
      </c>
      <c r="F55" s="1" t="s">
        <v>3</v>
      </c>
      <c r="G55" s="1" t="s">
        <v>3</v>
      </c>
    </row>
    <row r="56" ht="12.75">
      <c r="C56" s="21"/>
    </row>
    <row r="57" spans="3:7" ht="12.75">
      <c r="C57" s="21" t="s">
        <v>131</v>
      </c>
      <c r="D57" s="8">
        <v>68090</v>
      </c>
      <c r="E57" s="53">
        <v>87296</v>
      </c>
      <c r="F57" s="8">
        <v>5697</v>
      </c>
      <c r="G57" s="53">
        <v>17990</v>
      </c>
    </row>
    <row r="58" spans="3:7" ht="12.75">
      <c r="C58" s="21" t="s">
        <v>132</v>
      </c>
      <c r="D58" s="11">
        <v>3465</v>
      </c>
      <c r="E58" s="63">
        <v>3341</v>
      </c>
      <c r="F58" s="11">
        <v>2422</v>
      </c>
      <c r="G58" s="63">
        <v>2272</v>
      </c>
    </row>
    <row r="59" spans="3:7" ht="12.75">
      <c r="C59" s="21"/>
      <c r="D59" s="9">
        <f>SUM(D57:D58)</f>
        <v>71555</v>
      </c>
      <c r="E59" s="64">
        <f>SUM(E57:E58)</f>
        <v>90637</v>
      </c>
      <c r="F59" s="9">
        <f>SUM(F57:F58)</f>
        <v>8119</v>
      </c>
      <c r="G59" s="64">
        <f>SUM(G57:G58)</f>
        <v>20262</v>
      </c>
    </row>
    <row r="60" spans="3:7" ht="12.75">
      <c r="C60" s="21" t="s">
        <v>133</v>
      </c>
      <c r="D60" s="11"/>
      <c r="E60" s="63"/>
      <c r="F60" s="11">
        <f>-1187</f>
        <v>-1187</v>
      </c>
      <c r="G60" s="63">
        <f>-1071</f>
        <v>-1071</v>
      </c>
    </row>
    <row r="61" spans="3:7" ht="12.75">
      <c r="C61" s="21"/>
      <c r="D61" s="9">
        <f>SUM(D59:D60)</f>
        <v>71555</v>
      </c>
      <c r="E61" s="64">
        <f>SUM(E59:E60)</f>
        <v>90637</v>
      </c>
      <c r="F61" s="9">
        <f>SUM(F59:F60)</f>
        <v>6932</v>
      </c>
      <c r="G61" s="64">
        <f>SUM(G59:G60)</f>
        <v>19191</v>
      </c>
    </row>
    <row r="62" spans="3:7" ht="12.75">
      <c r="C62" s="21" t="s">
        <v>55</v>
      </c>
      <c r="E62" s="64">
        <v>0</v>
      </c>
      <c r="F62" s="8">
        <v>634</v>
      </c>
      <c r="G62" s="53">
        <v>632</v>
      </c>
    </row>
    <row r="63" spans="3:7" ht="12.75">
      <c r="C63" s="21" t="s">
        <v>54</v>
      </c>
      <c r="E63" s="64">
        <v>0</v>
      </c>
      <c r="F63" s="8">
        <f>-1101</f>
        <v>-1101</v>
      </c>
      <c r="G63" s="53">
        <f>-727</f>
        <v>-727</v>
      </c>
    </row>
    <row r="64" spans="3:8" ht="13.5" thickBot="1">
      <c r="C64" s="21"/>
      <c r="D64" s="26">
        <f>SUM(D61:D63)</f>
        <v>71555</v>
      </c>
      <c r="E64" s="65">
        <f>SUM(E61:E63)</f>
        <v>90637</v>
      </c>
      <c r="F64" s="26">
        <f>SUM(F61:F63)</f>
        <v>6465</v>
      </c>
      <c r="G64" s="65">
        <f>SUM(G61:G63)</f>
        <v>19096</v>
      </c>
      <c r="H64" s="8"/>
    </row>
    <row r="65" ht="13.5" thickTop="1">
      <c r="C65" s="21"/>
    </row>
    <row r="66" spans="2:3" ht="12.75">
      <c r="B66">
        <v>8</v>
      </c>
      <c r="C66" s="17" t="s">
        <v>23</v>
      </c>
    </row>
    <row r="68" ht="12.75">
      <c r="C68" t="s">
        <v>122</v>
      </c>
    </row>
    <row r="70" spans="2:3" ht="12.75">
      <c r="B70">
        <v>9</v>
      </c>
      <c r="C70" s="4" t="s">
        <v>82</v>
      </c>
    </row>
    <row r="71" ht="12.75">
      <c r="C71" s="4"/>
    </row>
    <row r="72" ht="12.75">
      <c r="C72" s="21" t="s">
        <v>181</v>
      </c>
    </row>
    <row r="73" ht="12.75">
      <c r="C73" s="21"/>
    </row>
    <row r="74" spans="2:3" ht="12.75">
      <c r="B74">
        <v>10</v>
      </c>
      <c r="C74" s="4" t="s">
        <v>83</v>
      </c>
    </row>
    <row r="76" s="21" customFormat="1" ht="12.75">
      <c r="C76" s="21" t="s">
        <v>173</v>
      </c>
    </row>
    <row r="77" s="21" customFormat="1" ht="12.75">
      <c r="C77" s="21" t="s">
        <v>195</v>
      </c>
    </row>
    <row r="78" s="21" customFormat="1" ht="12.75"/>
    <row r="79" s="21" customFormat="1" ht="12.75"/>
    <row r="80" spans="2:3" ht="12.75">
      <c r="B80">
        <v>11</v>
      </c>
      <c r="C80" s="4" t="s">
        <v>84</v>
      </c>
    </row>
    <row r="81" ht="12.75">
      <c r="C81" s="4"/>
    </row>
    <row r="82" ht="12.75">
      <c r="C82" s="21" t="s">
        <v>85</v>
      </c>
    </row>
    <row r="83" ht="12.75">
      <c r="C83" s="21"/>
    </row>
    <row r="84" ht="12.75">
      <c r="C84" s="21"/>
    </row>
    <row r="85" ht="12.75">
      <c r="C85" s="21"/>
    </row>
    <row r="86" ht="12.75">
      <c r="C86" s="4"/>
    </row>
    <row r="87" spans="2:3" ht="12.75">
      <c r="B87">
        <v>12</v>
      </c>
      <c r="C87" s="4" t="s">
        <v>86</v>
      </c>
    </row>
    <row r="88" spans="3:5" ht="12.75">
      <c r="C88" s="4"/>
      <c r="E88" s="1"/>
    </row>
    <row r="89" spans="3:5" ht="12.75">
      <c r="C89" s="21" t="s">
        <v>198</v>
      </c>
      <c r="E89" s="1"/>
    </row>
    <row r="90" spans="3:5" ht="12.75">
      <c r="C90" s="21"/>
      <c r="E90" s="1"/>
    </row>
    <row r="91" spans="3:5" ht="12.75">
      <c r="C91" s="21"/>
      <c r="E91" s="1" t="s">
        <v>8</v>
      </c>
    </row>
    <row r="92" spans="3:5" ht="12.75">
      <c r="C92" s="21"/>
      <c r="E92" s="1" t="s">
        <v>9</v>
      </c>
    </row>
    <row r="93" spans="3:5" ht="12.75">
      <c r="C93" s="21"/>
      <c r="E93" s="1" t="s">
        <v>10</v>
      </c>
    </row>
    <row r="94" spans="3:5" ht="12.75">
      <c r="C94" s="21"/>
      <c r="E94" s="1" t="s">
        <v>2</v>
      </c>
    </row>
    <row r="95" spans="3:5" ht="12.75">
      <c r="C95" s="21"/>
      <c r="E95" s="51">
        <v>38383</v>
      </c>
    </row>
    <row r="96" spans="3:5" ht="12.75">
      <c r="C96" s="21"/>
      <c r="E96" s="1" t="s">
        <v>3</v>
      </c>
    </row>
    <row r="97" spans="3:5" ht="12.75">
      <c r="C97" s="21"/>
      <c r="E97" s="1"/>
    </row>
    <row r="98" spans="3:5" ht="12.75">
      <c r="C98" s="21" t="s">
        <v>199</v>
      </c>
      <c r="E98" s="1"/>
    </row>
    <row r="99" spans="3:5" ht="13.5" thickBot="1">
      <c r="C99" s="61" t="s">
        <v>200</v>
      </c>
      <c r="E99" s="62">
        <v>33348</v>
      </c>
    </row>
    <row r="100" spans="3:5" ht="13.5" thickTop="1">
      <c r="C100" s="21"/>
      <c r="E100" s="1"/>
    </row>
    <row r="101" spans="3:5" ht="12.75">
      <c r="C101" s="21" t="s">
        <v>201</v>
      </c>
      <c r="E101" s="1"/>
    </row>
    <row r="102" spans="3:5" ht="12.75">
      <c r="C102" s="21" t="s">
        <v>203</v>
      </c>
      <c r="E102" s="1"/>
    </row>
    <row r="103" spans="3:5" ht="12.75">
      <c r="C103" s="4"/>
      <c r="E103" s="1"/>
    </row>
    <row r="104" spans="2:3" ht="12.75">
      <c r="B104">
        <v>13</v>
      </c>
      <c r="C104" s="4" t="s">
        <v>144</v>
      </c>
    </row>
    <row r="105" ht="12.75">
      <c r="E105" t="s">
        <v>145</v>
      </c>
    </row>
    <row r="106" ht="12.75">
      <c r="C106" t="s">
        <v>99</v>
      </c>
    </row>
    <row r="107" ht="12.75">
      <c r="C107" t="s">
        <v>100</v>
      </c>
    </row>
    <row r="109" ht="12.75">
      <c r="C109" t="s">
        <v>101</v>
      </c>
    </row>
    <row r="111" ht="12.75">
      <c r="E111" s="1" t="s">
        <v>8</v>
      </c>
    </row>
    <row r="112" spans="4:7" ht="12.75">
      <c r="D112" s="1"/>
      <c r="E112" s="1" t="s">
        <v>9</v>
      </c>
      <c r="F112" s="1"/>
      <c r="G112" s="1"/>
    </row>
    <row r="113" spans="4:7" ht="12.75">
      <c r="D113" s="1"/>
      <c r="E113" s="1" t="s">
        <v>10</v>
      </c>
      <c r="F113" s="1"/>
      <c r="G113" s="1"/>
    </row>
    <row r="114" spans="4:7" ht="12.75">
      <c r="D114" s="1"/>
      <c r="E114" s="1" t="s">
        <v>2</v>
      </c>
      <c r="F114" s="1"/>
      <c r="G114" s="1"/>
    </row>
    <row r="115" spans="4:7" ht="12.75">
      <c r="D115" s="5"/>
      <c r="E115" s="51">
        <v>38383</v>
      </c>
      <c r="F115" s="5"/>
      <c r="G115" s="5"/>
    </row>
    <row r="116" spans="1:7" ht="15">
      <c r="A116" s="18"/>
      <c r="D116" s="1"/>
      <c r="E116" s="1" t="s">
        <v>3</v>
      </c>
      <c r="F116" s="1"/>
      <c r="G116" s="1"/>
    </row>
    <row r="117" s="27" customFormat="1" ht="12.75">
      <c r="C117" s="4" t="s">
        <v>98</v>
      </c>
    </row>
    <row r="118" s="27" customFormat="1" ht="12.75">
      <c r="C118" s="4"/>
    </row>
    <row r="119" s="27" customFormat="1" ht="12.75">
      <c r="C119" s="39" t="s">
        <v>103</v>
      </c>
    </row>
    <row r="120" s="27" customFormat="1" ht="12.75">
      <c r="C120" s="39" t="s">
        <v>104</v>
      </c>
    </row>
    <row r="121" s="27" customFormat="1" ht="12.75">
      <c r="C121" s="39"/>
    </row>
    <row r="122" s="27" customFormat="1" ht="12.75">
      <c r="C122" s="37" t="s">
        <v>105</v>
      </c>
    </row>
    <row r="123" s="27" customFormat="1" ht="12.75">
      <c r="C123" s="38" t="s">
        <v>102</v>
      </c>
    </row>
    <row r="124" spans="3:5" s="27" customFormat="1" ht="12.75">
      <c r="C124" s="37" t="s">
        <v>108</v>
      </c>
      <c r="E124" s="15">
        <f>-1013</f>
        <v>-1013</v>
      </c>
    </row>
    <row r="125" s="27" customFormat="1" ht="12.75"/>
    <row r="126" s="27" customFormat="1" ht="12.75">
      <c r="C126" s="37" t="s">
        <v>106</v>
      </c>
    </row>
    <row r="127" s="27" customFormat="1" ht="12.75">
      <c r="C127" s="38" t="s">
        <v>102</v>
      </c>
    </row>
    <row r="128" spans="3:5" s="27" customFormat="1" ht="12.75">
      <c r="C128" s="37" t="s">
        <v>109</v>
      </c>
      <c r="E128" s="15">
        <f>-10552</f>
        <v>-10552</v>
      </c>
    </row>
    <row r="129" spans="2:7" s="27" customFormat="1" ht="12.75">
      <c r="B129" s="31"/>
      <c r="E129" s="16"/>
      <c r="F129" s="16"/>
      <c r="G129" s="16"/>
    </row>
    <row r="130" spans="2:7" s="27" customFormat="1" ht="12.75">
      <c r="B130" s="31"/>
      <c r="C130" s="40" t="s">
        <v>107</v>
      </c>
      <c r="E130" s="16"/>
      <c r="F130" s="32"/>
      <c r="G130" s="32"/>
    </row>
    <row r="131" spans="2:7" s="27" customFormat="1" ht="12.75">
      <c r="B131" s="31"/>
      <c r="D131" s="16"/>
      <c r="E131" s="15"/>
      <c r="F131" s="15"/>
      <c r="G131" s="28"/>
    </row>
    <row r="132" spans="2:7" s="27" customFormat="1" ht="12.75">
      <c r="B132" s="31"/>
      <c r="C132" s="39" t="s">
        <v>103</v>
      </c>
      <c r="D132" s="16"/>
      <c r="E132" s="15"/>
      <c r="F132" s="15"/>
      <c r="G132" s="28"/>
    </row>
    <row r="133" spans="2:7" s="27" customFormat="1" ht="12.75">
      <c r="B133" s="31"/>
      <c r="C133" s="39" t="s">
        <v>104</v>
      </c>
      <c r="D133" s="16"/>
      <c r="E133" s="15"/>
      <c r="F133" s="15"/>
      <c r="G133" s="28"/>
    </row>
    <row r="134" spans="2:7" s="27" customFormat="1" ht="12.75">
      <c r="B134" s="31"/>
      <c r="E134" s="15"/>
      <c r="F134" s="15"/>
      <c r="G134" s="28"/>
    </row>
    <row r="135" spans="2:7" s="27" customFormat="1" ht="12.75">
      <c r="B135" s="31"/>
      <c r="C135" s="37" t="s">
        <v>106</v>
      </c>
      <c r="E135" s="28"/>
      <c r="F135" s="28"/>
      <c r="G135" s="28"/>
    </row>
    <row r="136" spans="2:5" s="27" customFormat="1" ht="12.75">
      <c r="B136" s="31"/>
      <c r="C136" s="37" t="s">
        <v>110</v>
      </c>
      <c r="E136" s="15">
        <v>19881</v>
      </c>
    </row>
    <row r="137" s="27" customFormat="1" ht="12.75">
      <c r="C137" s="33"/>
    </row>
    <row r="138" s="27" customFormat="1" ht="12.75">
      <c r="C138" s="38" t="s">
        <v>116</v>
      </c>
    </row>
    <row r="139" s="27" customFormat="1" ht="12.75">
      <c r="F139" s="15"/>
    </row>
    <row r="140" s="27" customFormat="1" ht="12.75">
      <c r="F140" s="15"/>
    </row>
    <row r="141" s="27" customFormat="1" ht="12.75">
      <c r="F141" s="15"/>
    </row>
    <row r="142" s="27" customFormat="1" ht="12.75">
      <c r="F142" s="15"/>
    </row>
    <row r="143" s="27" customFormat="1" ht="12.75">
      <c r="C143" s="35"/>
    </row>
    <row r="144" s="27" customFormat="1" ht="12.75">
      <c r="C144" s="34"/>
    </row>
    <row r="145" s="27" customFormat="1" ht="12.75">
      <c r="F145" s="36"/>
    </row>
    <row r="146" s="27" customFormat="1" ht="12.75">
      <c r="F146" s="15"/>
    </row>
    <row r="147" s="27" customFormat="1" ht="12.75"/>
    <row r="148" s="27" customFormat="1" ht="12.75">
      <c r="C148" s="33"/>
    </row>
    <row r="149" s="27" customFormat="1" ht="12.75">
      <c r="F149" s="36"/>
    </row>
    <row r="150" s="27" customFormat="1" ht="12.75"/>
    <row r="151" s="27" customFormat="1" ht="12.75">
      <c r="F151" s="28"/>
    </row>
    <row r="152" s="27" customFormat="1" ht="12.75"/>
    <row r="153" s="27" customFormat="1" ht="12.75"/>
    <row r="154" s="27" customFormat="1" ht="12.75"/>
    <row r="155" s="27" customFormat="1" ht="12.75">
      <c r="C155" s="30"/>
    </row>
    <row r="156" s="27" customFormat="1" ht="12.75"/>
    <row r="159" ht="12.75">
      <c r="C159" s="4"/>
    </row>
    <row r="163" ht="12.75">
      <c r="C163" s="4"/>
    </row>
    <row r="164" ht="12.75">
      <c r="C164" s="4"/>
    </row>
    <row r="165" ht="12.75">
      <c r="B165" s="3"/>
    </row>
    <row r="167" ht="12.75">
      <c r="C167" s="4"/>
    </row>
    <row r="169" ht="12.75">
      <c r="C169" s="21"/>
    </row>
    <row r="170" spans="3:7" ht="12.75">
      <c r="C170" s="21"/>
      <c r="E170" s="1"/>
      <c r="F170" s="1"/>
      <c r="G170" s="1"/>
    </row>
    <row r="172" ht="12.75">
      <c r="C172" s="4"/>
    </row>
    <row r="180" ht="12.75">
      <c r="C180" s="4"/>
    </row>
    <row r="185" ht="12.75">
      <c r="C185" s="4"/>
    </row>
    <row r="189" ht="12.75">
      <c r="C189" s="4"/>
    </row>
    <row r="193" ht="12.75">
      <c r="C193" s="4"/>
    </row>
    <row r="198" spans="2:3" ht="12.75">
      <c r="B198" s="21"/>
      <c r="C198" s="4"/>
    </row>
    <row r="202" ht="12.75">
      <c r="C202" s="4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</sheetData>
  <mergeCells count="3">
    <mergeCell ref="D52:E52"/>
    <mergeCell ref="F52:G52"/>
    <mergeCell ref="D53:G53"/>
  </mergeCells>
  <printOptions/>
  <pageMargins left="0.75" right="0.75" top="0.47" bottom="0.56" header="0.5" footer="0.5"/>
  <pageSetup fitToHeight="3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workbookViewId="0" topLeftCell="A10">
      <selection activeCell="E23" sqref="E23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23.140625" style="0" customWidth="1"/>
  </cols>
  <sheetData>
    <row r="1" ht="12.75">
      <c r="B1" s="4" t="s">
        <v>19</v>
      </c>
    </row>
    <row r="2" ht="12.75">
      <c r="B2" s="4" t="s">
        <v>186</v>
      </c>
    </row>
    <row r="3" ht="12.75">
      <c r="B3" s="4"/>
    </row>
    <row r="4" ht="12.75">
      <c r="B4" s="4" t="s">
        <v>155</v>
      </c>
    </row>
    <row r="6" spans="2:3" ht="12.75">
      <c r="B6">
        <v>1</v>
      </c>
      <c r="C6" s="4" t="s">
        <v>46</v>
      </c>
    </row>
    <row r="8" s="21" customFormat="1" ht="12.75">
      <c r="C8" s="21" t="s">
        <v>204</v>
      </c>
    </row>
    <row r="9" s="21" customFormat="1" ht="12.75">
      <c r="C9" s="21" t="s">
        <v>208</v>
      </c>
    </row>
    <row r="10" s="21" customFormat="1" ht="12.75">
      <c r="C10" s="21" t="s">
        <v>153</v>
      </c>
    </row>
    <row r="11" s="21" customFormat="1" ht="12.75">
      <c r="C11" s="21" t="s">
        <v>205</v>
      </c>
    </row>
    <row r="13" spans="2:3" ht="12.75">
      <c r="B13">
        <v>2</v>
      </c>
      <c r="C13" s="4" t="s">
        <v>87</v>
      </c>
    </row>
    <row r="15" s="21" customFormat="1" ht="12.75">
      <c r="C15" s="21" t="s">
        <v>210</v>
      </c>
    </row>
    <row r="16" s="21" customFormat="1" ht="12.75">
      <c r="C16" s="21" t="s">
        <v>209</v>
      </c>
    </row>
    <row r="17" s="4" customFormat="1" ht="12.75">
      <c r="F17" s="66"/>
    </row>
    <row r="19" spans="2:3" ht="12.75">
      <c r="B19">
        <v>3</v>
      </c>
      <c r="C19" s="4" t="s">
        <v>135</v>
      </c>
    </row>
    <row r="21" ht="12.75">
      <c r="C21" t="s">
        <v>211</v>
      </c>
    </row>
    <row r="22" ht="12.75">
      <c r="C22" t="s">
        <v>212</v>
      </c>
    </row>
    <row r="24" spans="2:3" ht="12.75">
      <c r="B24">
        <v>4</v>
      </c>
      <c r="C24" s="4" t="s">
        <v>57</v>
      </c>
    </row>
    <row r="26" ht="12.75">
      <c r="C26" t="s">
        <v>34</v>
      </c>
    </row>
    <row r="27" spans="4:7" ht="12.75">
      <c r="D27" s="67" t="s">
        <v>47</v>
      </c>
      <c r="E27" s="67"/>
      <c r="F27" s="67" t="s">
        <v>48</v>
      </c>
      <c r="G27" s="67"/>
    </row>
    <row r="28" spans="4:7" ht="12.75">
      <c r="D28" s="1" t="s">
        <v>0</v>
      </c>
      <c r="E28" s="1" t="s">
        <v>4</v>
      </c>
      <c r="F28" s="1" t="s">
        <v>0</v>
      </c>
      <c r="G28" s="1" t="s">
        <v>4</v>
      </c>
    </row>
    <row r="29" spans="4:7" ht="12.75">
      <c r="D29" s="1" t="s">
        <v>1</v>
      </c>
      <c r="E29" s="1" t="s">
        <v>5</v>
      </c>
      <c r="F29" s="1" t="s">
        <v>1</v>
      </c>
      <c r="G29" s="1" t="s">
        <v>5</v>
      </c>
    </row>
    <row r="30" spans="4:7" ht="12.75">
      <c r="D30" s="1" t="s">
        <v>2</v>
      </c>
      <c r="E30" s="1" t="s">
        <v>2</v>
      </c>
      <c r="F30" s="1" t="s">
        <v>6</v>
      </c>
      <c r="G30" s="1" t="s">
        <v>7</v>
      </c>
    </row>
    <row r="31" spans="4:7" ht="12.75">
      <c r="D31" s="51">
        <v>38383</v>
      </c>
      <c r="E31" s="51">
        <v>38017</v>
      </c>
      <c r="F31" s="51">
        <v>38383</v>
      </c>
      <c r="G31" s="51">
        <v>38017</v>
      </c>
    </row>
    <row r="32" spans="1:7" ht="15">
      <c r="A32" s="18"/>
      <c r="D32" s="1" t="s">
        <v>3</v>
      </c>
      <c r="E32" s="1" t="s">
        <v>3</v>
      </c>
      <c r="F32" s="1" t="s">
        <v>3</v>
      </c>
      <c r="G32" s="1" t="s">
        <v>3</v>
      </c>
    </row>
    <row r="34" spans="3:7" s="4" customFormat="1" ht="12.75">
      <c r="C34" s="21" t="s">
        <v>52</v>
      </c>
      <c r="D34" s="53">
        <v>1242</v>
      </c>
      <c r="E34" s="54">
        <v>1657</v>
      </c>
      <c r="F34" s="53">
        <v>2942</v>
      </c>
      <c r="G34" s="54">
        <v>5418</v>
      </c>
    </row>
    <row r="35" spans="3:7" s="4" customFormat="1" ht="12.75">
      <c r="C35" s="21" t="s">
        <v>148</v>
      </c>
      <c r="D35" s="53">
        <v>1</v>
      </c>
      <c r="E35" s="54"/>
      <c r="F35" s="53">
        <f>-613</f>
        <v>-613</v>
      </c>
      <c r="G35" s="54">
        <v>367</v>
      </c>
    </row>
    <row r="36" spans="3:7" s="4" customFormat="1" ht="12.75">
      <c r="C36" s="21" t="s">
        <v>49</v>
      </c>
      <c r="D36" s="54">
        <f>-246</f>
        <v>-246</v>
      </c>
      <c r="E36" s="53">
        <f>-319</f>
        <v>-319</v>
      </c>
      <c r="F36" s="54">
        <f>-790</f>
        <v>-790</v>
      </c>
      <c r="G36" s="53">
        <f>-1013</f>
        <v>-1013</v>
      </c>
    </row>
    <row r="37" spans="4:7" ht="13.5" thickBot="1">
      <c r="D37" s="14">
        <f>SUM(D34:D36)</f>
        <v>997</v>
      </c>
      <c r="E37" s="14">
        <f>SUM(E34:E36)</f>
        <v>1338</v>
      </c>
      <c r="F37" s="14">
        <f>SUM(F34:F36)</f>
        <v>1539</v>
      </c>
      <c r="G37" s="57">
        <f>SUM(G34:G36)</f>
        <v>4772</v>
      </c>
    </row>
    <row r="38" ht="13.5" thickTop="1"/>
    <row r="39" spans="4:6" ht="12.75">
      <c r="D39" s="8"/>
      <c r="F39" s="8"/>
    </row>
    <row r="40" ht="12.75">
      <c r="C40" t="s">
        <v>182</v>
      </c>
    </row>
    <row r="41" ht="12.75">
      <c r="C41" t="s">
        <v>183</v>
      </c>
    </row>
    <row r="43" ht="12.75">
      <c r="C43" t="s">
        <v>160</v>
      </c>
    </row>
    <row r="44" ht="12.75">
      <c r="C44" t="s">
        <v>159</v>
      </c>
    </row>
    <row r="46" spans="2:3" ht="12.75">
      <c r="B46">
        <v>5</v>
      </c>
      <c r="C46" s="4" t="s">
        <v>88</v>
      </c>
    </row>
    <row r="48" ht="12.75">
      <c r="C48" t="s">
        <v>35</v>
      </c>
    </row>
    <row r="49" ht="12.75">
      <c r="C49" t="s">
        <v>36</v>
      </c>
    </row>
    <row r="51" spans="2:3" ht="12.75">
      <c r="B51">
        <v>6</v>
      </c>
      <c r="C51" s="4" t="s">
        <v>89</v>
      </c>
    </row>
    <row r="53" ht="12.75">
      <c r="C53" t="s">
        <v>38</v>
      </c>
    </row>
    <row r="55" spans="2:3" ht="12.75">
      <c r="B55" s="3">
        <v>7</v>
      </c>
      <c r="C55" s="4" t="s">
        <v>92</v>
      </c>
    </row>
    <row r="56" spans="2:3" ht="12.75">
      <c r="B56" s="3"/>
      <c r="C56" s="4"/>
    </row>
    <row r="57" ht="12.75">
      <c r="C57" t="s">
        <v>146</v>
      </c>
    </row>
    <row r="58" spans="2:3" ht="12.75">
      <c r="B58" s="3"/>
      <c r="C58" t="s">
        <v>147</v>
      </c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spans="2:3" ht="12.75">
      <c r="B69">
        <v>8</v>
      </c>
      <c r="C69" s="4" t="s">
        <v>93</v>
      </c>
    </row>
    <row r="71" ht="12.75">
      <c r="F71" s="1" t="s">
        <v>8</v>
      </c>
    </row>
    <row r="72" ht="12.75">
      <c r="F72" s="1" t="s">
        <v>9</v>
      </c>
    </row>
    <row r="73" ht="12.75">
      <c r="F73" s="1" t="s">
        <v>10</v>
      </c>
    </row>
    <row r="74" ht="12.75">
      <c r="F74" s="1" t="s">
        <v>2</v>
      </c>
    </row>
    <row r="75" ht="12.75">
      <c r="F75" s="51">
        <v>38383</v>
      </c>
    </row>
    <row r="76" ht="12.75">
      <c r="F76" s="1" t="s">
        <v>3</v>
      </c>
    </row>
    <row r="77" ht="12.75">
      <c r="C77" s="24" t="s">
        <v>149</v>
      </c>
    </row>
    <row r="78" ht="12.75">
      <c r="C78" s="22" t="s">
        <v>41</v>
      </c>
    </row>
    <row r="79" spans="3:6" ht="12.75">
      <c r="C79" t="s">
        <v>42</v>
      </c>
      <c r="F79" s="8">
        <v>14417</v>
      </c>
    </row>
    <row r="80" spans="3:6" ht="12.75">
      <c r="C80" t="s">
        <v>44</v>
      </c>
      <c r="F80" s="15">
        <v>14760</v>
      </c>
    </row>
    <row r="81" spans="3:6" ht="12.75">
      <c r="C81" t="s">
        <v>151</v>
      </c>
      <c r="F81" s="15">
        <v>15000</v>
      </c>
    </row>
    <row r="82" spans="3:6" ht="12.75">
      <c r="C82" t="s">
        <v>124</v>
      </c>
      <c r="F82" s="11">
        <v>459</v>
      </c>
    </row>
    <row r="83" ht="12.75">
      <c r="F83" s="15">
        <f>SUM(F79:F82)</f>
        <v>44636</v>
      </c>
    </row>
    <row r="84" ht="12.75">
      <c r="C84" s="22" t="s">
        <v>43</v>
      </c>
    </row>
    <row r="85" spans="3:6" ht="12.75">
      <c r="C85" t="s">
        <v>44</v>
      </c>
      <c r="F85" s="20">
        <v>22439</v>
      </c>
    </row>
    <row r="86" spans="3:6" ht="12.75">
      <c r="C86" t="s">
        <v>124</v>
      </c>
      <c r="F86" s="20">
        <v>1176</v>
      </c>
    </row>
    <row r="87" spans="3:6" ht="12.75">
      <c r="C87" t="s">
        <v>151</v>
      </c>
      <c r="F87" s="58">
        <v>75000</v>
      </c>
    </row>
    <row r="88" ht="13.5" thickBot="1">
      <c r="F88" s="14">
        <f>SUM(F83:F87)</f>
        <v>143251</v>
      </c>
    </row>
    <row r="89" ht="13.5" thickTop="1"/>
    <row r="90" ht="12.75">
      <c r="C90" s="24" t="s">
        <v>150</v>
      </c>
    </row>
    <row r="91" spans="3:6" ht="12.75">
      <c r="C91" t="s">
        <v>143</v>
      </c>
      <c r="F91" s="36">
        <v>85134</v>
      </c>
    </row>
    <row r="93" spans="3:6" ht="12.75">
      <c r="C93" t="s">
        <v>20</v>
      </c>
      <c r="F93" s="9">
        <f>F91+F88</f>
        <v>228385</v>
      </c>
    </row>
    <row r="95" ht="12.75">
      <c r="C95" t="s">
        <v>90</v>
      </c>
    </row>
    <row r="97" spans="2:3" ht="12.75">
      <c r="B97">
        <v>9</v>
      </c>
      <c r="C97" s="4" t="s">
        <v>94</v>
      </c>
    </row>
    <row r="99" ht="12.75">
      <c r="C99" t="s">
        <v>45</v>
      </c>
    </row>
    <row r="101" spans="2:3" ht="12.75">
      <c r="B101">
        <v>10</v>
      </c>
      <c r="C101" s="4" t="s">
        <v>91</v>
      </c>
    </row>
    <row r="102" ht="12.75">
      <c r="C102" s="4"/>
    </row>
    <row r="103" spans="2:3" ht="12.75">
      <c r="B103" s="3"/>
      <c r="C103" t="s">
        <v>50</v>
      </c>
    </row>
    <row r="105" spans="2:3" ht="12.75">
      <c r="B105">
        <v>11</v>
      </c>
      <c r="C105" s="4" t="s">
        <v>95</v>
      </c>
    </row>
    <row r="106" ht="12.75">
      <c r="C106" s="4"/>
    </row>
    <row r="107" spans="2:3" ht="12.75">
      <c r="B107" s="3"/>
      <c r="C107" t="s">
        <v>196</v>
      </c>
    </row>
    <row r="108" ht="12.75">
      <c r="B108" s="3"/>
    </row>
    <row r="109" spans="2:3" ht="12.75">
      <c r="B109">
        <v>12</v>
      </c>
      <c r="C109" s="4" t="s">
        <v>96</v>
      </c>
    </row>
    <row r="111" ht="12.75">
      <c r="C111" s="19" t="s">
        <v>96</v>
      </c>
    </row>
    <row r="112" ht="12.75">
      <c r="C112" t="s">
        <v>118</v>
      </c>
    </row>
    <row r="113" s="21" customFormat="1" ht="12.75">
      <c r="C113" s="21" t="s">
        <v>206</v>
      </c>
    </row>
    <row r="115" ht="12.75">
      <c r="C115" s="19" t="s">
        <v>97</v>
      </c>
    </row>
    <row r="116" ht="12.75">
      <c r="C116" t="s">
        <v>121</v>
      </c>
    </row>
    <row r="117" s="21" customFormat="1" ht="12.75">
      <c r="C117" s="21" t="s">
        <v>207</v>
      </c>
    </row>
    <row r="119" ht="12.75">
      <c r="C119" s="19" t="s">
        <v>137</v>
      </c>
    </row>
    <row r="121" ht="12.75">
      <c r="F121" s="1" t="s">
        <v>3</v>
      </c>
    </row>
    <row r="122" spans="3:6" ht="12.75">
      <c r="C122" t="s">
        <v>138</v>
      </c>
      <c r="F122" s="8">
        <v>1484</v>
      </c>
    </row>
    <row r="123" spans="3:6" ht="12.75">
      <c r="C123" t="s">
        <v>139</v>
      </c>
      <c r="F123" s="56">
        <v>33</v>
      </c>
    </row>
    <row r="124" spans="3:6" ht="13.5" thickBot="1">
      <c r="C124" t="s">
        <v>137</v>
      </c>
      <c r="F124" s="26">
        <f>SUM(F122:F123)</f>
        <v>1517</v>
      </c>
    </row>
    <row r="125" ht="13.5" thickTop="1"/>
    <row r="126" ht="12.75">
      <c r="C126" s="19" t="s">
        <v>140</v>
      </c>
    </row>
    <row r="127" ht="12.75">
      <c r="F127" s="1" t="s">
        <v>3</v>
      </c>
    </row>
    <row r="128" spans="3:6" ht="12.75">
      <c r="C128" s="21" t="s">
        <v>141</v>
      </c>
      <c r="F128" s="53">
        <v>162806</v>
      </c>
    </row>
    <row r="129" spans="3:6" ht="12.75">
      <c r="C129" t="s">
        <v>142</v>
      </c>
      <c r="F129" s="53">
        <v>68107</v>
      </c>
    </row>
    <row r="130" spans="3:6" ht="13.5" thickBot="1">
      <c r="C130" s="21" t="s">
        <v>140</v>
      </c>
      <c r="F130" s="14">
        <f>SUM(F128:F129)</f>
        <v>230913</v>
      </c>
    </row>
    <row r="131" ht="13.5" thickTop="1"/>
  </sheetData>
  <mergeCells count="2">
    <mergeCell ref="D27:E27"/>
    <mergeCell ref="F27:G27"/>
  </mergeCells>
  <printOptions/>
  <pageMargins left="0.29" right="0.41" top="0.52" bottom="0.49" header="0.5" footer="0.5"/>
  <pageSetup fitToHeight="4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sztham</cp:lastModifiedBy>
  <cp:lastPrinted>2005-03-29T07:23:35Z</cp:lastPrinted>
  <dcterms:created xsi:type="dcterms:W3CDTF">2000-07-05T08:09:15Z</dcterms:created>
  <dcterms:modified xsi:type="dcterms:W3CDTF">2005-03-29T08:10:02Z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1292668977</vt:i4>
  </property>
  <property fmtid="{D5CDD505-2E9C-101B-9397-08002B2CF9AE}" pid="4" name="_EmailSubje">
    <vt:lpwstr>Announcement</vt:lpwstr>
  </property>
  <property fmtid="{D5CDD505-2E9C-101B-9397-08002B2CF9AE}" pid="5" name="_AuthorEma">
    <vt:lpwstr>sztham@mgyear.com.my</vt:lpwstr>
  </property>
  <property fmtid="{D5CDD505-2E9C-101B-9397-08002B2CF9AE}" pid="6" name="_AuthorEmailDisplayNa">
    <vt:lpwstr>Tham Su Zan</vt:lpwstr>
  </property>
</Properties>
</file>