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265" activeTab="0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  <sheet name="Add_info" sheetId="6" r:id="rId6"/>
  </sheets>
  <definedNames>
    <definedName name="_xlnm.Print_Area" localSheetId="1">'BS'!$A$1:$G$70</definedName>
    <definedName name="_xlnm.Print_Area" localSheetId="0">'P&amp;L'!$A$1:$I$40</definedName>
  </definedNames>
  <calcPr fullCalcOnLoad="1"/>
</workbook>
</file>

<file path=xl/sharedStrings.xml><?xml version="1.0" encoding="utf-8"?>
<sst xmlns="http://schemas.openxmlformats.org/spreadsheetml/2006/main" count="307" uniqueCount="205">
  <si>
    <t xml:space="preserve">CURRENT </t>
  </si>
  <si>
    <t>YEAR</t>
  </si>
  <si>
    <t>QUARTER</t>
  </si>
  <si>
    <t>RM'000</t>
  </si>
  <si>
    <t>PRECEDING YEAR</t>
  </si>
  <si>
    <t>CORRESPONDING</t>
  </si>
  <si>
    <t>TO DATE</t>
  </si>
  <si>
    <t>PERIOD</t>
  </si>
  <si>
    <t>AS AT</t>
  </si>
  <si>
    <t>END OF</t>
  </si>
  <si>
    <t>CURRENT</t>
  </si>
  <si>
    <t>FINANCIAL</t>
  </si>
  <si>
    <t>YEAR END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</si>
  <si>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</si>
  <si>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</si>
  <si>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</si>
  <si>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</si>
  <si>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</si>
  <si>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</si>
  <si>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MUTIARA GOODYEAR DEVELOPMENT BERHAD (40282-V)</t>
  </si>
  <si>
    <t>Total</t>
  </si>
  <si>
    <t>Revenue</t>
  </si>
  <si>
    <t>Investment Properties</t>
  </si>
  <si>
    <t>Property, plant and equipment</t>
  </si>
  <si>
    <t>Properties under development</t>
  </si>
  <si>
    <t>Other receivables, deposits and prepayment</t>
  </si>
  <si>
    <t>Trade receivables</t>
  </si>
  <si>
    <t>Cash and cash equivalents</t>
  </si>
  <si>
    <t>Trade Payables</t>
  </si>
  <si>
    <t>Taxation</t>
  </si>
  <si>
    <t>Net Current Assets</t>
  </si>
  <si>
    <t>Deferred Taxation</t>
  </si>
  <si>
    <t>ICULS</t>
  </si>
  <si>
    <t>Investments (unquoted shares)</t>
  </si>
  <si>
    <t>Taxation comprises :</t>
  </si>
  <si>
    <t xml:space="preserve">There were no sale of unquoted investment and/or properties, other than those carried out in the  </t>
  </si>
  <si>
    <t>ordinary course of business as a property developer.</t>
  </si>
  <si>
    <t>Other Payables and accrued expenses</t>
  </si>
  <si>
    <t>There were no purchase or disposal of quoted securities for the current quarter and financial year-to-date.</t>
  </si>
  <si>
    <t xml:space="preserve">Borrowings </t>
  </si>
  <si>
    <t xml:space="preserve">Long Term Borrowings </t>
  </si>
  <si>
    <t>Current</t>
  </si>
  <si>
    <t>Bank Overdrafts - secured</t>
  </si>
  <si>
    <t>Non-current</t>
  </si>
  <si>
    <t>Term loan - secured</t>
  </si>
  <si>
    <t>There are no financial instruments with off-balance sheet risk.</t>
  </si>
  <si>
    <t xml:space="preserve">Performance of the Group </t>
  </si>
  <si>
    <t>INDIVIDUAL PERIOD</t>
  </si>
  <si>
    <t>CUMULATIVE PERIOD</t>
  </si>
  <si>
    <t>due to other income which is capital in nature.</t>
  </si>
  <si>
    <t>Deferred tax expense</t>
  </si>
  <si>
    <t xml:space="preserve">There are no material litigation for the current quarter and financial year-to-date.  </t>
  </si>
  <si>
    <t>Other Long Term Liabilities</t>
  </si>
  <si>
    <t>Income tax - current period</t>
  </si>
  <si>
    <t>CONDENSED CONSOLIDATED INCOME STATEMENTS</t>
  </si>
  <si>
    <t>Interest expense</t>
  </si>
  <si>
    <t>Interest income</t>
  </si>
  <si>
    <t>Profit before taxation</t>
  </si>
  <si>
    <t>Tax expense</t>
  </si>
  <si>
    <t>Net profit for the period</t>
  </si>
  <si>
    <t xml:space="preserve">Basic earnings per ordinary share (sen) </t>
  </si>
  <si>
    <t xml:space="preserve">Diluted earnings per ordinary share (sen) </t>
  </si>
  <si>
    <t>CONDENSED CONSOLIDATED BALANCE SHEET</t>
  </si>
  <si>
    <t>CONDENSED CONSOLIDATED STATEMENT OF CHANGES IN EQUITY</t>
  </si>
  <si>
    <t xml:space="preserve">Share </t>
  </si>
  <si>
    <t>capital</t>
  </si>
  <si>
    <t>premium</t>
  </si>
  <si>
    <t>Capital</t>
  </si>
  <si>
    <t>reserves</t>
  </si>
  <si>
    <t>----------Non-distributable----------</t>
  </si>
  <si>
    <t>Net profit for the year</t>
  </si>
  <si>
    <t>Cash and cash equivalents at beginning of year</t>
  </si>
  <si>
    <t xml:space="preserve">NOTES TO THE INTERIM FINANCIAL REPORT </t>
  </si>
  <si>
    <t xml:space="preserve">The interim financial report is unaudited and has been prepared in compliance with MASB 26, Interim Financial Reporting. </t>
  </si>
  <si>
    <t>The interim financial report should be read in conjunction with the audited financial statements of the Group for the year ended</t>
  </si>
  <si>
    <t xml:space="preserve">The following notes explain the events and transactions that are significant to an understanding of the changes in the financial </t>
  </si>
  <si>
    <t>Seasonal or cyclical factors</t>
  </si>
  <si>
    <t>Basis of preparation</t>
  </si>
  <si>
    <t>Material changes in estimates</t>
  </si>
  <si>
    <t xml:space="preserve">There were no changes in estimates which have a material effect on the current financial period. </t>
  </si>
  <si>
    <t>Debt and equity securities</t>
  </si>
  <si>
    <t>Dividends paid</t>
  </si>
  <si>
    <t>Segment Information</t>
  </si>
  <si>
    <t>Events subsequent to the balance sheet date</t>
  </si>
  <si>
    <t>Changes in  the composition of the Group</t>
  </si>
  <si>
    <t>Changes in contingent liabilities</t>
  </si>
  <si>
    <t>There were no material changes in contingent liabilities since the last annual balance sheet date.</t>
  </si>
  <si>
    <t>Capital commitments</t>
  </si>
  <si>
    <t>Variation of results against preceding quarter</t>
  </si>
  <si>
    <t>Unquoted investment and/or properties</t>
  </si>
  <si>
    <t>Quoted securities</t>
  </si>
  <si>
    <t>The above borrowings are denominated in Ringgit Malaysia.</t>
  </si>
  <si>
    <t>Changes in material litigation</t>
  </si>
  <si>
    <t>Status of corporate proposals</t>
  </si>
  <si>
    <t>Group borrowings and debt securities</t>
  </si>
  <si>
    <t>Off balance sheet financial instruments</t>
  </si>
  <si>
    <t>Dividends</t>
  </si>
  <si>
    <t>Basic earnings per share</t>
  </si>
  <si>
    <t>Diluted earnings per share</t>
  </si>
  <si>
    <t>Balances</t>
  </si>
  <si>
    <t>Identity of related parties</t>
  </si>
  <si>
    <t>The Group has a related party relationship with companies in which certain directors have interest.</t>
  </si>
  <si>
    <t>Significant transactions and balances with related parties are as follows:</t>
  </si>
  <si>
    <t>Amount due to in respect of:</t>
  </si>
  <si>
    <t>With companies in which Edmond Hoyt Yung, Lai Tan Fatt and</t>
  </si>
  <si>
    <t>Wong Soo Chai @ Wong Chick Wai, the Directors, have interests:</t>
  </si>
  <si>
    <t>Goodyear Management (Malaysia) Sdn. Bhd.</t>
  </si>
  <si>
    <t>Bina Goodyear and its subsidiaries</t>
  </si>
  <si>
    <t>Transactions</t>
  </si>
  <si>
    <t xml:space="preserve">   Advances owing to</t>
  </si>
  <si>
    <t xml:space="preserve">   Construction contract payable</t>
  </si>
  <si>
    <t xml:space="preserve">   Construction cost payable</t>
  </si>
  <si>
    <t>Cash and cash equivalents in the cash flow statement comprise the following balance sheet amounts:</t>
  </si>
  <si>
    <t>Cash and bank balances</t>
  </si>
  <si>
    <t>Bank overdrafts</t>
  </si>
  <si>
    <t>Deposits (excluding pledged deposits)</t>
  </si>
  <si>
    <t>with this interim financial report.</t>
  </si>
  <si>
    <t xml:space="preserve">There were no issuance, cancellation, repurchase, resale and repayment of debt and equity securities in the current </t>
  </si>
  <si>
    <t>These transactions have been entered into in the normal course of business and have been established under negotiated terms.</t>
  </si>
  <si>
    <t xml:space="preserve">The accounting policies and methods of computation adopted by the Group in this interim financial report are consistent with </t>
  </si>
  <si>
    <t xml:space="preserve">The calculation of basic earnings per share for the quarter is based on the net profit attributable to ordinary shareholders of </t>
  </si>
  <si>
    <t>Net tangible assets per share(RM)</t>
  </si>
  <si>
    <t>Retained</t>
  </si>
  <si>
    <t>Profit/</t>
  </si>
  <si>
    <t xml:space="preserve">The calculation of diluted earnings per share for the quarter is based on the net profit attributable to ordinary shareholders of </t>
  </si>
  <si>
    <t>The valuation of land and buildings have been brought forward, without amendment from the previous annual report.</t>
  </si>
  <si>
    <t>ordinary shares for the quarter and cumulative year todate)</t>
  </si>
  <si>
    <t>The Group's effective tax rate for the current quarter and financial year-to-date is lower than the statutory tax rate</t>
  </si>
  <si>
    <t>There were no material events subsequent to the current financial quarter.</t>
  </si>
  <si>
    <t>Hire Purchase -secured</t>
  </si>
  <si>
    <t>Deferred tax asset</t>
  </si>
  <si>
    <t>Negative Goodwill</t>
  </si>
  <si>
    <t>Inventories</t>
  </si>
  <si>
    <t>Non-distributable reserves</t>
  </si>
  <si>
    <t>of the Group are located principally in Malaysia. Inter-segment pricing is determined based on negotiated basis.</t>
  </si>
  <si>
    <t>Profit before tax</t>
  </si>
  <si>
    <t>Property development</t>
  </si>
  <si>
    <t>Property investment</t>
  </si>
  <si>
    <t>Inter-segment elimination</t>
  </si>
  <si>
    <t>Operating profit</t>
  </si>
  <si>
    <t>Prospects for the financial year</t>
  </si>
  <si>
    <t>At 1 May 2003</t>
  </si>
  <si>
    <t>Net profit attributable to ordinary shareholders (diluted)</t>
  </si>
  <si>
    <t>Net profit attributable to ordinary shareholders</t>
  </si>
  <si>
    <t>After tax effect of notional interest savings</t>
  </si>
  <si>
    <t>Weighted average number of ordinary shares (diluted)</t>
  </si>
  <si>
    <t>Weighted average number of ordinary shares</t>
  </si>
  <si>
    <t>Effect of conversion of ICULS</t>
  </si>
  <si>
    <t>which are mainly derived from the Group's property development activities.</t>
  </si>
  <si>
    <t xml:space="preserve">In view of the current economic environment, the Board of Directors are optimistic that the Group 's performance for </t>
  </si>
  <si>
    <r>
      <t>ICULS - unsecured (</t>
    </r>
    <r>
      <rPr>
        <i/>
        <sz val="10"/>
        <rFont val="Arial"/>
        <family val="2"/>
      </rPr>
      <t>nominal value</t>
    </r>
    <r>
      <rPr>
        <sz val="10"/>
        <rFont val="Arial"/>
        <family val="0"/>
      </rPr>
      <t>)</t>
    </r>
  </si>
  <si>
    <t>Significant related party transactions</t>
  </si>
  <si>
    <t xml:space="preserve"> </t>
  </si>
  <si>
    <t xml:space="preserve">There are no corporate proposals announced but not completed at the latest practicable date which shall not </t>
  </si>
  <si>
    <t xml:space="preserve">be earlier than 7 days from the issuance of this report. </t>
  </si>
  <si>
    <t xml:space="preserve">                 - prior period</t>
  </si>
  <si>
    <t>Borrowings</t>
  </si>
  <si>
    <t>Other borrowings</t>
  </si>
  <si>
    <t>Commercial Paper - secured</t>
  </si>
  <si>
    <t>Dividends - 2003 final</t>
  </si>
  <si>
    <t xml:space="preserve">This contribution was mainly due to progressive stages of completion for the projects under development coupled with </t>
  </si>
  <si>
    <t>At 30 April 2004</t>
  </si>
  <si>
    <t>financial quarter.</t>
  </si>
  <si>
    <t>No dividends were paid for the current quarter.</t>
  </si>
  <si>
    <t>ADDITIONAL INFORMATION REQUIRED BY THE LISTING REQUIREMENTS OF BURSA MALAYSIA SECURITIES BERHAD</t>
  </si>
  <si>
    <t>Profit after taxation</t>
  </si>
  <si>
    <t>Minority interest</t>
  </si>
  <si>
    <t>Net cash outflow from investing activities</t>
  </si>
  <si>
    <t>Net cash inflow from financing activities</t>
  </si>
  <si>
    <t>of property development charged out during the year.</t>
  </si>
  <si>
    <t>The reversal of deferred tax  for the financial year represent mainly the tax on the portion of Group Cost arising from the proportion</t>
  </si>
  <si>
    <t>conjunction with this interim financial report.</t>
  </si>
  <si>
    <t>Exceptional items</t>
  </si>
  <si>
    <t>INTERIM FINANCIAL REPORT FOR THE FIRST QUARTER ENDED 31 JULY 2004</t>
  </si>
  <si>
    <t>Cash and cash equivalents at 31 July 2004</t>
  </si>
  <si>
    <t>At 31 July 2004</t>
  </si>
  <si>
    <t>At 1 May 2004</t>
  </si>
  <si>
    <t xml:space="preserve">(based on weighted average of 162,806,000 (2003: 162,806,000) </t>
  </si>
  <si>
    <t xml:space="preserve">(based on weighted average of 230,913,200 (2003:230,913,200) </t>
  </si>
  <si>
    <t>30 April 2004.</t>
  </si>
  <si>
    <t>position and performance of the Group since the financial year ended 30 April 2004.</t>
  </si>
  <si>
    <t>The business of the Group was not affected by any significant or cyclical factors in the first quarter of the financial year.</t>
  </si>
  <si>
    <t>There were no exceptional items for the financial year todate.</t>
  </si>
  <si>
    <t>There are no material capital commitments for the financial quarter ended of 31 July 2004.</t>
  </si>
  <si>
    <t>new sales for the quarter as well as the completion of Villa Lagenda Condominium in Selayang.</t>
  </si>
  <si>
    <t>The Directors have not declared any dividends for the current quarter ended 31 July 2004.</t>
  </si>
  <si>
    <t xml:space="preserve">For the quarter ended 31 July </t>
  </si>
  <si>
    <t xml:space="preserve">There were no changes in the composition of the Group for the current financial quarter.  </t>
  </si>
  <si>
    <t>For the quarter under review, the Group recorded revenue of RM25.579 million and profit after tax of RM 1.863 million</t>
  </si>
  <si>
    <t>RM 1.863 million and ordinary shares outstanding during the quarter of 162,806,000.</t>
  </si>
  <si>
    <t xml:space="preserve">The results for this quarter have decreased as compared to the preceding quarter's results. Revenue decreased from </t>
  </si>
  <si>
    <t>The Notes to the Interim Financial Report form an integral part of, and, should be read in conjunction with this interim financial report.</t>
  </si>
  <si>
    <t xml:space="preserve">The Notes to the Interim Financial Report form an integral part of, and, should be read in </t>
  </si>
  <si>
    <t xml:space="preserve">The Notes to the Interim Financial Report form an integral part of, and, should be read in conjunction </t>
  </si>
  <si>
    <t>Net cash inflow/(outflow) from operating activities</t>
  </si>
  <si>
    <t>Net increase in cash and cash equivalents</t>
  </si>
  <si>
    <t xml:space="preserve">this financial year will be satisfactory. </t>
  </si>
  <si>
    <t>RM35.171 million to RM25.579 million.  The decrease in revenue, in turn, reduced the Profit after taxation and minority interest</t>
  </si>
  <si>
    <t>RM 1.896 million and the weighted average number of ordinary shares outstanding during the quarter of 230,913,200.</t>
  </si>
  <si>
    <t>Segmental information is presented in respect of the Group's main business segment, that are, property development and</t>
  </si>
  <si>
    <t>property investment.  Segmental information by geographical segments are not provided as the activities</t>
  </si>
  <si>
    <t xml:space="preserve">those adopted in the financial statements for the year ended 30 April 2004 except for MASB 32 on Property Development Activities  </t>
  </si>
  <si>
    <t>which has been adopted retrospectively.  The adoption of MASB 32 has no material impact to the Group.</t>
  </si>
  <si>
    <t xml:space="preserve"> from RM3.842 million to RM1.863 million.  The decrease in revenue is due to the timing of the launches coupled </t>
  </si>
  <si>
    <t xml:space="preserve">with the requisite completion stages are not in place yet.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</si>
</sst>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[$-409]dddd\,\ mmmm\ dd\,\ yyyy"/>
    <numFmt numFmtId="173" formatCode="[$-409]d\-mmm\-yy;@"/>
    <numFmt numFmtId="174" formatCode="[$-809]d\ mmmm\ yyyy;@"/>
    <numFmt numFmtId="175" formatCode="[$-809]dd\ mmmm\ yyyy;@"/>
    <numFmt numFmtId="176" formatCode="[$-409]d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5" fontId="4" fillId="0" borderId="0" xfId="15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5" fontId="0" fillId="0" borderId="3" xfId="15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workbookViewId="0" topLeftCell="A10">
      <pane xSplit="5385" ySplit="1590" topLeftCell="E25" activePane="bottomRight" state="split"/>
      <selection pane="topLeft" activeCell="B3" sqref="B3"/>
      <selection pane="topRight" activeCell="E9" sqref="E9"/>
      <selection pane="bottomLeft" activeCell="D31" sqref="D31"/>
      <selection pane="bottomRight" activeCell="E35" sqref="E35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4.00390625" style="0" customWidth="1"/>
    <col min="4" max="4" width="39.00390625" style="0" customWidth="1"/>
    <col min="5" max="5" width="16.28125" style="0" customWidth="1"/>
    <col min="6" max="6" width="18.140625" style="0" customWidth="1"/>
    <col min="7" max="7" width="14.28125" style="0" customWidth="1"/>
    <col min="8" max="8" width="17.140625" style="0" customWidth="1"/>
    <col min="9" max="9" width="4.28125" style="0" customWidth="1"/>
    <col min="10" max="10" width="10.8515625" style="0" customWidth="1"/>
  </cols>
  <sheetData>
    <row r="1" ht="12.75">
      <c r="B1" s="4" t="s">
        <v>19</v>
      </c>
    </row>
    <row r="2" ht="12.75">
      <c r="B2" s="4" t="s">
        <v>173</v>
      </c>
    </row>
    <row r="4" spans="2:9" ht="12.75">
      <c r="B4" s="50" t="s">
        <v>54</v>
      </c>
      <c r="C4" s="50"/>
      <c r="D4" s="50"/>
      <c r="E4" s="50"/>
      <c r="F4" s="50"/>
      <c r="G4" s="50"/>
      <c r="H4" s="50"/>
      <c r="I4" s="50"/>
    </row>
    <row r="5" spans="2:6" ht="12.75">
      <c r="B5" s="2"/>
      <c r="C5" s="2"/>
      <c r="D5" s="2"/>
      <c r="E5" s="2"/>
      <c r="F5" s="2"/>
    </row>
    <row r="6" spans="2:8" ht="12.75">
      <c r="B6" s="2"/>
      <c r="C6" s="2"/>
      <c r="D6" s="2"/>
      <c r="E6" s="46"/>
      <c r="F6" s="46"/>
      <c r="G6" s="46"/>
      <c r="H6" s="46"/>
    </row>
    <row r="7" spans="2:17" ht="15.75" customHeight="1">
      <c r="B7" s="2"/>
      <c r="C7" s="2"/>
      <c r="D7" s="2"/>
      <c r="E7" s="62" t="s">
        <v>47</v>
      </c>
      <c r="F7" s="62"/>
      <c r="G7" s="62" t="s">
        <v>48</v>
      </c>
      <c r="H7" s="62"/>
      <c r="J7" s="1"/>
      <c r="K7" s="1"/>
      <c r="L7" s="1"/>
      <c r="M7" s="1"/>
      <c r="N7" s="1"/>
      <c r="O7" s="1"/>
      <c r="P7" s="1"/>
      <c r="Q7" s="1"/>
    </row>
    <row r="8" spans="2:8" ht="12.75">
      <c r="B8" s="2"/>
      <c r="C8" s="2"/>
      <c r="D8" s="2"/>
      <c r="E8" s="1" t="s">
        <v>0</v>
      </c>
      <c r="F8" s="1" t="s">
        <v>4</v>
      </c>
      <c r="G8" s="1" t="s">
        <v>0</v>
      </c>
      <c r="H8" s="1" t="s">
        <v>4</v>
      </c>
    </row>
    <row r="9" spans="5:8" ht="12.75">
      <c r="E9" s="1" t="s">
        <v>1</v>
      </c>
      <c r="F9" s="1" t="s">
        <v>5</v>
      </c>
      <c r="G9" s="1" t="s">
        <v>1</v>
      </c>
      <c r="H9" s="1" t="s">
        <v>5</v>
      </c>
    </row>
    <row r="10" spans="5:8" ht="12.75">
      <c r="E10" s="1" t="s">
        <v>2</v>
      </c>
      <c r="F10" s="1" t="s">
        <v>2</v>
      </c>
      <c r="G10" s="1" t="s">
        <v>6</v>
      </c>
      <c r="H10" s="1" t="s">
        <v>7</v>
      </c>
    </row>
    <row r="11" spans="5:17" ht="12.75">
      <c r="E11" s="51">
        <v>38199</v>
      </c>
      <c r="F11" s="51">
        <v>37833</v>
      </c>
      <c r="G11" s="51">
        <v>38199</v>
      </c>
      <c r="H11" s="51">
        <v>37833</v>
      </c>
      <c r="J11" s="56"/>
      <c r="K11" s="56"/>
      <c r="L11" s="56"/>
      <c r="M11" s="56"/>
      <c r="N11" s="56"/>
      <c r="O11" s="56"/>
      <c r="P11" s="56"/>
      <c r="Q11" s="56"/>
    </row>
    <row r="12" spans="5:17" ht="12.75">
      <c r="E12" s="1" t="s">
        <v>3</v>
      </c>
      <c r="F12" s="1" t="s">
        <v>3</v>
      </c>
      <c r="G12" s="1" t="s">
        <v>3</v>
      </c>
      <c r="H12" s="1" t="s">
        <v>3</v>
      </c>
      <c r="J12" s="1"/>
      <c r="K12" s="1"/>
      <c r="L12" s="1"/>
      <c r="M12" s="1"/>
      <c r="N12" s="1"/>
      <c r="O12" s="1"/>
      <c r="P12" s="1"/>
      <c r="Q12" s="1"/>
    </row>
    <row r="14" spans="2:8" ht="12.75">
      <c r="B14" t="s">
        <v>21</v>
      </c>
      <c r="E14" s="8">
        <v>25579</v>
      </c>
      <c r="F14" s="41">
        <v>33525</v>
      </c>
      <c r="G14" s="8">
        <v>25579</v>
      </c>
      <c r="H14" s="41">
        <v>33525</v>
      </c>
    </row>
    <row r="15" spans="5:7" ht="12.75">
      <c r="E15" s="8"/>
      <c r="G15" s="8"/>
    </row>
    <row r="16" spans="2:8" ht="12.75">
      <c r="B16" s="2" t="s">
        <v>139</v>
      </c>
      <c r="E16" s="8">
        <v>2606</v>
      </c>
      <c r="F16" s="41">
        <v>6130</v>
      </c>
      <c r="G16" s="8">
        <v>2606</v>
      </c>
      <c r="H16" s="41">
        <v>6130</v>
      </c>
    </row>
    <row r="17" spans="5:7" ht="12.75">
      <c r="E17" s="8"/>
      <c r="G17" s="8"/>
    </row>
    <row r="18" spans="2:8" ht="12.75">
      <c r="B18" s="2" t="s">
        <v>55</v>
      </c>
      <c r="E18" s="8">
        <f>-359</f>
        <v>-359</v>
      </c>
      <c r="F18" s="41">
        <f>-272</f>
        <v>-272</v>
      </c>
      <c r="G18" s="8">
        <f>-359</f>
        <v>-359</v>
      </c>
      <c r="H18" s="41">
        <f>-272</f>
        <v>-272</v>
      </c>
    </row>
    <row r="19" spans="2:14" ht="12.75">
      <c r="B19" s="2" t="s">
        <v>56</v>
      </c>
      <c r="E19" s="8">
        <v>225</v>
      </c>
      <c r="F19">
        <v>337</v>
      </c>
      <c r="G19" s="8">
        <v>225</v>
      </c>
      <c r="H19">
        <v>337</v>
      </c>
      <c r="M19" s="6"/>
      <c r="N19" s="6"/>
    </row>
    <row r="20" spans="2:8" ht="12.75">
      <c r="B20" s="2"/>
      <c r="E20" s="11"/>
      <c r="F20" s="7"/>
      <c r="G20" s="11"/>
      <c r="H20" s="7"/>
    </row>
    <row r="21" spans="2:8" ht="12.75">
      <c r="B21" t="s">
        <v>57</v>
      </c>
      <c r="E21" s="8">
        <f>SUM(E16:E20)</f>
        <v>2472</v>
      </c>
      <c r="F21" s="8">
        <f>SUM(F16:F20)</f>
        <v>6195</v>
      </c>
      <c r="G21" s="8">
        <f>SUM(G16:G20)</f>
        <v>2472</v>
      </c>
      <c r="H21" s="8">
        <f>SUM(H16:H20)</f>
        <v>6195</v>
      </c>
    </row>
    <row r="22" spans="2:8" ht="12.75">
      <c r="B22" s="2" t="s">
        <v>58</v>
      </c>
      <c r="E22" s="11">
        <f>-631</f>
        <v>-631</v>
      </c>
      <c r="F22" s="60">
        <f>-1926</f>
        <v>-1926</v>
      </c>
      <c r="G22" s="11">
        <f>-631</f>
        <v>-631</v>
      </c>
      <c r="H22" s="60">
        <f>-1926</f>
        <v>-1926</v>
      </c>
    </row>
    <row r="23" spans="2:8" ht="12.75">
      <c r="B23" s="2" t="s">
        <v>165</v>
      </c>
      <c r="E23" s="8">
        <f>SUM(E21:E22)</f>
        <v>1841</v>
      </c>
      <c r="F23" s="8">
        <f>SUM(F21:F22)</f>
        <v>4269</v>
      </c>
      <c r="G23" s="8">
        <f>SUM(G21:G22)</f>
        <v>1841</v>
      </c>
      <c r="H23" s="8">
        <f>SUM(H21:H22)</f>
        <v>4269</v>
      </c>
    </row>
    <row r="24" spans="2:8" ht="12.75">
      <c r="B24" s="2"/>
      <c r="E24" s="8"/>
      <c r="F24" s="8"/>
      <c r="G24" s="8"/>
      <c r="H24" s="8"/>
    </row>
    <row r="25" spans="2:8" ht="12.75">
      <c r="B25" s="2" t="s">
        <v>166</v>
      </c>
      <c r="E25" s="15">
        <v>22</v>
      </c>
      <c r="F25" s="61">
        <v>0</v>
      </c>
      <c r="G25" s="15">
        <v>22</v>
      </c>
      <c r="H25" s="61">
        <v>0</v>
      </c>
    </row>
    <row r="26" spans="2:8" ht="12.75">
      <c r="B26" s="2"/>
      <c r="E26" s="8"/>
      <c r="F26" s="61"/>
      <c r="G26" s="15"/>
      <c r="H26" s="61"/>
    </row>
    <row r="27" spans="2:8" ht="13.5" thickBot="1">
      <c r="B27" t="s">
        <v>59</v>
      </c>
      <c r="E27" s="14">
        <f>SUM(E23:E25)</f>
        <v>1863</v>
      </c>
      <c r="F27" s="14">
        <f>SUM(F23:F25)</f>
        <v>4269</v>
      </c>
      <c r="G27" s="14">
        <f>SUM(G23:G25)</f>
        <v>1863</v>
      </c>
      <c r="H27" s="14">
        <f>SUM(H23:H25)</f>
        <v>4269</v>
      </c>
    </row>
    <row r="28" spans="5:8" ht="13.5" thickTop="1">
      <c r="E28" s="27"/>
      <c r="F28" s="27"/>
      <c r="G28" s="27"/>
      <c r="H28" s="27"/>
    </row>
    <row r="29" spans="5:8" ht="12.75">
      <c r="E29" s="27"/>
      <c r="F29" s="27"/>
      <c r="G29" s="27"/>
      <c r="H29" s="27"/>
    </row>
    <row r="30" spans="5:8" ht="12.75">
      <c r="E30" s="27"/>
      <c r="F30" s="27"/>
      <c r="G30" s="27"/>
      <c r="H30" s="27"/>
    </row>
    <row r="31" spans="2:8" ht="12.75">
      <c r="B31" t="s">
        <v>60</v>
      </c>
      <c r="E31" s="29">
        <f>E27/162806*100</f>
        <v>1.1443067208825228</v>
      </c>
      <c r="F31" s="29">
        <v>2.62</v>
      </c>
      <c r="G31" s="29">
        <f>G27/162806*100</f>
        <v>1.1443067208825228</v>
      </c>
      <c r="H31" s="29">
        <v>2.62</v>
      </c>
    </row>
    <row r="32" spans="2:8" s="48" customFormat="1" ht="11.25">
      <c r="B32" s="48" t="s">
        <v>177</v>
      </c>
      <c r="E32" s="49"/>
      <c r="F32" s="49"/>
      <c r="G32" s="49"/>
      <c r="H32" s="49"/>
    </row>
    <row r="33" spans="2:8" s="48" customFormat="1" ht="11.25">
      <c r="B33" s="48" t="s">
        <v>126</v>
      </c>
      <c r="E33" s="49"/>
      <c r="F33" s="49"/>
      <c r="G33" s="49"/>
      <c r="H33" s="49"/>
    </row>
    <row r="35" spans="2:8" ht="12.75">
      <c r="B35" t="s">
        <v>61</v>
      </c>
      <c r="E35" s="47">
        <f>1896/230913*100</f>
        <v>0.8210884618882437</v>
      </c>
      <c r="F35" s="29">
        <v>1.87</v>
      </c>
      <c r="G35" s="47">
        <f>1896/230913*100</f>
        <v>0.8210884618882437</v>
      </c>
      <c r="H35" s="29">
        <v>1.87</v>
      </c>
    </row>
    <row r="36" spans="2:8" ht="12.75">
      <c r="B36" s="48" t="s">
        <v>178</v>
      </c>
      <c r="E36" s="47"/>
      <c r="F36" s="29"/>
      <c r="G36" s="47"/>
      <c r="H36" s="29"/>
    </row>
    <row r="37" ht="12.75">
      <c r="B37" s="48" t="s">
        <v>126</v>
      </c>
    </row>
    <row r="39" spans="2:8" ht="12.75">
      <c r="B39" s="19" t="s">
        <v>191</v>
      </c>
      <c r="C39" s="3"/>
      <c r="E39" s="6"/>
      <c r="F39" s="1"/>
      <c r="G39" s="6"/>
      <c r="H39" s="1"/>
    </row>
    <row r="40" ht="12.75">
      <c r="C40" s="3"/>
    </row>
    <row r="41" ht="12.75">
      <c r="C41" s="3"/>
    </row>
    <row r="42" spans="2:3" ht="12.75">
      <c r="B42" s="23"/>
      <c r="C42" s="3"/>
    </row>
    <row r="43" spans="3:8" ht="12.75">
      <c r="C43" s="3"/>
      <c r="E43" s="6"/>
      <c r="F43" s="1"/>
      <c r="G43" s="6"/>
      <c r="H43" s="1"/>
    </row>
    <row r="47" ht="12.75">
      <c r="C47" s="19"/>
    </row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</sheetData>
  <mergeCells count="2">
    <mergeCell ref="E7:F7"/>
    <mergeCell ref="G7:H7"/>
  </mergeCells>
  <printOptions/>
  <pageMargins left="0.4" right="0.27" top="0.3" bottom="0.38" header="0.3" footer="0.32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workbookViewId="0" topLeftCell="A4">
      <selection activeCell="B69" sqref="B69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.7109375" style="0" customWidth="1"/>
    <col min="4" max="4" width="39.00390625" style="0" customWidth="1"/>
    <col min="5" max="5" width="13.00390625" style="0" customWidth="1"/>
    <col min="6" max="6" width="15.00390625" style="0" customWidth="1"/>
    <col min="7" max="7" width="13.421875" style="0" customWidth="1"/>
    <col min="8" max="8" width="18.140625" style="0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173</v>
      </c>
    </row>
    <row r="3" ht="12.75">
      <c r="B3" s="4"/>
    </row>
    <row r="4" ht="12.75">
      <c r="B4" s="4" t="s">
        <v>62</v>
      </c>
    </row>
    <row r="6" spans="2:6" ht="12.75">
      <c r="B6" s="2"/>
      <c r="C6" s="2"/>
      <c r="D6" s="2"/>
      <c r="E6" s="2"/>
      <c r="F6" s="2"/>
    </row>
    <row r="7" spans="2:8" ht="12.75">
      <c r="B7" s="2"/>
      <c r="C7" s="2"/>
      <c r="D7" s="2"/>
      <c r="E7" s="1" t="s">
        <v>8</v>
      </c>
      <c r="F7" s="42"/>
      <c r="G7" s="1"/>
      <c r="H7" s="1"/>
    </row>
    <row r="8" spans="5:8" ht="12.75">
      <c r="E8" s="1" t="s">
        <v>9</v>
      </c>
      <c r="F8" s="1" t="s">
        <v>8</v>
      </c>
      <c r="G8" s="1"/>
      <c r="H8" s="1"/>
    </row>
    <row r="9" spans="5:8" ht="12.75">
      <c r="E9" s="1" t="s">
        <v>10</v>
      </c>
      <c r="F9" s="1" t="s">
        <v>11</v>
      </c>
      <c r="G9" s="1"/>
      <c r="H9" s="1"/>
    </row>
    <row r="10" spans="5:8" ht="12.75">
      <c r="E10" s="1" t="s">
        <v>2</v>
      </c>
      <c r="F10" s="1" t="s">
        <v>12</v>
      </c>
      <c r="G10" s="1"/>
      <c r="H10" s="1"/>
    </row>
    <row r="11" spans="5:8" ht="12.75">
      <c r="E11" s="51">
        <v>38199</v>
      </c>
      <c r="F11" s="51">
        <v>38107</v>
      </c>
      <c r="G11" s="1"/>
      <c r="H11" s="1"/>
    </row>
    <row r="12" spans="5:8" ht="12.75">
      <c r="E12" s="1" t="s">
        <v>3</v>
      </c>
      <c r="F12" s="1" t="s">
        <v>3</v>
      </c>
      <c r="G12" s="1"/>
      <c r="H12" s="1"/>
    </row>
    <row r="14" spans="2:6" ht="12.75">
      <c r="B14">
        <v>1</v>
      </c>
      <c r="C14" t="s">
        <v>23</v>
      </c>
      <c r="E14" s="8">
        <v>4992</v>
      </c>
      <c r="F14" s="41">
        <v>5123</v>
      </c>
    </row>
    <row r="16" spans="2:6" ht="12.75">
      <c r="B16" s="3">
        <v>2</v>
      </c>
      <c r="C16" t="s">
        <v>22</v>
      </c>
      <c r="E16" s="8">
        <v>61436</v>
      </c>
      <c r="F16" s="8">
        <v>61475</v>
      </c>
    </row>
    <row r="18" spans="2:6" ht="12.75">
      <c r="B18">
        <v>3</v>
      </c>
      <c r="C18" t="s">
        <v>33</v>
      </c>
      <c r="E18" s="8">
        <v>5500</v>
      </c>
      <c r="F18" s="8">
        <v>5500</v>
      </c>
    </row>
    <row r="19" ht="12.75">
      <c r="E19" s="8"/>
    </row>
    <row r="20" spans="2:6" ht="12.75">
      <c r="B20">
        <v>4</v>
      </c>
      <c r="C20" t="s">
        <v>24</v>
      </c>
      <c r="E20" s="8">
        <v>285706</v>
      </c>
      <c r="F20" s="41">
        <v>314434</v>
      </c>
    </row>
    <row r="21" spans="5:6" ht="12.75">
      <c r="E21" s="8"/>
      <c r="F21" s="41"/>
    </row>
    <row r="22" spans="2:6" ht="12.75">
      <c r="B22">
        <v>5</v>
      </c>
      <c r="C22" t="s">
        <v>130</v>
      </c>
      <c r="E22" s="8">
        <v>1799</v>
      </c>
      <c r="F22" s="41">
        <v>1918</v>
      </c>
    </row>
    <row r="23" ht="12.75">
      <c r="E23" s="8"/>
    </row>
    <row r="24" spans="2:5" ht="12.75">
      <c r="B24">
        <v>6</v>
      </c>
      <c r="C24" t="s">
        <v>13</v>
      </c>
      <c r="E24" s="8"/>
    </row>
    <row r="25" spans="4:6" ht="12.75">
      <c r="D25" t="s">
        <v>132</v>
      </c>
      <c r="E25" s="8">
        <v>7318</v>
      </c>
      <c r="F25" s="8">
        <v>7755</v>
      </c>
    </row>
    <row r="26" spans="4:6" ht="12.75">
      <c r="D26" t="s">
        <v>24</v>
      </c>
      <c r="E26" s="8">
        <v>47811</v>
      </c>
      <c r="F26" s="41">
        <v>29970</v>
      </c>
    </row>
    <row r="27" spans="2:6" ht="12.75">
      <c r="B27" s="3"/>
      <c r="D27" t="s">
        <v>26</v>
      </c>
      <c r="E27" s="8">
        <v>26445</v>
      </c>
      <c r="F27" s="41">
        <v>26584</v>
      </c>
    </row>
    <row r="28" spans="4:6" ht="12.75">
      <c r="D28" t="s">
        <v>25</v>
      </c>
      <c r="E28" s="8">
        <v>3773</v>
      </c>
      <c r="F28" s="41">
        <f>2281+303</f>
        <v>2584</v>
      </c>
    </row>
    <row r="29" spans="2:6" ht="12.75">
      <c r="B29" s="3"/>
      <c r="D29" t="s">
        <v>27</v>
      </c>
      <c r="E29" s="8">
        <v>32113</v>
      </c>
      <c r="F29" s="41">
        <v>29190</v>
      </c>
    </row>
    <row r="30" spans="5:6" ht="12.75">
      <c r="E30" s="12">
        <f>SUM(E25:E29)</f>
        <v>117460</v>
      </c>
      <c r="F30" s="12">
        <f>SUM(F25:F29)</f>
        <v>96083</v>
      </c>
    </row>
    <row r="31" spans="2:3" ht="12.75">
      <c r="B31">
        <v>7</v>
      </c>
      <c r="C31" t="s">
        <v>14</v>
      </c>
    </row>
    <row r="32" spans="4:6" ht="12.75">
      <c r="D32" t="s">
        <v>28</v>
      </c>
      <c r="E32" s="8">
        <v>13169</v>
      </c>
      <c r="F32" s="8">
        <v>15284</v>
      </c>
    </row>
    <row r="33" spans="4:6" ht="12.75">
      <c r="D33" t="s">
        <v>37</v>
      </c>
      <c r="E33" s="8">
        <v>11612</v>
      </c>
      <c r="F33" s="8">
        <v>15208</v>
      </c>
    </row>
    <row r="34" spans="4:6" ht="12.75">
      <c r="D34" t="s">
        <v>39</v>
      </c>
      <c r="E34" s="8">
        <v>21972</v>
      </c>
      <c r="F34" s="8">
        <v>19876</v>
      </c>
    </row>
    <row r="35" spans="4:6" ht="12.75">
      <c r="D35" t="s">
        <v>29</v>
      </c>
      <c r="E35" s="8">
        <v>10965</v>
      </c>
      <c r="F35" s="8">
        <v>13195</v>
      </c>
    </row>
    <row r="36" spans="5:6" ht="12.75">
      <c r="E36" s="13">
        <f>SUM(E32:E35)</f>
        <v>57718</v>
      </c>
      <c r="F36" s="13">
        <f>SUM(F32:F35)</f>
        <v>63563</v>
      </c>
    </row>
    <row r="38" spans="2:6" ht="12.75">
      <c r="B38" s="3">
        <v>8</v>
      </c>
      <c r="C38" t="s">
        <v>30</v>
      </c>
      <c r="E38" s="9">
        <f>E30-E36</f>
        <v>59742</v>
      </c>
      <c r="F38" s="9">
        <f>F30-F36</f>
        <v>32520</v>
      </c>
    </row>
    <row r="39" spans="2:6" ht="12.75">
      <c r="B39" s="3"/>
      <c r="E39" s="9"/>
      <c r="F39" s="1"/>
    </row>
    <row r="40" spans="2:6" ht="13.5" thickBot="1">
      <c r="B40" s="3"/>
      <c r="E40" s="25">
        <f>E14+E16+E18+E20+E38+E22</f>
        <v>419175</v>
      </c>
      <c r="F40" s="25">
        <f>F14+F16+F18+F20+F38+F22</f>
        <v>420970</v>
      </c>
    </row>
    <row r="41" ht="13.5" thickTop="1"/>
    <row r="42" spans="2:3" ht="12.75">
      <c r="B42" s="3">
        <v>9</v>
      </c>
      <c r="C42" t="s">
        <v>15</v>
      </c>
    </row>
    <row r="43" spans="3:6" ht="12.75">
      <c r="C43" t="s">
        <v>16</v>
      </c>
      <c r="E43" s="8">
        <v>162806</v>
      </c>
      <c r="F43" s="8">
        <v>162806</v>
      </c>
    </row>
    <row r="44" spans="3:6" ht="12.75">
      <c r="C44" t="s">
        <v>32</v>
      </c>
      <c r="E44" s="8">
        <v>79142</v>
      </c>
      <c r="F44" s="8">
        <v>79142</v>
      </c>
    </row>
    <row r="45" spans="3:6" ht="12.75">
      <c r="C45" t="s">
        <v>17</v>
      </c>
      <c r="E45" s="8">
        <v>29607</v>
      </c>
      <c r="F45" s="8">
        <v>27744</v>
      </c>
    </row>
    <row r="46" spans="5:6" ht="12.75">
      <c r="E46" s="11"/>
      <c r="F46" s="10"/>
    </row>
    <row r="47" spans="5:6" ht="12.75">
      <c r="E47" s="15"/>
      <c r="F47" s="16"/>
    </row>
    <row r="48" spans="5:6" ht="12.75">
      <c r="E48" s="15">
        <f>SUM(E43:E46)</f>
        <v>271555</v>
      </c>
      <c r="F48" s="15">
        <f>SUM(F43:F46)</f>
        <v>269692</v>
      </c>
    </row>
    <row r="50" spans="2:6" ht="12.75">
      <c r="B50" s="3">
        <v>10</v>
      </c>
      <c r="C50" t="s">
        <v>18</v>
      </c>
      <c r="E50" s="8">
        <v>4224</v>
      </c>
      <c r="F50" s="8">
        <v>4246</v>
      </c>
    </row>
    <row r="52" spans="2:6" ht="12.75">
      <c r="B52">
        <v>11</v>
      </c>
      <c r="C52" t="s">
        <v>131</v>
      </c>
      <c r="E52" s="8">
        <v>6722</v>
      </c>
      <c r="F52" s="8">
        <v>7627</v>
      </c>
    </row>
    <row r="54" spans="2:6" ht="12.75">
      <c r="B54">
        <v>12</v>
      </c>
      <c r="C54" t="s">
        <v>32</v>
      </c>
      <c r="E54" s="8">
        <v>4508</v>
      </c>
      <c r="F54" s="8">
        <v>4931</v>
      </c>
    </row>
    <row r="56" spans="2:6" ht="12.75">
      <c r="B56" s="3">
        <v>13</v>
      </c>
      <c r="C56" s="2" t="s">
        <v>40</v>
      </c>
      <c r="E56" s="8">
        <v>107079</v>
      </c>
      <c r="F56" s="8">
        <v>109122</v>
      </c>
    </row>
    <row r="58" spans="2:6" ht="12.75">
      <c r="B58">
        <v>14</v>
      </c>
      <c r="C58" s="2" t="s">
        <v>31</v>
      </c>
      <c r="E58" s="8">
        <v>24074</v>
      </c>
      <c r="F58" s="8">
        <v>24339</v>
      </c>
    </row>
    <row r="59" spans="3:6" ht="12.75">
      <c r="C59" s="2"/>
      <c r="E59" s="8"/>
      <c r="F59" s="8"/>
    </row>
    <row r="60" spans="2:6" ht="12.75">
      <c r="B60">
        <v>15</v>
      </c>
      <c r="C60" s="2" t="s">
        <v>52</v>
      </c>
      <c r="E60" s="8">
        <v>1013</v>
      </c>
      <c r="F60" s="8">
        <v>1013</v>
      </c>
    </row>
    <row r="61" spans="3:5" ht="12.75">
      <c r="C61" s="2"/>
      <c r="E61" s="8"/>
    </row>
    <row r="62" spans="3:6" ht="13.5" thickBot="1">
      <c r="C62" s="2"/>
      <c r="E62" s="14">
        <f>SUM(E48:E61)</f>
        <v>419175</v>
      </c>
      <c r="F62" s="14">
        <f>SUM(F48:F61)</f>
        <v>420970</v>
      </c>
    </row>
    <row r="63" ht="13.5" thickTop="1">
      <c r="C63" s="2"/>
    </row>
    <row r="64" spans="2:6" ht="12.75">
      <c r="B64" s="3">
        <v>16</v>
      </c>
      <c r="C64" t="s">
        <v>121</v>
      </c>
      <c r="E64" s="45">
        <f>(E48+E52)/E43</f>
        <v>1.7092551871552646</v>
      </c>
      <c r="F64" s="45">
        <f>(F48+F52)/F43</f>
        <v>1.7033708831369851</v>
      </c>
    </row>
    <row r="65" ht="12.75">
      <c r="C65" s="48"/>
    </row>
    <row r="66" spans="3:26" ht="12.75">
      <c r="C66" s="48"/>
      <c r="L66" s="6"/>
      <c r="M66" s="6"/>
      <c r="N66" s="6"/>
      <c r="O66" s="1"/>
      <c r="P66" s="1"/>
      <c r="Q66" s="1"/>
      <c r="R66" s="1"/>
      <c r="S66" s="1"/>
      <c r="T66" s="1"/>
      <c r="U66" s="1"/>
      <c r="W66" s="6"/>
      <c r="X66" s="6"/>
      <c r="Y66" s="6"/>
      <c r="Z66" s="1"/>
    </row>
    <row r="67" ht="12.75">
      <c r="C67" s="19"/>
    </row>
    <row r="68" ht="12.75">
      <c r="B68" s="19" t="s">
        <v>192</v>
      </c>
    </row>
    <row r="69" ht="12.75">
      <c r="B69" s="19" t="s">
        <v>171</v>
      </c>
    </row>
  </sheetData>
  <printOptions/>
  <pageMargins left="0.48" right="0.47" top="0.56" bottom="0.49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5"/>
  <sheetViews>
    <sheetView workbookViewId="0" topLeftCell="B6">
      <pane ySplit="1020" topLeftCell="BM25" activePane="bottomLeft" state="split"/>
      <selection pane="topLeft" activeCell="B44" sqref="B44"/>
      <selection pane="bottomLeft" activeCell="E16" sqref="E16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.421875" style="0" customWidth="1"/>
    <col min="4" max="4" width="13.140625" style="0" customWidth="1"/>
    <col min="5" max="5" width="11.00390625" style="0" customWidth="1"/>
    <col min="6" max="6" width="12.7109375" style="0" customWidth="1"/>
    <col min="7" max="7" width="11.57421875" style="0" customWidth="1"/>
    <col min="8" max="8" width="12.7109375" style="0" customWidth="1"/>
    <col min="9" max="9" width="11.28125" style="0" bestFit="1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173</v>
      </c>
    </row>
    <row r="3" ht="12.75">
      <c r="B3" s="4"/>
    </row>
    <row r="4" ht="12.75">
      <c r="B4" s="4" t="s">
        <v>63</v>
      </c>
    </row>
    <row r="6" spans="6:7" ht="12.75">
      <c r="F6" s="63" t="s">
        <v>69</v>
      </c>
      <c r="G6" s="63"/>
    </row>
    <row r="7" spans="4:8" ht="12.75">
      <c r="D7" s="1" t="s">
        <v>64</v>
      </c>
      <c r="E7" s="1" t="s">
        <v>32</v>
      </c>
      <c r="F7" s="1" t="s">
        <v>64</v>
      </c>
      <c r="G7" s="1" t="s">
        <v>67</v>
      </c>
      <c r="H7" s="1" t="s">
        <v>122</v>
      </c>
    </row>
    <row r="8" spans="4:9" ht="12.75">
      <c r="D8" s="1" t="s">
        <v>65</v>
      </c>
      <c r="E8" s="1"/>
      <c r="F8" s="1" t="s">
        <v>66</v>
      </c>
      <c r="G8" s="1" t="s">
        <v>68</v>
      </c>
      <c r="H8" s="1" t="s">
        <v>123</v>
      </c>
      <c r="I8" s="1" t="s">
        <v>20</v>
      </c>
    </row>
    <row r="9" spans="4:9" ht="12.75">
      <c r="D9" s="1"/>
      <c r="E9" s="1"/>
      <c r="F9" s="1"/>
      <c r="G9" s="1"/>
      <c r="H9" s="1"/>
      <c r="I9" s="1"/>
    </row>
    <row r="10" spans="4:9" ht="12.75">
      <c r="D10" s="1"/>
      <c r="E10" s="1"/>
      <c r="F10" s="1"/>
      <c r="G10" s="1"/>
      <c r="H10" s="1"/>
      <c r="I10" s="1"/>
    </row>
    <row r="11" spans="4:9" ht="12.75"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</row>
    <row r="13" spans="2:9" ht="12.75">
      <c r="B13" t="s">
        <v>176</v>
      </c>
      <c r="D13" s="9">
        <f>D31</f>
        <v>162806</v>
      </c>
      <c r="E13" s="9">
        <f>E31</f>
        <v>79142</v>
      </c>
      <c r="F13" s="9">
        <f>F31</f>
        <v>2315</v>
      </c>
      <c r="G13" s="9">
        <f>G31</f>
        <v>2475</v>
      </c>
      <c r="H13" s="9">
        <f>H31</f>
        <v>22954</v>
      </c>
      <c r="I13" s="8">
        <f>SUM(D13:H13)</f>
        <v>269692</v>
      </c>
    </row>
    <row r="14" ht="12.75">
      <c r="I14" s="9"/>
    </row>
    <row r="15" spans="2:9" ht="12.75">
      <c r="B15" t="s">
        <v>59</v>
      </c>
      <c r="H15" s="8">
        <f>'P&amp;L'!G27</f>
        <v>1863</v>
      </c>
      <c r="I15" s="8">
        <f>SUM(D15:H15)</f>
        <v>1863</v>
      </c>
    </row>
    <row r="16" spans="8:9" ht="12.75">
      <c r="H16" s="8"/>
      <c r="I16" s="8"/>
    </row>
    <row r="17" spans="2:9" ht="12.75">
      <c r="B17" t="s">
        <v>133</v>
      </c>
      <c r="G17" s="8">
        <v>304</v>
      </c>
      <c r="H17" s="8">
        <f>-304</f>
        <v>-304</v>
      </c>
      <c r="I17" s="8">
        <f>SUM(D17:H17)</f>
        <v>0</v>
      </c>
    </row>
    <row r="19" spans="2:9" ht="13.5" thickBot="1">
      <c r="B19" t="s">
        <v>175</v>
      </c>
      <c r="D19" s="14">
        <f aca="true" t="shared" si="0" ref="D19:I19">SUM(D13:D18)</f>
        <v>162806</v>
      </c>
      <c r="E19" s="14">
        <f t="shared" si="0"/>
        <v>79142</v>
      </c>
      <c r="F19" s="14">
        <f t="shared" si="0"/>
        <v>2315</v>
      </c>
      <c r="G19" s="14">
        <f t="shared" si="0"/>
        <v>2779</v>
      </c>
      <c r="H19" s="14">
        <f t="shared" si="0"/>
        <v>24513</v>
      </c>
      <c r="I19" s="14">
        <f t="shared" si="0"/>
        <v>271555</v>
      </c>
    </row>
    <row r="20" ht="13.5" thickTop="1"/>
    <row r="23" spans="2:9" ht="12.75">
      <c r="B23" t="s">
        <v>141</v>
      </c>
      <c r="D23" s="15">
        <v>162806</v>
      </c>
      <c r="E23" s="15">
        <v>79142</v>
      </c>
      <c r="F23" s="15">
        <v>2315</v>
      </c>
      <c r="G23" s="15">
        <v>1354</v>
      </c>
      <c r="H23" s="15">
        <v>9425</v>
      </c>
      <c r="I23" s="15">
        <f>SUM(D23:H23)</f>
        <v>255042</v>
      </c>
    </row>
    <row r="25" spans="2:9" ht="12.75">
      <c r="B25" t="s">
        <v>70</v>
      </c>
      <c r="H25" s="8">
        <v>18167</v>
      </c>
      <c r="I25" s="15">
        <f>SUM(D25:H25)</f>
        <v>18167</v>
      </c>
    </row>
    <row r="26" spans="8:9" ht="12.75">
      <c r="H26" s="8"/>
      <c r="I26" s="8"/>
    </row>
    <row r="27" spans="2:9" ht="12.75">
      <c r="B27" t="s">
        <v>159</v>
      </c>
      <c r="H27" s="8">
        <f>-3517</f>
        <v>-3517</v>
      </c>
      <c r="I27" s="15">
        <f>SUM(D27:H27)</f>
        <v>-3517</v>
      </c>
    </row>
    <row r="28" spans="8:9" ht="12.75">
      <c r="H28" s="8"/>
      <c r="I28" s="8"/>
    </row>
    <row r="29" spans="2:9" ht="12.75">
      <c r="B29" t="s">
        <v>133</v>
      </c>
      <c r="G29" s="8">
        <v>1121</v>
      </c>
      <c r="H29" s="8">
        <f>-1121</f>
        <v>-1121</v>
      </c>
      <c r="I29" s="15">
        <f>SUM(D29:H29)</f>
        <v>0</v>
      </c>
    </row>
    <row r="31" spans="2:9" ht="13.5" thickBot="1">
      <c r="B31" t="s">
        <v>161</v>
      </c>
      <c r="D31" s="14">
        <f aca="true" t="shared" si="1" ref="D31:I31">SUM(D23:D30)</f>
        <v>162806</v>
      </c>
      <c r="E31" s="14">
        <f t="shared" si="1"/>
        <v>79142</v>
      </c>
      <c r="F31" s="14">
        <f t="shared" si="1"/>
        <v>2315</v>
      </c>
      <c r="G31" s="14">
        <f t="shared" si="1"/>
        <v>2475</v>
      </c>
      <c r="H31" s="14">
        <f t="shared" si="1"/>
        <v>22954</v>
      </c>
      <c r="I31" s="14">
        <f t="shared" si="1"/>
        <v>269692</v>
      </c>
    </row>
    <row r="32" ht="13.5" thickTop="1"/>
    <row r="35" spans="2:26" ht="12.75">
      <c r="B35" s="19" t="s">
        <v>191</v>
      </c>
      <c r="C35" s="3"/>
      <c r="L35" s="6"/>
      <c r="M35" s="6"/>
      <c r="N35" s="6"/>
      <c r="O35" s="1"/>
      <c r="P35" s="1"/>
      <c r="Q35" s="1"/>
      <c r="R35" s="1"/>
      <c r="S35" s="1"/>
      <c r="T35" s="1"/>
      <c r="U35" s="1"/>
      <c r="W35" s="6"/>
      <c r="X35" s="6"/>
      <c r="Y35" s="6"/>
      <c r="Z35" s="1"/>
    </row>
  </sheetData>
  <mergeCells count="1">
    <mergeCell ref="F6:G6"/>
  </mergeCells>
  <printOptions/>
  <pageMargins left="0.29" right="0.25" top="0.47" bottom="0.38" header="0.5" footer="0.3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0"/>
  <sheetViews>
    <sheetView workbookViewId="0" topLeftCell="A1">
      <selection activeCell="B20" sqref="B20"/>
    </sheetView>
  </sheetViews>
  <sheetFormatPr defaultColWidth="9.140625" defaultRowHeight="12.75"/>
  <cols>
    <col min="1" max="1" width="2.28125" style="0" customWidth="1"/>
    <col min="2" max="2" width="52.8515625" style="0" customWidth="1"/>
    <col min="3" max="3" width="2.421875" style="0" customWidth="1"/>
    <col min="4" max="4" width="18.7109375" style="0" customWidth="1"/>
    <col min="5" max="5" width="16.140625" style="0" customWidth="1"/>
  </cols>
  <sheetData>
    <row r="1" ht="12.75">
      <c r="B1" s="4" t="s">
        <v>19</v>
      </c>
    </row>
    <row r="2" ht="12.75">
      <c r="B2" s="4" t="s">
        <v>173</v>
      </c>
    </row>
    <row r="3" ht="12.75">
      <c r="B3" s="4"/>
    </row>
    <row r="4" ht="12.75">
      <c r="B4" s="4" t="s">
        <v>152</v>
      </c>
    </row>
    <row r="6" ht="12.75">
      <c r="D6" s="1" t="s">
        <v>8</v>
      </c>
    </row>
    <row r="7" spans="4:5" ht="12.75">
      <c r="D7" s="1" t="s">
        <v>9</v>
      </c>
      <c r="E7" s="1" t="s">
        <v>8</v>
      </c>
    </row>
    <row r="8" spans="4:5" ht="12.75">
      <c r="D8" s="1" t="s">
        <v>10</v>
      </c>
      <c r="E8" s="1" t="s">
        <v>11</v>
      </c>
    </row>
    <row r="9" spans="4:5" ht="12.75">
      <c r="D9" s="1" t="s">
        <v>2</v>
      </c>
      <c r="E9" s="1" t="s">
        <v>12</v>
      </c>
    </row>
    <row r="10" spans="4:5" ht="12.75">
      <c r="D10" s="51">
        <v>38199</v>
      </c>
      <c r="E10" s="51">
        <v>38107</v>
      </c>
    </row>
    <row r="11" spans="4:5" ht="12.75">
      <c r="D11" s="1" t="s">
        <v>3</v>
      </c>
      <c r="E11" s="1" t="s">
        <v>3</v>
      </c>
    </row>
    <row r="13" spans="2:5" ht="12.75">
      <c r="B13" t="s">
        <v>194</v>
      </c>
      <c r="D13" s="8">
        <v>3403</v>
      </c>
      <c r="E13" s="8">
        <f>-7184</f>
        <v>-7184</v>
      </c>
    </row>
    <row r="14" ht="12.75">
      <c r="E14" s="8"/>
    </row>
    <row r="15" spans="2:5" ht="12.75">
      <c r="B15" t="s">
        <v>167</v>
      </c>
      <c r="D15" s="8">
        <f>-123</f>
        <v>-123</v>
      </c>
      <c r="E15" s="8">
        <f>-2040</f>
        <v>-2040</v>
      </c>
    </row>
    <row r="16" ht="12.75">
      <c r="E16" s="8"/>
    </row>
    <row r="17" spans="2:5" ht="12.75">
      <c r="B17" t="s">
        <v>168</v>
      </c>
      <c r="D17" s="8">
        <v>1841</v>
      </c>
      <c r="E17" s="8">
        <v>19835</v>
      </c>
    </row>
    <row r="18" spans="4:5" ht="12.75">
      <c r="D18" s="7"/>
      <c r="E18" s="11"/>
    </row>
    <row r="19" spans="2:5" ht="12.75">
      <c r="B19" t="s">
        <v>195</v>
      </c>
      <c r="D19" s="8">
        <f>SUM(D13:D18)</f>
        <v>5121</v>
      </c>
      <c r="E19" s="8">
        <f>SUM(E13:E18)</f>
        <v>10611</v>
      </c>
    </row>
    <row r="20" spans="4:5" ht="12.75">
      <c r="D20" s="8"/>
      <c r="E20" s="8"/>
    </row>
    <row r="21" spans="2:5" ht="12.75">
      <c r="B21" t="s">
        <v>71</v>
      </c>
      <c r="D21" s="8">
        <f>E23</f>
        <v>16296</v>
      </c>
      <c r="E21" s="8">
        <v>5685</v>
      </c>
    </row>
    <row r="22" spans="4:5" ht="12.75">
      <c r="D22" s="8"/>
      <c r="E22" s="8"/>
    </row>
    <row r="23" spans="2:5" ht="13.5" thickBot="1">
      <c r="B23" t="s">
        <v>174</v>
      </c>
      <c r="D23" s="14">
        <f>SUM(D19:D22)</f>
        <v>21417</v>
      </c>
      <c r="E23" s="14">
        <f>SUM(E19:E22)</f>
        <v>16296</v>
      </c>
    </row>
    <row r="24" ht="13.5" thickTop="1"/>
    <row r="25" ht="12.75">
      <c r="B25" s="19" t="s">
        <v>112</v>
      </c>
    </row>
    <row r="27" spans="4:5" ht="12.75">
      <c r="D27" s="42" t="s">
        <v>8</v>
      </c>
      <c r="E27" s="19"/>
    </row>
    <row r="28" spans="4:5" ht="12.75">
      <c r="D28" s="42" t="s">
        <v>9</v>
      </c>
      <c r="E28" s="42" t="s">
        <v>8</v>
      </c>
    </row>
    <row r="29" spans="4:5" ht="12.75">
      <c r="D29" s="42" t="s">
        <v>10</v>
      </c>
      <c r="E29" s="42" t="s">
        <v>11</v>
      </c>
    </row>
    <row r="30" spans="4:5" ht="12.75">
      <c r="D30" s="42" t="s">
        <v>2</v>
      </c>
      <c r="E30" s="42" t="s">
        <v>12</v>
      </c>
    </row>
    <row r="31" spans="4:5" ht="12.75">
      <c r="D31" s="52">
        <v>38199</v>
      </c>
      <c r="E31" s="52">
        <v>38107</v>
      </c>
    </row>
    <row r="32" spans="4:5" ht="12.75">
      <c r="D32" s="42" t="s">
        <v>3</v>
      </c>
      <c r="E32" s="42" t="s">
        <v>3</v>
      </c>
    </row>
    <row r="33" spans="4:5" ht="12.75">
      <c r="D33" s="42"/>
      <c r="E33" s="42"/>
    </row>
    <row r="34" spans="2:5" ht="12.75">
      <c r="B34" s="19" t="s">
        <v>113</v>
      </c>
      <c r="D34" s="44">
        <v>19791</v>
      </c>
      <c r="E34" s="44">
        <v>18638</v>
      </c>
    </row>
    <row r="35" spans="2:5" ht="12.75">
      <c r="B35" s="19" t="s">
        <v>115</v>
      </c>
      <c r="D35" s="44">
        <v>11164</v>
      </c>
      <c r="E35" s="44">
        <v>9408</v>
      </c>
    </row>
    <row r="36" spans="2:5" ht="12.75">
      <c r="B36" s="19" t="s">
        <v>114</v>
      </c>
      <c r="D36" s="44">
        <f>-9538</f>
        <v>-9538</v>
      </c>
      <c r="E36" s="44">
        <f>-11750</f>
        <v>-11750</v>
      </c>
    </row>
    <row r="37" spans="4:5" ht="13.5" thickBot="1">
      <c r="D37" s="43">
        <f>SUM(D34:D36)</f>
        <v>21417</v>
      </c>
      <c r="E37" s="43">
        <f>SUM(E34:E36)</f>
        <v>16296</v>
      </c>
    </row>
    <row r="38" spans="4:5" ht="13.5" thickTop="1">
      <c r="D38" s="42"/>
      <c r="E38" s="42"/>
    </row>
    <row r="41" spans="2:26" ht="12.75">
      <c r="B41" s="19" t="s">
        <v>193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  <row r="42" ht="12.75">
      <c r="B42" s="19" t="s">
        <v>116</v>
      </c>
    </row>
    <row r="50" spans="2:26" ht="12.75">
      <c r="B50" s="19"/>
      <c r="C50" s="3"/>
      <c r="L50" s="6"/>
      <c r="M50" s="6"/>
      <c r="N50" s="6"/>
      <c r="O50" s="1"/>
      <c r="P50" s="1"/>
      <c r="Q50" s="1"/>
      <c r="R50" s="1"/>
      <c r="S50" s="1"/>
      <c r="T50" s="1"/>
      <c r="U50" s="1"/>
      <c r="W50" s="6"/>
      <c r="X50" s="6"/>
      <c r="Y50" s="6"/>
      <c r="Z50" s="1"/>
    </row>
  </sheetData>
  <printOptions/>
  <pageMargins left="0.75" right="0.75" top="0.63" bottom="0.6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workbookViewId="0" topLeftCell="A1">
      <pane ySplit="765" topLeftCell="BM10" activePane="bottomLeft" state="split"/>
      <selection pane="topLeft" activeCell="G58" sqref="G58"/>
      <selection pane="bottomLeft" activeCell="C19" sqref="C19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57.00390625" style="0" customWidth="1"/>
    <col min="4" max="4" width="14.421875" style="0" customWidth="1"/>
    <col min="5" max="5" width="12.140625" style="0" customWidth="1"/>
    <col min="6" max="6" width="15.57421875" style="0" customWidth="1"/>
    <col min="7" max="7" width="12.57421875" style="0" customWidth="1"/>
    <col min="8" max="8" width="9.28125" style="0" bestFit="1" customWidth="1"/>
  </cols>
  <sheetData>
    <row r="1" ht="12.75">
      <c r="B1" s="4" t="s">
        <v>19</v>
      </c>
    </row>
    <row r="2" ht="12.75">
      <c r="B2" s="4" t="s">
        <v>173</v>
      </c>
    </row>
    <row r="3" ht="12.75">
      <c r="B3" s="4"/>
    </row>
    <row r="4" ht="12.75">
      <c r="B4" s="4" t="s">
        <v>72</v>
      </c>
    </row>
    <row r="6" spans="2:3" ht="12.75">
      <c r="B6" s="3">
        <v>1</v>
      </c>
      <c r="C6" s="4" t="s">
        <v>77</v>
      </c>
    </row>
    <row r="8" ht="12.75">
      <c r="C8" s="2" t="s">
        <v>73</v>
      </c>
    </row>
    <row r="9" ht="12.75">
      <c r="C9" s="2"/>
    </row>
    <row r="10" ht="12.75">
      <c r="C10" s="2" t="s">
        <v>74</v>
      </c>
    </row>
    <row r="11" ht="13.5" customHeight="1">
      <c r="C11" s="2" t="s">
        <v>179</v>
      </c>
    </row>
    <row r="12" ht="13.5" customHeight="1">
      <c r="C12" s="2"/>
    </row>
    <row r="13" ht="13.5" customHeight="1">
      <c r="C13" s="2" t="s">
        <v>119</v>
      </c>
    </row>
    <row r="14" ht="12.75" customHeight="1">
      <c r="C14" s="2" t="s">
        <v>201</v>
      </c>
    </row>
    <row r="15" ht="12.75" customHeight="1">
      <c r="C15" s="2" t="s">
        <v>202</v>
      </c>
    </row>
    <row r="16" ht="12.75" customHeight="1">
      <c r="C16" s="2"/>
    </row>
    <row r="17" ht="12.75">
      <c r="C17" s="2" t="s">
        <v>75</v>
      </c>
    </row>
    <row r="18" ht="12.75">
      <c r="C18" s="2" t="s">
        <v>180</v>
      </c>
    </row>
    <row r="20" spans="2:3" ht="12.75">
      <c r="B20">
        <v>2</v>
      </c>
      <c r="C20" s="17" t="s">
        <v>76</v>
      </c>
    </row>
    <row r="22" ht="12.75">
      <c r="C22" t="s">
        <v>181</v>
      </c>
    </row>
    <row r="24" spans="2:3" ht="12.75">
      <c r="B24">
        <v>3</v>
      </c>
      <c r="C24" s="4" t="s">
        <v>172</v>
      </c>
    </row>
    <row r="26" ht="12.75">
      <c r="C26" t="s">
        <v>182</v>
      </c>
    </row>
    <row r="28" spans="2:3" ht="12.75">
      <c r="B28">
        <v>4</v>
      </c>
      <c r="C28" s="4" t="s">
        <v>78</v>
      </c>
    </row>
    <row r="30" ht="12.75">
      <c r="C30" t="s">
        <v>79</v>
      </c>
    </row>
    <row r="32" spans="2:3" ht="12.75">
      <c r="B32">
        <v>5</v>
      </c>
      <c r="C32" s="4" t="s">
        <v>80</v>
      </c>
    </row>
    <row r="34" ht="12.75">
      <c r="C34" t="s">
        <v>117</v>
      </c>
    </row>
    <row r="35" ht="12.75">
      <c r="C35" t="s">
        <v>162</v>
      </c>
    </row>
    <row r="37" spans="2:3" ht="12.75">
      <c r="B37">
        <v>6</v>
      </c>
      <c r="C37" s="4" t="s">
        <v>81</v>
      </c>
    </row>
    <row r="38" ht="12.75">
      <c r="E38" s="1"/>
    </row>
    <row r="39" spans="3:5" ht="12.75">
      <c r="C39" t="s">
        <v>163</v>
      </c>
      <c r="E39" s="1"/>
    </row>
    <row r="40" ht="12.75">
      <c r="E40" s="1"/>
    </row>
    <row r="41" spans="2:3" ht="12.75">
      <c r="B41">
        <v>7</v>
      </c>
      <c r="C41" s="4" t="s">
        <v>82</v>
      </c>
    </row>
    <row r="42" ht="12.75">
      <c r="C42" s="4"/>
    </row>
    <row r="43" ht="12.75">
      <c r="C43" s="21" t="s">
        <v>199</v>
      </c>
    </row>
    <row r="44" ht="12.75">
      <c r="C44" s="21" t="s">
        <v>200</v>
      </c>
    </row>
    <row r="45" spans="3:7" ht="12.75">
      <c r="C45" s="21" t="s">
        <v>134</v>
      </c>
      <c r="E45" s="1"/>
      <c r="F45" s="1"/>
      <c r="G45" s="1"/>
    </row>
    <row r="46" ht="12.75">
      <c r="C46" s="21"/>
    </row>
    <row r="47" spans="3:7" ht="12.75">
      <c r="C47" s="21"/>
      <c r="D47" s="62" t="s">
        <v>21</v>
      </c>
      <c r="E47" s="62"/>
      <c r="F47" s="62" t="s">
        <v>135</v>
      </c>
      <c r="G47" s="62"/>
    </row>
    <row r="48" spans="3:7" ht="12.75">
      <c r="C48" s="21"/>
      <c r="D48" s="62" t="s">
        <v>186</v>
      </c>
      <c r="E48" s="62"/>
      <c r="F48" s="62"/>
      <c r="G48" s="62"/>
    </row>
    <row r="49" spans="3:7" ht="12.75">
      <c r="C49" s="21"/>
      <c r="D49" s="1">
        <v>2004</v>
      </c>
      <c r="E49" s="1">
        <v>2003</v>
      </c>
      <c r="F49" s="1">
        <v>2004</v>
      </c>
      <c r="G49" s="1">
        <v>2003</v>
      </c>
    </row>
    <row r="50" spans="3:7" ht="12.75">
      <c r="C50" s="21"/>
      <c r="D50" s="1" t="s">
        <v>3</v>
      </c>
      <c r="E50" s="1" t="s">
        <v>3</v>
      </c>
      <c r="F50" s="1" t="s">
        <v>3</v>
      </c>
      <c r="G50" s="1" t="s">
        <v>3</v>
      </c>
    </row>
    <row r="51" ht="12.75">
      <c r="C51" s="21"/>
    </row>
    <row r="52" spans="3:7" ht="12.75">
      <c r="C52" s="21" t="s">
        <v>136</v>
      </c>
      <c r="D52" s="8">
        <v>24446</v>
      </c>
      <c r="E52" s="8">
        <v>32388</v>
      </c>
      <c r="F52" s="8">
        <v>2025</v>
      </c>
      <c r="G52" s="55">
        <v>5938</v>
      </c>
    </row>
    <row r="53" spans="3:7" ht="12.75">
      <c r="C53" s="21" t="s">
        <v>137</v>
      </c>
      <c r="D53" s="11">
        <v>1133</v>
      </c>
      <c r="E53" s="11">
        <v>1137</v>
      </c>
      <c r="F53" s="11">
        <v>776</v>
      </c>
      <c r="G53" s="11">
        <v>790</v>
      </c>
    </row>
    <row r="54" spans="3:7" ht="12.75">
      <c r="C54" s="21"/>
      <c r="D54" s="9">
        <f>SUM(D52:D53)</f>
        <v>25579</v>
      </c>
      <c r="E54" s="9">
        <f>SUM(E52:E53)</f>
        <v>33525</v>
      </c>
      <c r="F54" s="9">
        <f>SUM(F52:F53)</f>
        <v>2801</v>
      </c>
      <c r="G54" s="9">
        <f>SUM(G52:G53)</f>
        <v>6728</v>
      </c>
    </row>
    <row r="55" spans="3:7" ht="12.75">
      <c r="C55" s="21" t="s">
        <v>138</v>
      </c>
      <c r="D55" s="11"/>
      <c r="E55" s="11"/>
      <c r="F55" s="11">
        <f>-195</f>
        <v>-195</v>
      </c>
      <c r="G55" s="11">
        <f>-598</f>
        <v>-598</v>
      </c>
    </row>
    <row r="56" spans="3:7" ht="12.75">
      <c r="C56" s="21"/>
      <c r="D56" s="9">
        <f>SUM(D54:D55)</f>
        <v>25579</v>
      </c>
      <c r="E56" s="9">
        <f>SUM(E54:E55)</f>
        <v>33525</v>
      </c>
      <c r="F56" s="9">
        <f>SUM(F54:F55)</f>
        <v>2606</v>
      </c>
      <c r="G56" s="9">
        <f>SUM(G54:G55)</f>
        <v>6130</v>
      </c>
    </row>
    <row r="57" spans="3:7" ht="12.75">
      <c r="C57" s="21" t="s">
        <v>56</v>
      </c>
      <c r="E57" s="9">
        <v>0</v>
      </c>
      <c r="F57" s="8">
        <v>225</v>
      </c>
      <c r="G57" s="8">
        <v>337</v>
      </c>
    </row>
    <row r="58" spans="3:7" ht="12.75">
      <c r="C58" s="21" t="s">
        <v>55</v>
      </c>
      <c r="E58" s="9">
        <v>0</v>
      </c>
      <c r="F58" s="8">
        <f>-359</f>
        <v>-359</v>
      </c>
      <c r="G58" s="8">
        <f>-272</f>
        <v>-272</v>
      </c>
    </row>
    <row r="59" spans="3:8" ht="13.5" thickBot="1">
      <c r="C59" s="21"/>
      <c r="D59" s="26">
        <f>SUM(D56:D58)</f>
        <v>25579</v>
      </c>
      <c r="E59" s="26">
        <f>SUM(E56:E58)</f>
        <v>33525</v>
      </c>
      <c r="F59" s="26">
        <f>SUM(F56:F58)</f>
        <v>2472</v>
      </c>
      <c r="G59" s="26">
        <f>SUM(G56:G58)</f>
        <v>6195</v>
      </c>
      <c r="H59" s="8"/>
    </row>
    <row r="60" ht="13.5" thickTop="1">
      <c r="C60" s="21"/>
    </row>
    <row r="61" ht="12.75">
      <c r="C61" s="21"/>
    </row>
    <row r="62" spans="2:3" ht="12.75">
      <c r="B62">
        <v>8</v>
      </c>
      <c r="C62" s="17" t="s">
        <v>23</v>
      </c>
    </row>
    <row r="64" ht="12.75">
      <c r="C64" t="s">
        <v>125</v>
      </c>
    </row>
    <row r="66" spans="2:3" ht="12.75">
      <c r="B66">
        <v>9</v>
      </c>
      <c r="C66" s="4" t="s">
        <v>83</v>
      </c>
    </row>
    <row r="67" ht="12.75">
      <c r="C67" s="4"/>
    </row>
    <row r="68" ht="12.75">
      <c r="C68" s="21" t="s">
        <v>128</v>
      </c>
    </row>
    <row r="70" spans="2:3" ht="12.75">
      <c r="B70">
        <v>10</v>
      </c>
      <c r="C70" s="4" t="s">
        <v>84</v>
      </c>
    </row>
    <row r="72" s="21" customFormat="1" ht="12.75">
      <c r="C72" s="21" t="s">
        <v>187</v>
      </c>
    </row>
    <row r="73" ht="12.75">
      <c r="C73" s="21"/>
    </row>
    <row r="74" spans="2:3" ht="12.75">
      <c r="B74">
        <v>11</v>
      </c>
      <c r="C74" s="4" t="s">
        <v>85</v>
      </c>
    </row>
    <row r="75" ht="12.75">
      <c r="C75" s="4"/>
    </row>
    <row r="76" ht="12.75">
      <c r="C76" s="21" t="s">
        <v>86</v>
      </c>
    </row>
    <row r="77" ht="12.75">
      <c r="C77" s="21"/>
    </row>
    <row r="78" ht="12.75">
      <c r="C78" s="4"/>
    </row>
    <row r="79" spans="2:3" ht="12.75">
      <c r="B79">
        <v>12</v>
      </c>
      <c r="C79" s="4" t="s">
        <v>87</v>
      </c>
    </row>
    <row r="80" spans="3:5" ht="12.75">
      <c r="C80" s="4"/>
      <c r="E80" s="1"/>
    </row>
    <row r="81" spans="3:5" ht="12.75">
      <c r="C81" s="21" t="s">
        <v>183</v>
      </c>
      <c r="E81" s="1"/>
    </row>
    <row r="82" spans="3:5" ht="12.75">
      <c r="C82" s="4"/>
      <c r="E82" s="1"/>
    </row>
    <row r="83" spans="3:5" ht="12.75">
      <c r="C83" s="4"/>
      <c r="E83" s="1"/>
    </row>
    <row r="84" spans="2:3" ht="12.75">
      <c r="B84">
        <v>13</v>
      </c>
      <c r="C84" s="4" t="s">
        <v>151</v>
      </c>
    </row>
    <row r="85" ht="12.75">
      <c r="E85" t="s">
        <v>152</v>
      </c>
    </row>
    <row r="86" ht="12.75">
      <c r="C86" t="s">
        <v>100</v>
      </c>
    </row>
    <row r="87" ht="12.75">
      <c r="C87" t="s">
        <v>101</v>
      </c>
    </row>
    <row r="89" ht="12.75">
      <c r="C89" t="s">
        <v>102</v>
      </c>
    </row>
    <row r="91" ht="12.75">
      <c r="E91" s="1" t="s">
        <v>8</v>
      </c>
    </row>
    <row r="92" spans="4:7" ht="12.75">
      <c r="D92" s="1"/>
      <c r="E92" s="1" t="s">
        <v>9</v>
      </c>
      <c r="F92" s="1"/>
      <c r="G92" s="1"/>
    </row>
    <row r="93" spans="4:7" ht="12.75">
      <c r="D93" s="1"/>
      <c r="E93" s="1" t="s">
        <v>10</v>
      </c>
      <c r="F93" s="1"/>
      <c r="G93" s="1"/>
    </row>
    <row r="94" spans="4:7" ht="12.75">
      <c r="D94" s="1"/>
      <c r="E94" s="1" t="s">
        <v>2</v>
      </c>
      <c r="F94" s="1"/>
      <c r="G94" s="1"/>
    </row>
    <row r="95" spans="4:7" ht="12.75">
      <c r="D95" s="5"/>
      <c r="E95" s="51">
        <v>38199</v>
      </c>
      <c r="F95" s="5"/>
      <c r="G95" s="5"/>
    </row>
    <row r="96" spans="1:7" ht="15">
      <c r="A96" s="18"/>
      <c r="D96" s="1"/>
      <c r="E96" s="1" t="s">
        <v>3</v>
      </c>
      <c r="F96" s="1"/>
      <c r="G96" s="1"/>
    </row>
    <row r="97" s="27" customFormat="1" ht="12.75">
      <c r="C97" s="4" t="s">
        <v>99</v>
      </c>
    </row>
    <row r="98" s="27" customFormat="1" ht="12.75">
      <c r="C98" s="4"/>
    </row>
    <row r="99" s="27" customFormat="1" ht="12.75">
      <c r="C99" s="39" t="s">
        <v>104</v>
      </c>
    </row>
    <row r="100" s="27" customFormat="1" ht="12.75">
      <c r="C100" s="39" t="s">
        <v>105</v>
      </c>
    </row>
    <row r="101" s="27" customFormat="1" ht="12.75">
      <c r="C101" s="39"/>
    </row>
    <row r="102" s="27" customFormat="1" ht="12.75">
      <c r="C102" s="37" t="s">
        <v>106</v>
      </c>
    </row>
    <row r="103" s="27" customFormat="1" ht="12.75">
      <c r="C103" s="38" t="s">
        <v>103</v>
      </c>
    </row>
    <row r="104" spans="3:5" s="27" customFormat="1" ht="12.75">
      <c r="C104" s="37" t="s">
        <v>109</v>
      </c>
      <c r="E104" s="15">
        <f>-1013</f>
        <v>-1013</v>
      </c>
    </row>
    <row r="105" s="27" customFormat="1" ht="12.75"/>
    <row r="106" s="27" customFormat="1" ht="12.75">
      <c r="C106" s="37" t="s">
        <v>107</v>
      </c>
    </row>
    <row r="107" s="27" customFormat="1" ht="12.75">
      <c r="C107" s="38" t="s">
        <v>103</v>
      </c>
    </row>
    <row r="108" spans="3:5" s="27" customFormat="1" ht="12.75">
      <c r="C108" s="37" t="s">
        <v>110</v>
      </c>
      <c r="E108" s="15">
        <f>-8061</f>
        <v>-8061</v>
      </c>
    </row>
    <row r="109" spans="2:7" s="27" customFormat="1" ht="12.75">
      <c r="B109" s="31"/>
      <c r="E109" s="16"/>
      <c r="F109" s="16"/>
      <c r="G109" s="16"/>
    </row>
    <row r="110" spans="2:7" s="27" customFormat="1" ht="12.75">
      <c r="B110" s="31"/>
      <c r="C110" s="40" t="s">
        <v>108</v>
      </c>
      <c r="E110" s="16"/>
      <c r="F110" s="32"/>
      <c r="G110" s="32"/>
    </row>
    <row r="111" spans="2:7" s="27" customFormat="1" ht="12.75">
      <c r="B111" s="31"/>
      <c r="D111" s="16"/>
      <c r="E111" s="15"/>
      <c r="F111" s="15"/>
      <c r="G111" s="28"/>
    </row>
    <row r="112" spans="2:7" s="27" customFormat="1" ht="12.75">
      <c r="B112" s="31"/>
      <c r="C112" s="39" t="s">
        <v>104</v>
      </c>
      <c r="D112" s="16"/>
      <c r="E112" s="15"/>
      <c r="F112" s="15"/>
      <c r="G112" s="28"/>
    </row>
    <row r="113" spans="2:7" s="27" customFormat="1" ht="12.75">
      <c r="B113" s="31"/>
      <c r="C113" s="39" t="s">
        <v>105</v>
      </c>
      <c r="D113" s="16"/>
      <c r="E113" s="15"/>
      <c r="F113" s="15"/>
      <c r="G113" s="28"/>
    </row>
    <row r="114" spans="2:7" s="27" customFormat="1" ht="12.75">
      <c r="B114" s="31"/>
      <c r="E114" s="15"/>
      <c r="F114" s="15"/>
      <c r="G114" s="28"/>
    </row>
    <row r="115" spans="2:7" s="27" customFormat="1" ht="12.75">
      <c r="B115" s="31"/>
      <c r="C115" s="37" t="s">
        <v>107</v>
      </c>
      <c r="E115" s="28"/>
      <c r="F115" s="28"/>
      <c r="G115" s="28"/>
    </row>
    <row r="116" spans="2:5" s="27" customFormat="1" ht="12.75">
      <c r="B116" s="31"/>
      <c r="C116" s="37" t="s">
        <v>111</v>
      </c>
      <c r="E116" s="15">
        <v>6194</v>
      </c>
    </row>
    <row r="117" s="27" customFormat="1" ht="12.75">
      <c r="C117" s="33"/>
    </row>
    <row r="118" s="27" customFormat="1" ht="12.75">
      <c r="C118" s="38" t="s">
        <v>118</v>
      </c>
    </row>
    <row r="119" s="27" customFormat="1" ht="12.75">
      <c r="F119" s="15"/>
    </row>
    <row r="120" s="27" customFormat="1" ht="12.75">
      <c r="F120" s="15"/>
    </row>
    <row r="121" s="27" customFormat="1" ht="12.75">
      <c r="F121" s="15"/>
    </row>
    <row r="122" s="27" customFormat="1" ht="12.75">
      <c r="F122" s="15"/>
    </row>
    <row r="123" s="27" customFormat="1" ht="12.75">
      <c r="C123" s="35"/>
    </row>
    <row r="124" s="27" customFormat="1" ht="12.75">
      <c r="C124" s="34"/>
    </row>
    <row r="125" s="27" customFormat="1" ht="12.75">
      <c r="F125" s="36"/>
    </row>
    <row r="126" s="27" customFormat="1" ht="12.75">
      <c r="F126" s="15"/>
    </row>
    <row r="127" s="27" customFormat="1" ht="12.75"/>
    <row r="128" s="27" customFormat="1" ht="12.75">
      <c r="C128" s="33"/>
    </row>
    <row r="129" s="27" customFormat="1" ht="12.75">
      <c r="F129" s="36"/>
    </row>
    <row r="130" s="27" customFormat="1" ht="12.75"/>
    <row r="131" s="27" customFormat="1" ht="12.75">
      <c r="F131" s="28"/>
    </row>
    <row r="132" s="27" customFormat="1" ht="12.75"/>
    <row r="133" s="27" customFormat="1" ht="12.75"/>
    <row r="134" s="27" customFormat="1" ht="12.75"/>
    <row r="135" s="27" customFormat="1" ht="12.75">
      <c r="C135" s="30"/>
    </row>
    <row r="136" s="27" customFormat="1" ht="12.75"/>
    <row r="139" ht="12.75">
      <c r="C139" s="4"/>
    </row>
    <row r="143" ht="12.75">
      <c r="C143" s="4"/>
    </row>
    <row r="144" ht="12.75">
      <c r="C144" s="4"/>
    </row>
    <row r="145" ht="12.75">
      <c r="B145" s="3"/>
    </row>
    <row r="147" ht="12.75">
      <c r="C147" s="4"/>
    </row>
    <row r="149" ht="12.75">
      <c r="C149" s="21"/>
    </row>
    <row r="150" spans="3:7" ht="12.75">
      <c r="C150" s="21"/>
      <c r="E150" s="1"/>
      <c r="F150" s="1"/>
      <c r="G150" s="1"/>
    </row>
    <row r="152" ht="12.75">
      <c r="C152" s="4"/>
    </row>
    <row r="160" ht="12.75">
      <c r="C160" s="4"/>
    </row>
    <row r="165" ht="12.75">
      <c r="C165" s="4"/>
    </row>
    <row r="169" ht="12.75">
      <c r="C169" s="4"/>
    </row>
    <row r="173" ht="12.75">
      <c r="C173" s="4"/>
    </row>
    <row r="178" spans="2:3" ht="12.75">
      <c r="B178" s="21"/>
      <c r="C178" s="4"/>
    </row>
    <row r="182" ht="12.75">
      <c r="C182" s="4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</sheetData>
  <mergeCells count="3">
    <mergeCell ref="D47:E47"/>
    <mergeCell ref="F47:G47"/>
    <mergeCell ref="D48:G48"/>
  </mergeCells>
  <printOptions/>
  <pageMargins left="0.75" right="0.75" top="0.47" bottom="0.56" header="0.5" footer="0.5"/>
  <pageSetup fitToHeight="3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workbookViewId="0" topLeftCell="B1">
      <selection activeCell="E19" sqref="E19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38.28125" style="0" customWidth="1"/>
    <col min="4" max="4" width="13.00390625" style="0" customWidth="1"/>
    <col min="5" max="5" width="18.140625" style="0" customWidth="1"/>
    <col min="6" max="6" width="16.140625" style="0" customWidth="1"/>
    <col min="7" max="7" width="23.140625" style="0" customWidth="1"/>
  </cols>
  <sheetData>
    <row r="1" ht="12.75">
      <c r="B1" s="4" t="s">
        <v>19</v>
      </c>
    </row>
    <row r="2" ht="12.75">
      <c r="B2" s="4" t="s">
        <v>173</v>
      </c>
    </row>
    <row r="3" ht="12.75">
      <c r="B3" s="4"/>
    </row>
    <row r="4" ht="12.75">
      <c r="B4" s="4" t="s">
        <v>164</v>
      </c>
    </row>
    <row r="6" spans="2:3" ht="12.75">
      <c r="B6">
        <v>1</v>
      </c>
      <c r="C6" s="4" t="s">
        <v>46</v>
      </c>
    </row>
    <row r="8" s="21" customFormat="1" ht="12.75">
      <c r="C8" s="21" t="s">
        <v>188</v>
      </c>
    </row>
    <row r="9" s="21" customFormat="1" ht="12.75">
      <c r="C9" s="21" t="s">
        <v>148</v>
      </c>
    </row>
    <row r="10" s="21" customFormat="1" ht="12.75">
      <c r="C10" s="21" t="s">
        <v>160</v>
      </c>
    </row>
    <row r="11" s="21" customFormat="1" ht="12.75">
      <c r="C11" s="21" t="s">
        <v>184</v>
      </c>
    </row>
    <row r="13" spans="2:3" ht="12.75">
      <c r="B13">
        <v>2</v>
      </c>
      <c r="C13" s="4" t="s">
        <v>88</v>
      </c>
    </row>
    <row r="15" s="4" customFormat="1" ht="12.75">
      <c r="C15" s="21" t="s">
        <v>190</v>
      </c>
    </row>
    <row r="16" s="4" customFormat="1" ht="12.75">
      <c r="C16" s="21" t="s">
        <v>197</v>
      </c>
    </row>
    <row r="17" s="4" customFormat="1" ht="12.75">
      <c r="C17" s="21" t="s">
        <v>203</v>
      </c>
    </row>
    <row r="18" s="4" customFormat="1" ht="12.75">
      <c r="C18" s="21" t="s">
        <v>204</v>
      </c>
    </row>
    <row r="20" spans="2:3" ht="12.75">
      <c r="B20">
        <v>3</v>
      </c>
      <c r="C20" s="4" t="s">
        <v>140</v>
      </c>
    </row>
    <row r="22" ht="12.75">
      <c r="C22" t="s">
        <v>149</v>
      </c>
    </row>
    <row r="23" ht="12.75">
      <c r="C23" t="s">
        <v>196</v>
      </c>
    </row>
    <row r="25" spans="2:3" ht="12.75">
      <c r="B25">
        <v>4</v>
      </c>
      <c r="C25" s="4" t="s">
        <v>58</v>
      </c>
    </row>
    <row r="27" ht="12.75">
      <c r="C27" t="s">
        <v>34</v>
      </c>
    </row>
    <row r="28" spans="4:7" ht="12.75">
      <c r="D28" s="62" t="s">
        <v>47</v>
      </c>
      <c r="E28" s="62"/>
      <c r="F28" s="62" t="s">
        <v>48</v>
      </c>
      <c r="G28" s="62"/>
    </row>
    <row r="29" spans="4:7" ht="12.75">
      <c r="D29" s="1" t="s">
        <v>0</v>
      </c>
      <c r="E29" s="1" t="s">
        <v>4</v>
      </c>
      <c r="F29" s="1" t="s">
        <v>0</v>
      </c>
      <c r="G29" s="1" t="s">
        <v>4</v>
      </c>
    </row>
    <row r="30" spans="4:7" ht="12.75">
      <c r="D30" s="1" t="s">
        <v>1</v>
      </c>
      <c r="E30" s="1" t="s">
        <v>5</v>
      </c>
      <c r="F30" s="1" t="s">
        <v>1</v>
      </c>
      <c r="G30" s="1" t="s">
        <v>5</v>
      </c>
    </row>
    <row r="31" spans="4:7" ht="12.75">
      <c r="D31" s="1" t="s">
        <v>2</v>
      </c>
      <c r="E31" s="1" t="s">
        <v>2</v>
      </c>
      <c r="F31" s="1" t="s">
        <v>6</v>
      </c>
      <c r="G31" s="1" t="s">
        <v>7</v>
      </c>
    </row>
    <row r="32" spans="4:7" ht="12.75">
      <c r="D32" s="51">
        <v>38199</v>
      </c>
      <c r="E32" s="51">
        <v>37833</v>
      </c>
      <c r="F32" s="51">
        <v>38199</v>
      </c>
      <c r="G32" s="51">
        <v>37833</v>
      </c>
    </row>
    <row r="33" spans="1:7" ht="15">
      <c r="A33" s="18"/>
      <c r="D33" s="1" t="s">
        <v>3</v>
      </c>
      <c r="E33" s="1" t="s">
        <v>3</v>
      </c>
      <c r="F33" s="1" t="s">
        <v>3</v>
      </c>
      <c r="G33" s="1" t="s">
        <v>3</v>
      </c>
    </row>
    <row r="35" spans="3:7" s="4" customFormat="1" ht="12.75">
      <c r="C35" s="21" t="s">
        <v>53</v>
      </c>
      <c r="D35" s="53">
        <v>896</v>
      </c>
      <c r="E35" s="54">
        <v>2099</v>
      </c>
      <c r="F35" s="53">
        <v>896</v>
      </c>
      <c r="G35" s="54">
        <v>2099</v>
      </c>
    </row>
    <row r="36" spans="3:7" s="4" customFormat="1" ht="12.75">
      <c r="C36" s="21" t="s">
        <v>155</v>
      </c>
      <c r="D36" s="53">
        <v>0</v>
      </c>
      <c r="E36" s="54">
        <v>235</v>
      </c>
      <c r="F36" s="53">
        <v>0</v>
      </c>
      <c r="G36" s="54">
        <v>235</v>
      </c>
    </row>
    <row r="37" spans="3:7" s="4" customFormat="1" ht="12.75">
      <c r="C37" s="21" t="s">
        <v>50</v>
      </c>
      <c r="D37" s="54">
        <f>-265</f>
        <v>-265</v>
      </c>
      <c r="E37" s="53">
        <f>-408</f>
        <v>-408</v>
      </c>
      <c r="F37" s="54">
        <f>-265</f>
        <v>-265</v>
      </c>
      <c r="G37" s="53">
        <f>-408</f>
        <v>-408</v>
      </c>
    </row>
    <row r="38" spans="4:7" ht="13.5" thickBot="1">
      <c r="D38" s="14">
        <f>SUM(D35:D37)</f>
        <v>631</v>
      </c>
      <c r="E38" s="14">
        <f>SUM(E35:E37)</f>
        <v>1926</v>
      </c>
      <c r="F38" s="14">
        <f>SUM(F35:F37)</f>
        <v>631</v>
      </c>
      <c r="G38" s="58">
        <f>SUM(G35:G37)</f>
        <v>1926</v>
      </c>
    </row>
    <row r="39" ht="13.5" thickTop="1"/>
    <row r="40" spans="4:6" ht="12.75">
      <c r="D40" s="8"/>
      <c r="F40" s="8"/>
    </row>
    <row r="41" ht="12.75">
      <c r="C41" t="s">
        <v>127</v>
      </c>
    </row>
    <row r="42" ht="12.75">
      <c r="C42" t="s">
        <v>49</v>
      </c>
    </row>
    <row r="44" ht="12.75">
      <c r="C44" t="s">
        <v>170</v>
      </c>
    </row>
    <row r="45" ht="12.75">
      <c r="C45" t="s">
        <v>169</v>
      </c>
    </row>
    <row r="47" spans="2:3" ht="12.75">
      <c r="B47">
        <v>5</v>
      </c>
      <c r="C47" s="4" t="s">
        <v>89</v>
      </c>
    </row>
    <row r="49" ht="12.75">
      <c r="C49" t="s">
        <v>35</v>
      </c>
    </row>
    <row r="50" ht="12.75">
      <c r="C50" t="s">
        <v>36</v>
      </c>
    </row>
    <row r="52" spans="2:3" ht="12.75">
      <c r="B52">
        <v>6</v>
      </c>
      <c r="C52" s="4" t="s">
        <v>90</v>
      </c>
    </row>
    <row r="54" ht="12.75">
      <c r="C54" t="s">
        <v>38</v>
      </c>
    </row>
    <row r="56" spans="2:3" ht="12.75">
      <c r="B56" s="3">
        <v>7</v>
      </c>
      <c r="C56" s="4" t="s">
        <v>93</v>
      </c>
    </row>
    <row r="57" spans="2:3" ht="12.75">
      <c r="B57" s="3"/>
      <c r="C57" s="4"/>
    </row>
    <row r="58" ht="12.75">
      <c r="C58" t="s">
        <v>153</v>
      </c>
    </row>
    <row r="59" spans="2:3" ht="12.75">
      <c r="B59" s="3"/>
      <c r="C59" t="s">
        <v>154</v>
      </c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spans="2:3" ht="12.75">
      <c r="B67">
        <v>8</v>
      </c>
      <c r="C67" s="4" t="s">
        <v>94</v>
      </c>
    </row>
    <row r="69" ht="12.75">
      <c r="F69" s="1" t="s">
        <v>8</v>
      </c>
    </row>
    <row r="70" ht="12.75">
      <c r="F70" s="1" t="s">
        <v>9</v>
      </c>
    </row>
    <row r="71" ht="12.75">
      <c r="F71" s="1" t="s">
        <v>10</v>
      </c>
    </row>
    <row r="72" ht="12.75">
      <c r="F72" s="1" t="s">
        <v>2</v>
      </c>
    </row>
    <row r="73" ht="12.75">
      <c r="F73" s="51">
        <v>38199</v>
      </c>
    </row>
    <row r="74" ht="12.75">
      <c r="F74" s="1" t="s">
        <v>3</v>
      </c>
    </row>
    <row r="75" ht="12.75">
      <c r="C75" s="24" t="s">
        <v>156</v>
      </c>
    </row>
    <row r="76" ht="12.75">
      <c r="C76" s="22" t="s">
        <v>41</v>
      </c>
    </row>
    <row r="77" spans="3:6" ht="12.75">
      <c r="C77" t="s">
        <v>42</v>
      </c>
      <c r="F77" s="8">
        <v>9538</v>
      </c>
    </row>
    <row r="78" spans="3:6" ht="12.75">
      <c r="C78" t="s">
        <v>44</v>
      </c>
      <c r="F78" s="15">
        <v>11938</v>
      </c>
    </row>
    <row r="79" spans="3:6" ht="12.75">
      <c r="C79" t="s">
        <v>129</v>
      </c>
      <c r="F79" s="11">
        <v>496</v>
      </c>
    </row>
    <row r="80" ht="12.75">
      <c r="F80" s="15">
        <f>SUM(F77:F79)</f>
        <v>21972</v>
      </c>
    </row>
    <row r="81" ht="12.75">
      <c r="C81" s="22" t="s">
        <v>43</v>
      </c>
    </row>
    <row r="82" spans="3:6" ht="12.75">
      <c r="C82" t="s">
        <v>44</v>
      </c>
      <c r="F82" s="20">
        <v>26063</v>
      </c>
    </row>
    <row r="83" spans="3:6" ht="12.75">
      <c r="C83" t="s">
        <v>129</v>
      </c>
      <c r="F83" s="20">
        <v>1016</v>
      </c>
    </row>
    <row r="84" spans="3:6" ht="12.75">
      <c r="C84" t="s">
        <v>158</v>
      </c>
      <c r="F84" s="59">
        <v>80000</v>
      </c>
    </row>
    <row r="85" ht="13.5" thickBot="1">
      <c r="F85" s="14">
        <f>SUM(F80:F84)</f>
        <v>129051</v>
      </c>
    </row>
    <row r="86" ht="13.5" thickTop="1"/>
    <row r="87" ht="12.75">
      <c r="C87" s="24" t="s">
        <v>157</v>
      </c>
    </row>
    <row r="88" spans="3:6" ht="12.75">
      <c r="C88" t="s">
        <v>150</v>
      </c>
      <c r="F88" s="36">
        <v>85134</v>
      </c>
    </row>
    <row r="90" spans="3:6" ht="12.75">
      <c r="C90" t="s">
        <v>20</v>
      </c>
      <c r="F90" s="9">
        <f>F88+F85</f>
        <v>214185</v>
      </c>
    </row>
    <row r="92" ht="12.75">
      <c r="C92" t="s">
        <v>91</v>
      </c>
    </row>
    <row r="94" spans="2:3" ht="12.75">
      <c r="B94">
        <v>9</v>
      </c>
      <c r="C94" s="4" t="s">
        <v>95</v>
      </c>
    </row>
    <row r="96" ht="12.75">
      <c r="C96" t="s">
        <v>45</v>
      </c>
    </row>
    <row r="98" spans="2:3" ht="12.75">
      <c r="B98">
        <v>10</v>
      </c>
      <c r="C98" s="4" t="s">
        <v>92</v>
      </c>
    </row>
    <row r="99" ht="12.75">
      <c r="C99" s="4"/>
    </row>
    <row r="100" spans="2:3" ht="12.75">
      <c r="B100" s="3"/>
      <c r="C100" t="s">
        <v>51</v>
      </c>
    </row>
    <row r="102" spans="2:3" ht="12.75">
      <c r="B102">
        <v>11</v>
      </c>
      <c r="C102" s="4" t="s">
        <v>96</v>
      </c>
    </row>
    <row r="103" ht="12.75">
      <c r="C103" s="4"/>
    </row>
    <row r="104" spans="2:3" ht="12.75">
      <c r="B104" s="3"/>
      <c r="C104" t="s">
        <v>185</v>
      </c>
    </row>
    <row r="105" ht="12.75">
      <c r="B105" s="3"/>
    </row>
    <row r="106" spans="2:3" ht="12.75">
      <c r="B106">
        <v>12</v>
      </c>
      <c r="C106" s="4" t="s">
        <v>97</v>
      </c>
    </row>
    <row r="108" ht="12.75">
      <c r="C108" s="19" t="s">
        <v>97</v>
      </c>
    </row>
    <row r="109" ht="12.75">
      <c r="C109" t="s">
        <v>120</v>
      </c>
    </row>
    <row r="110" s="21" customFormat="1" ht="12.75">
      <c r="C110" s="21" t="s">
        <v>189</v>
      </c>
    </row>
    <row r="112" ht="12.75">
      <c r="C112" s="19" t="s">
        <v>98</v>
      </c>
    </row>
    <row r="113" ht="12.75">
      <c r="C113" t="s">
        <v>124</v>
      </c>
    </row>
    <row r="114" s="21" customFormat="1" ht="12.75">
      <c r="C114" s="21" t="s">
        <v>198</v>
      </c>
    </row>
    <row r="116" ht="12.75">
      <c r="C116" s="19" t="s">
        <v>142</v>
      </c>
    </row>
    <row r="118" ht="12.75">
      <c r="F118" s="1" t="s">
        <v>3</v>
      </c>
    </row>
    <row r="119" spans="3:6" ht="12.75">
      <c r="C119" t="s">
        <v>143</v>
      </c>
      <c r="F119" s="8">
        <v>1863</v>
      </c>
    </row>
    <row r="120" spans="3:6" ht="12.75">
      <c r="C120" t="s">
        <v>144</v>
      </c>
      <c r="F120" s="57">
        <v>33</v>
      </c>
    </row>
    <row r="121" spans="3:6" ht="13.5" thickBot="1">
      <c r="C121" t="s">
        <v>142</v>
      </c>
      <c r="F121" s="26">
        <f>SUM(F119:F120)</f>
        <v>1896</v>
      </c>
    </row>
    <row r="122" ht="13.5" thickTop="1"/>
    <row r="123" ht="12.75">
      <c r="C123" s="19" t="s">
        <v>145</v>
      </c>
    </row>
    <row r="124" ht="12.75">
      <c r="F124" s="1" t="s">
        <v>3</v>
      </c>
    </row>
    <row r="125" spans="3:6" ht="12.75">
      <c r="C125" s="21" t="s">
        <v>146</v>
      </c>
      <c r="F125" s="8">
        <v>162806</v>
      </c>
    </row>
    <row r="126" spans="3:6" ht="12.75">
      <c r="C126" t="s">
        <v>147</v>
      </c>
      <c r="F126" s="8">
        <v>68107</v>
      </c>
    </row>
    <row r="127" spans="3:6" ht="13.5" thickBot="1">
      <c r="C127" s="21" t="s">
        <v>145</v>
      </c>
      <c r="F127" s="14">
        <f>SUM(F125:F126)</f>
        <v>230913</v>
      </c>
    </row>
    <row r="128" ht="13.5" thickTop="1"/>
  </sheetData>
  <mergeCells count="2">
    <mergeCell ref="D28:E28"/>
    <mergeCell ref="F28:G28"/>
  </mergeCells>
  <printOptions/>
  <pageMargins left="0.29" right="0.41" top="0.52" bottom="0.49" header="0.5" footer="0.5"/>
  <pageSetup fitToHeight="4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sztham</cp:lastModifiedBy>
  <cp:lastPrinted>2004-09-01T11:28:36Z</cp:lastPrinted>
  <dcterms:created xsi:type="dcterms:W3CDTF">2000-07-05T08:09:15Z</dcterms:created>
  <dcterms:modified xsi:type="dcterms:W3CDTF">2004-09-13T08:24:23Z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-575840431</vt:i4>
  </property>
  <property fmtid="{D5CDD505-2E9C-101B-9397-08002B2CF9AE}" pid="4" name="_EmailSubje">
    <vt:lpwstr>KLSE Announcement</vt:lpwstr>
  </property>
  <property fmtid="{D5CDD505-2E9C-101B-9397-08002B2CF9AE}" pid="5" name="_AuthorEma">
    <vt:lpwstr>sztham@mgyear.com.my</vt:lpwstr>
  </property>
  <property fmtid="{D5CDD505-2E9C-101B-9397-08002B2CF9AE}" pid="6" name="_AuthorEmailDisplayNa">
    <vt:lpwstr>Tham Su Zan</vt:lpwstr>
  </property>
</Properties>
</file>