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394" firstSheet="1" activeTab="1"/>
  </bookViews>
  <sheets>
    <sheet name="P&amp;L" sheetId="1" r:id="rId1"/>
    <sheet name="BS" sheetId="2" r:id="rId2"/>
    <sheet name="equity" sheetId="3" r:id="rId3"/>
    <sheet name="cashflow" sheetId="4" r:id="rId4"/>
    <sheet name="Notes" sheetId="5" r:id="rId5"/>
    <sheet name="Add_info" sheetId="6" r:id="rId6"/>
  </sheets>
  <definedNames>
    <definedName name="_xlnm.Print_Area" localSheetId="1">'BS'!$A$1:$G$70</definedName>
    <definedName name="_xlnm.Print_Area" localSheetId="0">'P&amp;L'!$A$1:$I$37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<sst xmlns="http://schemas.openxmlformats.org/spreadsheetml/2006/main" count="332" uniqueCount="225">
  <si>
    <t xml:space="preserve">CURRENT </t>
  </si>
  <si>
    <t>YEAR</t>
  </si>
  <si>
    <t>QUARTER</t>
  </si>
  <si>
    <t>RM'000</t>
  </si>
  <si>
    <t>PRECEDING YEAR</t>
  </si>
  <si>
    <t>CORRESPONDING</t>
  </si>
  <si>
    <t>TO DATE</t>
  </si>
  <si>
    <t>PERIOD</t>
  </si>
  <si>
    <t>AS AT</t>
  </si>
  <si>
    <t>END OF</t>
  </si>
  <si>
    <t>CURRENT</t>
  </si>
  <si>
    <t>FINANCIAL</t>
  </si>
  <si>
    <t>YEAR END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</si>
  <si>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</si>
  <si>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</si>
  <si>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</si>
  <si>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</si>
  <si>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</si>
  <si>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</si>
  <si>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MUTIARA GOODYEAR DEVELOPMENT BERHAD (40282-V)</t>
  </si>
  <si>
    <t>Total</t>
  </si>
  <si>
    <t>Revenue</t>
  </si>
  <si>
    <t>Investment Properties</t>
  </si>
  <si>
    <t>Property, plant and equipment</t>
  </si>
  <si>
    <t>Properties under development</t>
  </si>
  <si>
    <t>Other receivables, deposits and prepayment</t>
  </si>
  <si>
    <t>Trade receivables</t>
  </si>
  <si>
    <t>Cash and cash equivalents</t>
  </si>
  <si>
    <t>Trade Payables</t>
  </si>
  <si>
    <t>Taxation</t>
  </si>
  <si>
    <t>Net Current Assets</t>
  </si>
  <si>
    <t>Deferred Taxation</t>
  </si>
  <si>
    <t>ICULS</t>
  </si>
  <si>
    <t>Investments (unquoted shares)</t>
  </si>
  <si>
    <t>Taxation comprises :</t>
  </si>
  <si>
    <t xml:space="preserve">There were no sale of unquoted investment and/or properties, other than those carried out in the  </t>
  </si>
  <si>
    <t>ordinary course of business as a property developer.</t>
  </si>
  <si>
    <t>Other Payables and accrued expenses</t>
  </si>
  <si>
    <t>There were no purchase or disposal of quoted securities for the current quarter and financial year-to-date.</t>
  </si>
  <si>
    <t xml:space="preserve">Borrowings </t>
  </si>
  <si>
    <t xml:space="preserve">Long Term Borrowings </t>
  </si>
  <si>
    <t>Current</t>
  </si>
  <si>
    <t>Bank Overdrafts - secured</t>
  </si>
  <si>
    <t>Non-current</t>
  </si>
  <si>
    <t>Term loan - secured</t>
  </si>
  <si>
    <t>There are no financial instruments with off-balance sheet risk.</t>
  </si>
  <si>
    <t xml:space="preserve">Performance of the Group </t>
  </si>
  <si>
    <t>INDIVIDUAL PERIOD</t>
  </si>
  <si>
    <t>CUMULATIVE PERIOD</t>
  </si>
  <si>
    <t>due to other income which is capital in nature.</t>
  </si>
  <si>
    <t>Deferred tax expense</t>
  </si>
  <si>
    <t xml:space="preserve">There are no material litigation for the current quarter and financial year-to-date.  </t>
  </si>
  <si>
    <t>Other Long Term Liabilities</t>
  </si>
  <si>
    <t>Income tax - current period</t>
  </si>
  <si>
    <t>CONDENSED CONSOLIDATED INCOME STATEMENTS</t>
  </si>
  <si>
    <t>Interest expense</t>
  </si>
  <si>
    <t>Interest income</t>
  </si>
  <si>
    <t>Profit before taxation</t>
  </si>
  <si>
    <t>Tax expense</t>
  </si>
  <si>
    <t>Net profit for the period</t>
  </si>
  <si>
    <t xml:space="preserve">Basic earnings per ordinary share (sen) </t>
  </si>
  <si>
    <t xml:space="preserve">Diluted earnings per ordinary share (sen) </t>
  </si>
  <si>
    <t>CONDENSED CONSOLIDATED BALANCE SHEET</t>
  </si>
  <si>
    <t>The Notes to the Interm Financial Report form an integral part of, and, should be read in conjuction with this interim financial report.</t>
  </si>
  <si>
    <t>CONDENSED CONSOLIDATED STATEMENT OF CHANGES IN EQUITY</t>
  </si>
  <si>
    <t xml:space="preserve">Share </t>
  </si>
  <si>
    <t>capital</t>
  </si>
  <si>
    <t>premium</t>
  </si>
  <si>
    <t>Capital</t>
  </si>
  <si>
    <t>reserves</t>
  </si>
  <si>
    <t>----------Non-distributable----------</t>
  </si>
  <si>
    <t>Issue of shares pursuant to:</t>
  </si>
  <si>
    <t>Net profit for the year</t>
  </si>
  <si>
    <t>At 1 May 2002</t>
  </si>
  <si>
    <t>i) Rights Issue</t>
  </si>
  <si>
    <t>ii) Restricted Public Issue</t>
  </si>
  <si>
    <t>Net cash inflow/(outflow) from operating activities</t>
  </si>
  <si>
    <t>Net cash inflow/(outflow) from investing activities</t>
  </si>
  <si>
    <t>Net cash inflow/(outflow) from financing activities</t>
  </si>
  <si>
    <t>Net increase/(decrease) in cash and cash equivalents</t>
  </si>
  <si>
    <t>Cash and cash equivalents at beginning of year</t>
  </si>
  <si>
    <t xml:space="preserve">NOTES TO THE INTERIM FINANCIAL REPORT </t>
  </si>
  <si>
    <t xml:space="preserve">The interim financial report is unaudited and has been prepared in compliance with MASB 26, Interim Financial Reporting. </t>
  </si>
  <si>
    <t>The interim financial report should be read in conjunction with the audited financial statements of the Group for the year ended</t>
  </si>
  <si>
    <t xml:space="preserve">The following notes explain the events and transactions that are significant to an understanding of the changes in the financial </t>
  </si>
  <si>
    <t>Seasonal or cyclical factors</t>
  </si>
  <si>
    <t>Unusual items</t>
  </si>
  <si>
    <t>Basis of preparation</t>
  </si>
  <si>
    <t>Material changes in estimates</t>
  </si>
  <si>
    <t xml:space="preserve">There were no changes in estimates which have a material effect on the current financial period. </t>
  </si>
  <si>
    <t>Debt and equity securities</t>
  </si>
  <si>
    <t>Dividends paid</t>
  </si>
  <si>
    <t>Segment Information</t>
  </si>
  <si>
    <t>Events subsequent to the balance sheet date</t>
  </si>
  <si>
    <t>Changes in  the composition of the Group</t>
  </si>
  <si>
    <t>Changes in contingent liabilities</t>
  </si>
  <si>
    <t>There were no material changes in contingent liabilities since the last annual balance sheet date.</t>
  </si>
  <si>
    <t>Capital commitments</t>
  </si>
  <si>
    <t>Variation of results against preceding quarter</t>
  </si>
  <si>
    <t>Unquoted investment and/or properties</t>
  </si>
  <si>
    <t>Quoted securities</t>
  </si>
  <si>
    <t>The above borrowings are denominated in Ringgit Malaysia.</t>
  </si>
  <si>
    <t>Changes in material litigation</t>
  </si>
  <si>
    <t>Status of corporate proposals</t>
  </si>
  <si>
    <t>Group borrowings and debt securities</t>
  </si>
  <si>
    <t>Off balance sheet financial instruments</t>
  </si>
  <si>
    <t>Dividends</t>
  </si>
  <si>
    <t>Basic earnings per share</t>
  </si>
  <si>
    <t>Diluted earnings per share</t>
  </si>
  <si>
    <t>Balances</t>
  </si>
  <si>
    <t>Identity of related parties</t>
  </si>
  <si>
    <t>The Group has a related party relationship with companies in which certain directors have interest.</t>
  </si>
  <si>
    <t>Significant transactions and balances with related parties are as follows:</t>
  </si>
  <si>
    <t>Amount due to in respect of:</t>
  </si>
  <si>
    <t>With companies in which Edmond Hoyt Yung, Lai Tan Fatt and</t>
  </si>
  <si>
    <t>Wong Soo Chai @ Wong Chick Wai, the Directors, have interests:</t>
  </si>
  <si>
    <t>Goodyear Management (Malaysia) Sdn. Bhd.</t>
  </si>
  <si>
    <t>Bina Goodyear and its subsidiaries</t>
  </si>
  <si>
    <t>Transactions</t>
  </si>
  <si>
    <t xml:space="preserve">   Advances owing to</t>
  </si>
  <si>
    <t xml:space="preserve">   Construction contract payable</t>
  </si>
  <si>
    <t xml:space="preserve">   Construction cost payable</t>
  </si>
  <si>
    <t>Cash and cash equivalents in the cash flow statement comprise the following balance sheet amounts:</t>
  </si>
  <si>
    <t>Cash and bank balances</t>
  </si>
  <si>
    <t>Bank overdrafts</t>
  </si>
  <si>
    <t>Deposits (excluding pledged deposits)</t>
  </si>
  <si>
    <t>with this interim financial report.</t>
  </si>
  <si>
    <t xml:space="preserve">The Notes to the Interm Financial Report form an integral part of, and, should be read in conjuction </t>
  </si>
  <si>
    <t xml:space="preserve">There were no issuance, cancellation, repurchase, resale and repayment of debt and equity securities in the current </t>
  </si>
  <si>
    <t>These transactions have been entered into in the normal course of business and have been established under negotiated terms.</t>
  </si>
  <si>
    <t xml:space="preserve">The accounting policies and methods of computation adopted by the Group in this interim financial report are consistent with </t>
  </si>
  <si>
    <t xml:space="preserve">The calculation of basic earnings per share for the quarter is based on the net profit attributable to ordinary shareholders of </t>
  </si>
  <si>
    <t>Net tangible assets per share(RM)</t>
  </si>
  <si>
    <t>Retained</t>
  </si>
  <si>
    <t>Profit/</t>
  </si>
  <si>
    <t>(Accumulated</t>
  </si>
  <si>
    <t>losses)</t>
  </si>
  <si>
    <t xml:space="preserve">The calculation of diluted earnings per share for the quarter is based on the net profit attributable to ordinary shareholders of </t>
  </si>
  <si>
    <t>The valuation of land and buildings have been brought forward, without amendment from the previous annual report.</t>
  </si>
  <si>
    <t>ordinary shares for the quarter and cumulative year todate)</t>
  </si>
  <si>
    <t xml:space="preserve">The Notes to the Interm Financial Report form an integral part of, and, should be read in </t>
  </si>
  <si>
    <t>conjuction with this interim financial report.</t>
  </si>
  <si>
    <t>The Group's effective tax rate for the current quarter and financial year-to-date is lower than the statutory tax rate</t>
  </si>
  <si>
    <t>There were no material events subsequent to the current financial quarter.</t>
  </si>
  <si>
    <t>At 30 April 2003</t>
  </si>
  <si>
    <t>Hire Purchase -secured</t>
  </si>
  <si>
    <t>Profit Forecast and Profit Guarantee</t>
  </si>
  <si>
    <t>Deferred tax asset</t>
  </si>
  <si>
    <t>Negative Goodwill</t>
  </si>
  <si>
    <t>Inventories</t>
  </si>
  <si>
    <t>Listing expenses</t>
  </si>
  <si>
    <t>Non-distributable reserves</t>
  </si>
  <si>
    <t>property investment and investment holding.  Segmental information by geographical segments are not provided as the activities</t>
  </si>
  <si>
    <t>of the Group are located principally in Malaysia. Inter-segment pricing is determined based on negotiated basis.</t>
  </si>
  <si>
    <t>Profit before tax</t>
  </si>
  <si>
    <t>Property development</t>
  </si>
  <si>
    <t>Property investment</t>
  </si>
  <si>
    <t>Inter-segment elimination</t>
  </si>
  <si>
    <t>Operating profit</t>
  </si>
  <si>
    <t>Prospects for the financial year</t>
  </si>
  <si>
    <t>Dividends - 2002 final</t>
  </si>
  <si>
    <t>At 1 May 2003</t>
  </si>
  <si>
    <t>30 April 2003.</t>
  </si>
  <si>
    <t>position and performance of the Group since the financial year ended 30 April 2003.</t>
  </si>
  <si>
    <t>Net profit attributable to ordinary shareholders (diluted)</t>
  </si>
  <si>
    <t>Net profit attributable to ordinary shareholders</t>
  </si>
  <si>
    <t>After tax effect of notional interest savings</t>
  </si>
  <si>
    <t>Weighted average number of ordinary shares (diluted)</t>
  </si>
  <si>
    <t>Weighted average number of ordinary shares</t>
  </si>
  <si>
    <t>Effect of conversion of ICULS</t>
  </si>
  <si>
    <t>Segmental information is presented in respect of the Group's main business segment, that are, property development,</t>
  </si>
  <si>
    <t>which are mainly derived from the Group's property development activities.</t>
  </si>
  <si>
    <t xml:space="preserve">In view of the current economic environment, the Board of Directors are optimistic that the Group 's performance for </t>
  </si>
  <si>
    <t>Investment holding</t>
  </si>
  <si>
    <t xml:space="preserve">those adopted in the financial statements for the year ended 30 April 2003 except for the following new standards which have been </t>
  </si>
  <si>
    <t>adopted retrospectively:</t>
  </si>
  <si>
    <t>i)  MASB 25 on Income Taxes</t>
  </si>
  <si>
    <t>on borrowing costs was in line with MASB 27 and therefore, comparative figures have not been restated.</t>
  </si>
  <si>
    <t>ii)  MASB 27 on Borrowing Costs</t>
  </si>
  <si>
    <r>
      <t>ICULS - unsecured (</t>
    </r>
    <r>
      <rPr>
        <i/>
        <sz val="10"/>
        <rFont val="Arial"/>
        <family val="2"/>
      </rPr>
      <t>nominal value</t>
    </r>
    <r>
      <rPr>
        <sz val="10"/>
        <rFont val="Arial"/>
        <family val="0"/>
      </rPr>
      <t>)</t>
    </r>
  </si>
  <si>
    <t>Significant related party transactions</t>
  </si>
  <si>
    <t xml:space="preserve">the current financial year will remain satisfactory. </t>
  </si>
  <si>
    <t xml:space="preserve"> </t>
  </si>
  <si>
    <t xml:space="preserve">There are no corporate proposals announced but not completed at the latest practicable date which shall not </t>
  </si>
  <si>
    <t xml:space="preserve">be earlier than 7 days from the issuance of this report. </t>
  </si>
  <si>
    <t>Acquisition of land</t>
  </si>
  <si>
    <t>- contracted but not provided for in the financial statements</t>
  </si>
  <si>
    <t xml:space="preserve">                 - prior period</t>
  </si>
  <si>
    <t>The adoption of MASB 25 and MASB 27 have no material impact to the Group.  The previous accounting policy of the Group</t>
  </si>
  <si>
    <t>INTERIM FINANCIAL REPORT FOR THE THIRD QUARTER ENDED 31 JANUARY 2004</t>
  </si>
  <si>
    <t>At 31 January 2004</t>
  </si>
  <si>
    <t>Cash and cash equivalents at 31 January 2004</t>
  </si>
  <si>
    <t>The business of the Group was not affected by any significant or cyclical factors in the third quarter.</t>
  </si>
  <si>
    <t>not applicable as this is the performance for the Third Quarter.</t>
  </si>
  <si>
    <t>The Directors have not declared any dividend for the current quarter ended 31 January 2004.</t>
  </si>
  <si>
    <t xml:space="preserve">For the nine months ended 31 January </t>
  </si>
  <si>
    <t xml:space="preserve">A First and Final Dividend of 3% less tax in respect of the financial year ended 30 April 2003 amounting to </t>
  </si>
  <si>
    <t>RM3,516,610 was paid on 22 December 2003.</t>
  </si>
  <si>
    <t>There are no material capital commitments for the financial quarter ended of 31 January 2004 except for the following:</t>
  </si>
  <si>
    <t>The acquisition is pertaining to a 22,665 square meters land held under HS(D) 50296 &amp; 50297, PT 1852 &amp; 1853</t>
  </si>
  <si>
    <t xml:space="preserve">(based on weighted average of 162,806,000 (2003: 162,038,246) </t>
  </si>
  <si>
    <t xml:space="preserve">(based on weighted average of 230,913,200 (2003:230,145,446) </t>
  </si>
  <si>
    <t>ADDITIONAL INFORMATION REQUIRED BY THE MSEB's LISTING REQUIREMENTS</t>
  </si>
  <si>
    <t>Borrowings</t>
  </si>
  <si>
    <t>Other borrowings</t>
  </si>
  <si>
    <t>Commercial Paper - secured</t>
  </si>
  <si>
    <t>Dividends - 2003 final</t>
  </si>
  <si>
    <t>financial quarter except for the issuance of the Commercial Paper/Medium Term Notes by a wholly owned</t>
  </si>
  <si>
    <t>subsidiary i.e. Pembangunan Bandar Mutiara Sdn. Bhd.</t>
  </si>
  <si>
    <t>For the quarter under review, the Group recorded revenue of RM29.116 million and profit before tax of RM 7.742 million</t>
  </si>
  <si>
    <t xml:space="preserve">This contribution was mainly due to progressive stages of completion for the projects under development coupled with </t>
  </si>
  <si>
    <t xml:space="preserve">The reversal of deferred tax represent mainly the tax on the portion of Group Cost arising from the proportion of property </t>
  </si>
  <si>
    <t>development charged out during the year.</t>
  </si>
  <si>
    <t xml:space="preserve">The results for this quarter have increased as compared to the preceding quarter's results.  Revenue has increased by </t>
  </si>
  <si>
    <t xml:space="preserve">RM1.1 million whereas profit before tax has increased by RM 2.5 million.   The increase in profit before tax is partly due </t>
  </si>
  <si>
    <t xml:space="preserve">to the waiver of restructuring fee by the lenders.  </t>
  </si>
  <si>
    <t>RM 6.404 million and ordinary shares outstanding during the quarter of 162,806,000.</t>
  </si>
  <si>
    <t>RM 6.448 million and the weighted average number of ordinary shares outstanding during the quarter of 230,913,200.</t>
  </si>
  <si>
    <t xml:space="preserve">There were no changes in the composition of the Group for the current financial quarter.  After the financial quarter, the Group </t>
  </si>
  <si>
    <t xml:space="preserve">via its wholly owned subsidiary, Pembangunan Bandar Mutiara Sdn. Bhd. subscribed 60% equity interest in Muda Green Jaya </t>
  </si>
  <si>
    <t>Sdn. Bhd.</t>
  </si>
  <si>
    <t>new sales for the quarter and the waiver of restructuring fee.</t>
  </si>
  <si>
    <t>There were no unusual items which affected the assets, liabilities, equity, net income or cash flows of the Group except for the</t>
  </si>
  <si>
    <t>waiver of restructuring fee.</t>
  </si>
  <si>
    <t>both in the Mukim of Ampang, Daerah Kuala Lumpur. The transaction has not been completed as at todate.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</si>
</sst>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.000_);_(* \(#,##0.000\);_(* &quot;-&quot;??_);_(@_)"/>
    <numFmt numFmtId="172" formatCode="[$-409]dddd\,\ mmmm\ dd\,\ yyyy"/>
    <numFmt numFmtId="173" formatCode="[$-409]d\-mmm\-yy;@"/>
    <numFmt numFmtId="174" formatCode="[$-809]d\ mmmm\ yyyy;@"/>
    <numFmt numFmtId="175" formatCode="[$-809]dd\ mmmm\ yyyy;@"/>
    <numFmt numFmtId="176" formatCode="[$-409]dd\-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5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Alignment="1">
      <alignment horizontal="center"/>
    </xf>
    <xf numFmtId="0" fontId="4" fillId="0" borderId="0" xfId="0" applyFont="1" applyAlignment="1">
      <alignment horizontal="center"/>
    </xf>
    <xf numFmtId="165" fontId="4" fillId="0" borderId="3" xfId="15" applyNumberFormat="1" applyFont="1" applyBorder="1" applyAlignment="1">
      <alignment horizontal="center"/>
    </xf>
    <xf numFmtId="165" fontId="4" fillId="0" borderId="0" xfId="15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 horizontal="center"/>
    </xf>
    <xf numFmtId="173" fontId="4" fillId="0" borderId="0" xfId="0" applyNumberFormat="1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Alignment="1">
      <alignment/>
    </xf>
    <xf numFmtId="176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 quotePrefix="1">
      <alignment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3" xfId="15" applyNumberFormat="1" applyBorder="1" applyAlignment="1">
      <alignment horizontal="center"/>
    </xf>
    <xf numFmtId="0" fontId="0" fillId="0" borderId="0" xfId="0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4"/>
  <sheetViews>
    <sheetView workbookViewId="0" topLeftCell="B7">
      <pane xSplit="4485" ySplit="1080" topLeftCell="E19" activePane="topLeft" state="split"/>
      <selection pane="topLeft" activeCell="D8" sqref="D8"/>
      <selection pane="topRight" activeCell="E9" sqref="E9"/>
      <selection pane="bottomLeft" activeCell="D26" sqref="D26"/>
      <selection pane="bottomRight" activeCell="E32" sqref="E32"/>
    </sheetView>
  </sheetViews>
  <sheetFormatPr defaultColWidth="9.140625" defaultRowHeight="12.75"/>
  <cols>
    <col min="1" max="1" width="0.13671875" style="0" customWidth="1"/>
    <col min="2" max="2" width="4.421875" style="0" customWidth="1"/>
    <col min="3" max="3" width="4.00390625" style="0" customWidth="1"/>
    <col min="4" max="4" width="39.00390625" style="0" customWidth="1"/>
    <col min="5" max="5" width="16.28125" style="0" customWidth="1"/>
    <col min="6" max="6" width="18.140625" style="0" customWidth="1"/>
    <col min="7" max="7" width="14.28125" style="0" customWidth="1"/>
    <col min="8" max="8" width="17.140625" style="0" customWidth="1"/>
    <col min="9" max="9" width="4.28125" style="0" customWidth="1"/>
    <col min="10" max="10" width="10.8515625" style="0" customWidth="1"/>
  </cols>
  <sheetData>
    <row r="1" ht="12.75">
      <c r="B1" s="4" t="s">
        <v>19</v>
      </c>
    </row>
    <row r="2" ht="12.75">
      <c r="B2" s="4" t="s">
        <v>189</v>
      </c>
    </row>
    <row r="4" spans="2:9" ht="12.75">
      <c r="B4" s="51" t="s">
        <v>54</v>
      </c>
      <c r="C4" s="51"/>
      <c r="D4" s="51"/>
      <c r="E4" s="51"/>
      <c r="F4" s="51"/>
      <c r="G4" s="51"/>
      <c r="H4" s="51"/>
      <c r="I4" s="51"/>
    </row>
    <row r="5" spans="2:6" ht="12.75">
      <c r="B5" s="2"/>
      <c r="C5" s="2"/>
      <c r="D5" s="2"/>
      <c r="E5" s="2"/>
      <c r="F5" s="2"/>
    </row>
    <row r="6" spans="2:8" ht="12.75">
      <c r="B6" s="2"/>
      <c r="C6" s="2"/>
      <c r="D6" s="2"/>
      <c r="E6" s="47"/>
      <c r="F6" s="47"/>
      <c r="G6" s="47"/>
      <c r="H6" s="47"/>
    </row>
    <row r="7" spans="2:17" ht="15.75" customHeight="1">
      <c r="B7" s="2"/>
      <c r="C7" s="2"/>
      <c r="D7" s="2"/>
      <c r="E7" s="67" t="s">
        <v>47</v>
      </c>
      <c r="F7" s="67"/>
      <c r="G7" s="67" t="s">
        <v>48</v>
      </c>
      <c r="H7" s="67"/>
      <c r="J7" s="1"/>
      <c r="K7" s="1"/>
      <c r="L7" s="1"/>
      <c r="M7" s="1"/>
      <c r="N7" s="1"/>
      <c r="O7" s="1"/>
      <c r="P7" s="1"/>
      <c r="Q7" s="1"/>
    </row>
    <row r="8" spans="2:8" ht="12.75">
      <c r="B8" s="2"/>
      <c r="C8" s="2"/>
      <c r="D8" s="2"/>
      <c r="E8" s="1" t="s">
        <v>0</v>
      </c>
      <c r="F8" s="1" t="s">
        <v>4</v>
      </c>
      <c r="G8" s="1" t="s">
        <v>0</v>
      </c>
      <c r="H8" s="1" t="s">
        <v>4</v>
      </c>
    </row>
    <row r="9" spans="5:8" ht="12.75">
      <c r="E9" s="1" t="s">
        <v>1</v>
      </c>
      <c r="F9" s="1" t="s">
        <v>5</v>
      </c>
      <c r="G9" s="1" t="s">
        <v>1</v>
      </c>
      <c r="H9" s="1" t="s">
        <v>5</v>
      </c>
    </row>
    <row r="10" spans="5:8" ht="12.75">
      <c r="E10" s="1" t="s">
        <v>2</v>
      </c>
      <c r="F10" s="1" t="s">
        <v>2</v>
      </c>
      <c r="G10" s="1" t="s">
        <v>6</v>
      </c>
      <c r="H10" s="1" t="s">
        <v>7</v>
      </c>
    </row>
    <row r="11" spans="5:17" ht="12.75">
      <c r="E11" s="52">
        <v>38017</v>
      </c>
      <c r="F11" s="52">
        <v>37652</v>
      </c>
      <c r="G11" s="52">
        <v>38017</v>
      </c>
      <c r="H11" s="57">
        <v>37652</v>
      </c>
      <c r="J11" s="57"/>
      <c r="K11" s="57"/>
      <c r="L11" s="57"/>
      <c r="M11" s="57"/>
      <c r="N11" s="57"/>
      <c r="O11" s="57"/>
      <c r="P11" s="57"/>
      <c r="Q11" s="57"/>
    </row>
    <row r="12" spans="5:17" ht="12.75">
      <c r="E12" s="1" t="s">
        <v>3</v>
      </c>
      <c r="F12" s="1" t="s">
        <v>3</v>
      </c>
      <c r="G12" s="1" t="s">
        <v>3</v>
      </c>
      <c r="H12" s="1" t="s">
        <v>3</v>
      </c>
      <c r="J12" s="1"/>
      <c r="K12" s="1"/>
      <c r="L12" s="1"/>
      <c r="M12" s="1"/>
      <c r="N12" s="1"/>
      <c r="O12" s="1"/>
      <c r="P12" s="1"/>
      <c r="Q12" s="1"/>
    </row>
    <row r="14" spans="2:8" ht="12.75">
      <c r="B14" t="s">
        <v>21</v>
      </c>
      <c r="E14" s="8">
        <v>29116</v>
      </c>
      <c r="F14" s="42">
        <v>21859</v>
      </c>
      <c r="G14" s="8">
        <v>90637</v>
      </c>
      <c r="H14" s="42">
        <v>77801</v>
      </c>
    </row>
    <row r="15" spans="5:7" ht="12.75">
      <c r="E15" s="8"/>
      <c r="G15" s="8"/>
    </row>
    <row r="16" spans="2:8" ht="12.75">
      <c r="B16" s="2" t="s">
        <v>158</v>
      </c>
      <c r="E16" s="8">
        <v>7946</v>
      </c>
      <c r="F16" s="42">
        <v>6126</v>
      </c>
      <c r="G16" s="8">
        <v>19191</v>
      </c>
      <c r="H16" s="42">
        <v>16520</v>
      </c>
    </row>
    <row r="17" spans="5:7" ht="12.75">
      <c r="E17" s="8"/>
      <c r="G17" s="8"/>
    </row>
    <row r="18" spans="2:8" ht="12.75">
      <c r="B18" s="2" t="s">
        <v>55</v>
      </c>
      <c r="E18" s="8">
        <f>-244</f>
        <v>-244</v>
      </c>
      <c r="F18" s="42">
        <f>-540</f>
        <v>-540</v>
      </c>
      <c r="G18" s="8">
        <f>-727</f>
        <v>-727</v>
      </c>
      <c r="H18" s="42">
        <f>-1713</f>
        <v>-1713</v>
      </c>
    </row>
    <row r="19" spans="2:14" ht="12.75">
      <c r="B19" s="2" t="s">
        <v>56</v>
      </c>
      <c r="E19" s="8">
        <v>40</v>
      </c>
      <c r="F19">
        <v>557</v>
      </c>
      <c r="G19" s="8">
        <v>632</v>
      </c>
      <c r="H19" s="8">
        <v>1194</v>
      </c>
      <c r="M19" s="6"/>
      <c r="N19" s="6"/>
    </row>
    <row r="20" spans="2:8" ht="12.75">
      <c r="B20" s="2"/>
      <c r="E20" s="11"/>
      <c r="F20" s="7"/>
      <c r="G20" s="11"/>
      <c r="H20" s="7"/>
    </row>
    <row r="21" spans="2:8" ht="12.75">
      <c r="B21" t="s">
        <v>57</v>
      </c>
      <c r="E21" s="8">
        <f>SUM(E16:E20)</f>
        <v>7742</v>
      </c>
      <c r="F21" s="8">
        <f>SUM(F16:F20)</f>
        <v>6143</v>
      </c>
      <c r="G21" s="8">
        <f>SUM(G16:G20)</f>
        <v>19096</v>
      </c>
      <c r="H21" s="8">
        <f>SUM(H16:H20)</f>
        <v>16001</v>
      </c>
    </row>
    <row r="22" spans="2:8" ht="12.75">
      <c r="B22" s="2" t="s">
        <v>58</v>
      </c>
      <c r="E22" s="8">
        <f>-1338</f>
        <v>-1338</v>
      </c>
      <c r="F22" s="42">
        <f>-1755</f>
        <v>-1755</v>
      </c>
      <c r="G22" s="8">
        <f>-4772</f>
        <v>-4772</v>
      </c>
      <c r="H22" s="42">
        <f>-4268</f>
        <v>-4268</v>
      </c>
    </row>
    <row r="23" spans="5:8" ht="12.75">
      <c r="E23" s="15"/>
      <c r="F23" s="7"/>
      <c r="G23" s="11"/>
      <c r="H23" s="7"/>
    </row>
    <row r="24" spans="2:8" ht="13.5" thickBot="1">
      <c r="B24" t="s">
        <v>59</v>
      </c>
      <c r="E24" s="14">
        <f>SUM(E21:E23)</f>
        <v>6404</v>
      </c>
      <c r="F24" s="41">
        <f>SUM(F21:F23)</f>
        <v>4388</v>
      </c>
      <c r="G24" s="41">
        <f>SUM(G21:G23)</f>
        <v>14324</v>
      </c>
      <c r="H24" s="41">
        <f>SUM(H21:H23)</f>
        <v>11733</v>
      </c>
    </row>
    <row r="25" spans="5:8" ht="13.5" thickTop="1">
      <c r="E25" s="27"/>
      <c r="F25" s="27"/>
      <c r="G25" s="27"/>
      <c r="H25" s="27"/>
    </row>
    <row r="26" spans="5:8" ht="12.75">
      <c r="E26" s="27"/>
      <c r="F26" s="27"/>
      <c r="G26" s="27"/>
      <c r="H26" s="27"/>
    </row>
    <row r="27" spans="5:8" ht="12.75">
      <c r="E27" s="27"/>
      <c r="F27" s="27"/>
      <c r="G27" s="27"/>
      <c r="H27" s="27"/>
    </row>
    <row r="28" spans="2:8" ht="12.75">
      <c r="B28" t="s">
        <v>60</v>
      </c>
      <c r="E28" s="29">
        <f>E24/162806*100</f>
        <v>3.9335159637851183</v>
      </c>
      <c r="F28" s="29">
        <v>2.71</v>
      </c>
      <c r="G28" s="29">
        <f>G24/162806*100</f>
        <v>8.798201540483767</v>
      </c>
      <c r="H28" s="29">
        <v>7.24</v>
      </c>
    </row>
    <row r="29" spans="2:8" s="49" customFormat="1" ht="11.25">
      <c r="B29" s="49" t="s">
        <v>200</v>
      </c>
      <c r="E29" s="50"/>
      <c r="F29" s="50"/>
      <c r="G29" s="50"/>
      <c r="H29" s="50"/>
    </row>
    <row r="30" spans="2:8" s="49" customFormat="1" ht="11.25">
      <c r="B30" s="49" t="s">
        <v>139</v>
      </c>
      <c r="E30" s="50"/>
      <c r="F30" s="50"/>
      <c r="G30" s="50"/>
      <c r="H30" s="50"/>
    </row>
    <row r="32" spans="2:8" ht="12.75">
      <c r="B32" t="s">
        <v>61</v>
      </c>
      <c r="E32" s="48">
        <f>6448/230913*100</f>
        <v>2.7923936720756304</v>
      </c>
      <c r="F32" s="29">
        <v>1.98</v>
      </c>
      <c r="G32" s="48">
        <f>14456/230913*100</f>
        <v>6.260366458363106</v>
      </c>
      <c r="H32" s="29">
        <v>5.31</v>
      </c>
    </row>
    <row r="33" spans="2:8" ht="12.75">
      <c r="B33" s="49" t="s">
        <v>201</v>
      </c>
      <c r="E33" s="48"/>
      <c r="F33" s="29"/>
      <c r="G33" s="48"/>
      <c r="H33" s="29"/>
    </row>
    <row r="34" ht="12.75">
      <c r="B34" s="49" t="s">
        <v>139</v>
      </c>
    </row>
    <row r="36" spans="2:8" ht="12.75">
      <c r="B36" s="19" t="s">
        <v>63</v>
      </c>
      <c r="C36" s="3"/>
      <c r="E36" s="6"/>
      <c r="F36" s="1"/>
      <c r="G36" s="6"/>
      <c r="H36" s="1"/>
    </row>
    <row r="37" ht="12.75">
      <c r="C37" s="3"/>
    </row>
    <row r="38" ht="12.75">
      <c r="C38" s="3"/>
    </row>
    <row r="39" spans="2:3" ht="12.75">
      <c r="B39" s="23"/>
      <c r="C39" s="3"/>
    </row>
    <row r="40" spans="3:8" ht="12.75">
      <c r="C40" s="3"/>
      <c r="E40" s="6"/>
      <c r="F40" s="1"/>
      <c r="G40" s="6"/>
      <c r="H40" s="1"/>
    </row>
    <row r="44" ht="12.75">
      <c r="C44" s="19"/>
    </row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</sheetData>
  <mergeCells count="2">
    <mergeCell ref="E7:F7"/>
    <mergeCell ref="G7:H7"/>
  </mergeCells>
  <printOptions/>
  <pageMargins left="0.4" right="0.27" top="0.3" bottom="0.38" header="0.3" footer="0.32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9"/>
  <sheetViews>
    <sheetView tabSelected="1" workbookViewId="0" topLeftCell="A33">
      <selection activeCell="F52" sqref="F52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2.7109375" style="0" customWidth="1"/>
    <col min="4" max="4" width="39.00390625" style="0" customWidth="1"/>
    <col min="5" max="5" width="13.00390625" style="0" customWidth="1"/>
    <col min="6" max="6" width="15.00390625" style="0" customWidth="1"/>
    <col min="7" max="7" width="13.421875" style="0" customWidth="1"/>
    <col min="8" max="8" width="18.140625" style="0" customWidth="1"/>
  </cols>
  <sheetData>
    <row r="1" ht="12.75">
      <c r="B1" s="4" t="str">
        <f>'P&amp;L'!B1</f>
        <v>MUTIARA GOODYEAR DEVELOPMENT BERHAD (40282-V)</v>
      </c>
    </row>
    <row r="2" ht="12.75">
      <c r="B2" s="4" t="s">
        <v>189</v>
      </c>
    </row>
    <row r="3" ht="12.75">
      <c r="B3" s="4"/>
    </row>
    <row r="4" ht="12.75">
      <c r="B4" s="4" t="s">
        <v>62</v>
      </c>
    </row>
    <row r="6" spans="2:6" ht="12.75">
      <c r="B6" s="2"/>
      <c r="C6" s="2"/>
      <c r="D6" s="2"/>
      <c r="E6" s="2"/>
      <c r="F6" s="2"/>
    </row>
    <row r="7" spans="2:8" ht="12.75">
      <c r="B7" s="2"/>
      <c r="C7" s="2"/>
      <c r="D7" s="2"/>
      <c r="E7" s="1" t="s">
        <v>8</v>
      </c>
      <c r="G7" s="1"/>
      <c r="H7" s="1"/>
    </row>
    <row r="8" spans="5:8" ht="12.75">
      <c r="E8" s="1" t="s">
        <v>9</v>
      </c>
      <c r="F8" s="1" t="s">
        <v>8</v>
      </c>
      <c r="G8" s="1"/>
      <c r="H8" s="1"/>
    </row>
    <row r="9" spans="5:8" ht="12.75">
      <c r="E9" s="1" t="s">
        <v>10</v>
      </c>
      <c r="F9" s="1" t="s">
        <v>11</v>
      </c>
      <c r="G9" s="1"/>
      <c r="H9" s="1"/>
    </row>
    <row r="10" spans="5:8" ht="12.75">
      <c r="E10" s="1" t="s">
        <v>2</v>
      </c>
      <c r="F10" s="1" t="s">
        <v>12</v>
      </c>
      <c r="G10" s="1"/>
      <c r="H10" s="1"/>
    </row>
    <row r="11" spans="5:8" ht="12.75">
      <c r="E11" s="52">
        <v>38017</v>
      </c>
      <c r="F11" s="52">
        <v>37741</v>
      </c>
      <c r="G11" s="1"/>
      <c r="H11" s="1"/>
    </row>
    <row r="12" spans="5:8" ht="12.75">
      <c r="E12" s="1" t="s">
        <v>3</v>
      </c>
      <c r="F12" s="1" t="s">
        <v>3</v>
      </c>
      <c r="G12" s="1"/>
      <c r="H12" s="1"/>
    </row>
    <row r="14" spans="2:6" ht="12.75">
      <c r="B14">
        <v>1</v>
      </c>
      <c r="C14" t="s">
        <v>23</v>
      </c>
      <c r="E14" s="8">
        <v>3469</v>
      </c>
      <c r="F14" s="42">
        <v>1911</v>
      </c>
    </row>
    <row r="16" spans="2:6" ht="12.75">
      <c r="B16" s="3">
        <v>2</v>
      </c>
      <c r="C16" t="s">
        <v>22</v>
      </c>
      <c r="E16" s="8">
        <v>46498</v>
      </c>
      <c r="F16" s="8">
        <v>46145</v>
      </c>
    </row>
    <row r="18" spans="2:6" ht="12.75">
      <c r="B18">
        <v>3</v>
      </c>
      <c r="C18" t="s">
        <v>33</v>
      </c>
      <c r="E18" s="8">
        <v>5500</v>
      </c>
      <c r="F18" s="8">
        <v>5500</v>
      </c>
    </row>
    <row r="19" ht="12.75">
      <c r="E19" s="8"/>
    </row>
    <row r="20" spans="2:6" ht="12.75">
      <c r="B20">
        <v>4</v>
      </c>
      <c r="C20" t="s">
        <v>24</v>
      </c>
      <c r="E20" s="8">
        <v>311578</v>
      </c>
      <c r="F20" s="42">
        <v>297048</v>
      </c>
    </row>
    <row r="21" spans="5:6" ht="12.75">
      <c r="E21" s="8"/>
      <c r="F21" s="42"/>
    </row>
    <row r="22" spans="2:6" ht="12.75">
      <c r="B22">
        <v>5</v>
      </c>
      <c r="C22" t="s">
        <v>147</v>
      </c>
      <c r="E22" s="8">
        <v>1490</v>
      </c>
      <c r="F22" s="42">
        <v>1817</v>
      </c>
    </row>
    <row r="23" ht="12.75">
      <c r="E23" s="8"/>
    </row>
    <row r="24" spans="2:5" ht="12.75">
      <c r="B24">
        <v>6</v>
      </c>
      <c r="C24" t="s">
        <v>13</v>
      </c>
      <c r="E24" s="8"/>
    </row>
    <row r="25" spans="4:6" ht="12.75">
      <c r="D25" t="s">
        <v>149</v>
      </c>
      <c r="E25" s="8">
        <v>6904</v>
      </c>
      <c r="F25" s="8">
        <v>8866</v>
      </c>
    </row>
    <row r="26" spans="4:6" ht="12.75">
      <c r="D26" t="s">
        <v>24</v>
      </c>
      <c r="E26" s="8">
        <v>41335</v>
      </c>
      <c r="F26" s="42">
        <v>28967</v>
      </c>
    </row>
    <row r="27" spans="2:6" ht="12.75">
      <c r="B27" s="3"/>
      <c r="D27" t="s">
        <v>26</v>
      </c>
      <c r="E27" s="8">
        <v>24068</v>
      </c>
      <c r="F27" s="42">
        <v>39224</v>
      </c>
    </row>
    <row r="28" spans="4:6" ht="12.75">
      <c r="D28" t="s">
        <v>25</v>
      </c>
      <c r="E28" s="8">
        <v>3122</v>
      </c>
      <c r="F28" s="42">
        <v>2707</v>
      </c>
    </row>
    <row r="29" spans="2:6" ht="12.75">
      <c r="B29" s="3"/>
      <c r="D29" t="s">
        <v>27</v>
      </c>
      <c r="E29" s="8">
        <v>27295</v>
      </c>
      <c r="F29" s="42">
        <v>21063</v>
      </c>
    </row>
    <row r="30" spans="5:6" ht="12.75">
      <c r="E30" s="12">
        <f>SUM(E25:E29)</f>
        <v>102724</v>
      </c>
      <c r="F30" s="12">
        <f>SUM(F25:F29)</f>
        <v>100827</v>
      </c>
    </row>
    <row r="31" spans="2:3" ht="12.75">
      <c r="B31">
        <v>7</v>
      </c>
      <c r="C31" t="s">
        <v>14</v>
      </c>
    </row>
    <row r="32" spans="4:6" ht="12.75">
      <c r="D32" t="s">
        <v>28</v>
      </c>
      <c r="E32" s="8">
        <v>16114</v>
      </c>
      <c r="F32" s="8">
        <v>12510</v>
      </c>
    </row>
    <row r="33" spans="4:6" ht="12.75">
      <c r="D33" t="s">
        <v>37</v>
      </c>
      <c r="E33" s="8">
        <v>16478</v>
      </c>
      <c r="F33" s="8">
        <v>19511</v>
      </c>
    </row>
    <row r="34" spans="4:6" ht="12.75">
      <c r="D34" t="s">
        <v>39</v>
      </c>
      <c r="E34" s="8">
        <v>21908</v>
      </c>
      <c r="F34" s="8">
        <v>28734</v>
      </c>
    </row>
    <row r="35" spans="4:6" ht="12.75">
      <c r="D35" t="s">
        <v>29</v>
      </c>
      <c r="E35" s="8">
        <v>14106</v>
      </c>
      <c r="F35" s="8">
        <v>13247</v>
      </c>
    </row>
    <row r="36" spans="5:6" ht="12.75">
      <c r="E36" s="13">
        <f>SUM(E32:E35)</f>
        <v>68606</v>
      </c>
      <c r="F36" s="13">
        <f>SUM(F32:F35)</f>
        <v>74002</v>
      </c>
    </row>
    <row r="38" spans="2:6" ht="12.75">
      <c r="B38" s="3">
        <v>8</v>
      </c>
      <c r="C38" t="s">
        <v>30</v>
      </c>
      <c r="E38" s="9">
        <f>E30-E36</f>
        <v>34118</v>
      </c>
      <c r="F38" s="9">
        <f>F30-F36</f>
        <v>26825</v>
      </c>
    </row>
    <row r="39" spans="2:6" ht="12.75">
      <c r="B39" s="3"/>
      <c r="E39" s="9"/>
      <c r="F39" s="1"/>
    </row>
    <row r="40" spans="2:6" ht="13.5" thickBot="1">
      <c r="B40" s="3"/>
      <c r="E40" s="25">
        <f>E14+E16+E18+E20+E38+E22</f>
        <v>402653</v>
      </c>
      <c r="F40" s="25">
        <f>F14+F16+F18+F20+F38+F22</f>
        <v>379246</v>
      </c>
    </row>
    <row r="41" ht="13.5" thickTop="1"/>
    <row r="42" spans="2:3" ht="12.75">
      <c r="B42" s="3">
        <v>9</v>
      </c>
      <c r="C42" t="s">
        <v>15</v>
      </c>
    </row>
    <row r="43" spans="3:6" ht="12.75">
      <c r="C43" t="s">
        <v>16</v>
      </c>
      <c r="E43" s="8">
        <v>162806</v>
      </c>
      <c r="F43" s="8">
        <v>162806</v>
      </c>
    </row>
    <row r="44" spans="3:6" ht="12.75">
      <c r="C44" t="s">
        <v>32</v>
      </c>
      <c r="E44" s="8">
        <v>79142</v>
      </c>
      <c r="F44" s="8">
        <v>79142</v>
      </c>
    </row>
    <row r="45" spans="3:6" ht="12.75">
      <c r="C45" t="s">
        <v>17</v>
      </c>
      <c r="E45" s="8">
        <v>23015</v>
      </c>
      <c r="F45" s="8">
        <v>12208</v>
      </c>
    </row>
    <row r="46" spans="5:6" ht="12.75">
      <c r="E46" s="11"/>
      <c r="F46" s="10"/>
    </row>
    <row r="47" spans="5:6" ht="12.75">
      <c r="E47" s="15"/>
      <c r="F47" s="16"/>
    </row>
    <row r="48" spans="5:6" ht="12.75">
      <c r="E48" s="15">
        <f>SUM(E43:E46)</f>
        <v>264963</v>
      </c>
      <c r="F48" s="15">
        <f>SUM(F43:F46)</f>
        <v>254156</v>
      </c>
    </row>
    <row r="50" spans="2:6" ht="12.75">
      <c r="B50" s="3">
        <v>10</v>
      </c>
      <c r="C50" t="s">
        <v>18</v>
      </c>
      <c r="E50" s="8">
        <v>4000</v>
      </c>
      <c r="F50" s="8">
        <v>4000</v>
      </c>
    </row>
    <row r="52" spans="2:6" ht="12.75">
      <c r="B52">
        <v>11</v>
      </c>
      <c r="C52" t="s">
        <v>148</v>
      </c>
      <c r="E52" s="8">
        <v>8530</v>
      </c>
      <c r="F52" s="8">
        <v>11243</v>
      </c>
    </row>
    <row r="54" spans="2:6" ht="12.75">
      <c r="B54">
        <v>12</v>
      </c>
      <c r="C54" t="s">
        <v>32</v>
      </c>
      <c r="E54" s="8">
        <v>5321</v>
      </c>
      <c r="F54" s="8">
        <v>6489</v>
      </c>
    </row>
    <row r="56" spans="2:6" ht="12.75">
      <c r="B56" s="3">
        <v>13</v>
      </c>
      <c r="C56" s="2" t="s">
        <v>40</v>
      </c>
      <c r="E56" s="8">
        <v>93807</v>
      </c>
      <c r="F56" s="8">
        <v>76313</v>
      </c>
    </row>
    <row r="58" spans="2:6" ht="12.75">
      <c r="B58">
        <v>14</v>
      </c>
      <c r="C58" s="2" t="s">
        <v>31</v>
      </c>
      <c r="E58" s="8">
        <v>25019</v>
      </c>
      <c r="F58" s="8">
        <v>26032</v>
      </c>
    </row>
    <row r="59" spans="3:6" ht="12.75">
      <c r="C59" s="2"/>
      <c r="E59" s="8"/>
      <c r="F59" s="8"/>
    </row>
    <row r="60" spans="2:6" ht="12.75">
      <c r="B60">
        <v>15</v>
      </c>
      <c r="C60" s="2" t="s">
        <v>52</v>
      </c>
      <c r="E60" s="8">
        <v>1013</v>
      </c>
      <c r="F60" s="8">
        <v>1013</v>
      </c>
    </row>
    <row r="61" spans="3:5" ht="12.75">
      <c r="C61" s="2"/>
      <c r="E61" s="8"/>
    </row>
    <row r="62" spans="3:6" ht="13.5" thickBot="1">
      <c r="C62" s="2"/>
      <c r="E62" s="14">
        <f>SUM(E48:E61)</f>
        <v>402653</v>
      </c>
      <c r="F62" s="14">
        <f>SUM(F48:F61)</f>
        <v>379246</v>
      </c>
    </row>
    <row r="63" ht="13.5" thickTop="1">
      <c r="C63" s="2"/>
    </row>
    <row r="64" spans="2:6" ht="12.75">
      <c r="B64" s="3">
        <v>16</v>
      </c>
      <c r="C64" t="s">
        <v>132</v>
      </c>
      <c r="E64" s="46">
        <f>(E48+E52)/E43</f>
        <v>1.6798705207424787</v>
      </c>
      <c r="F64" s="46">
        <f>(F48+F52)/F43</f>
        <v>1.6301549082957631</v>
      </c>
    </row>
    <row r="65" ht="12.75">
      <c r="C65" s="49"/>
    </row>
    <row r="66" spans="3:26" ht="12.75">
      <c r="C66" s="49"/>
      <c r="L66" s="6"/>
      <c r="M66" s="6"/>
      <c r="N66" s="6"/>
      <c r="O66" s="1"/>
      <c r="P66" s="1"/>
      <c r="Q66" s="1"/>
      <c r="R66" s="1"/>
      <c r="S66" s="1"/>
      <c r="T66" s="1"/>
      <c r="U66" s="1"/>
      <c r="W66" s="6"/>
      <c r="X66" s="6"/>
      <c r="Y66" s="6"/>
      <c r="Z66" s="1"/>
    </row>
    <row r="67" ht="12.75">
      <c r="C67" s="19"/>
    </row>
    <row r="68" ht="12.75">
      <c r="B68" s="19" t="s">
        <v>140</v>
      </c>
    </row>
    <row r="69" ht="12.75">
      <c r="B69" s="19" t="s">
        <v>141</v>
      </c>
    </row>
  </sheetData>
  <printOptions/>
  <pageMargins left="0.75" right="0.75" top="0.56" bottom="0.49" header="0.5" footer="0.5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3"/>
  <sheetViews>
    <sheetView workbookViewId="0" topLeftCell="B13">
      <selection activeCell="H25" sqref="H25"/>
    </sheetView>
  </sheetViews>
  <sheetFormatPr defaultColWidth="9.140625" defaultRowHeight="12.75"/>
  <cols>
    <col min="1" max="1" width="2.421875" style="0" customWidth="1"/>
    <col min="2" max="2" width="33.140625" style="0" customWidth="1"/>
    <col min="3" max="3" width="1.421875" style="0" customWidth="1"/>
    <col min="4" max="4" width="13.140625" style="0" customWidth="1"/>
    <col min="5" max="5" width="11.00390625" style="0" customWidth="1"/>
    <col min="6" max="6" width="12.7109375" style="0" customWidth="1"/>
    <col min="7" max="7" width="11.57421875" style="0" customWidth="1"/>
    <col min="8" max="8" width="12.7109375" style="0" customWidth="1"/>
    <col min="9" max="9" width="11.28125" style="0" bestFit="1" customWidth="1"/>
  </cols>
  <sheetData>
    <row r="1" ht="12.75">
      <c r="B1" s="4" t="str">
        <f>'P&amp;L'!B1</f>
        <v>MUTIARA GOODYEAR DEVELOPMENT BERHAD (40282-V)</v>
      </c>
    </row>
    <row r="2" ht="12.75">
      <c r="B2" s="4" t="s">
        <v>189</v>
      </c>
    </row>
    <row r="3" ht="12.75">
      <c r="B3" s="4"/>
    </row>
    <row r="4" ht="12.75">
      <c r="B4" s="4" t="s">
        <v>64</v>
      </c>
    </row>
    <row r="6" spans="6:7" ht="12.75">
      <c r="F6" s="68" t="s">
        <v>70</v>
      </c>
      <c r="G6" s="68"/>
    </row>
    <row r="7" spans="4:8" ht="12.75">
      <c r="D7" s="1" t="s">
        <v>65</v>
      </c>
      <c r="E7" s="1" t="s">
        <v>32</v>
      </c>
      <c r="F7" s="1" t="s">
        <v>65</v>
      </c>
      <c r="G7" s="1" t="s">
        <v>68</v>
      </c>
      <c r="H7" s="1" t="s">
        <v>133</v>
      </c>
    </row>
    <row r="8" spans="4:9" ht="12.75">
      <c r="D8" s="1" t="s">
        <v>66</v>
      </c>
      <c r="E8" s="1"/>
      <c r="F8" s="1" t="s">
        <v>67</v>
      </c>
      <c r="G8" s="1" t="s">
        <v>69</v>
      </c>
      <c r="H8" s="1" t="s">
        <v>134</v>
      </c>
      <c r="I8" s="1" t="s">
        <v>20</v>
      </c>
    </row>
    <row r="9" spans="4:9" ht="12.75">
      <c r="D9" s="1"/>
      <c r="E9" s="1"/>
      <c r="F9" s="1"/>
      <c r="G9" s="1"/>
      <c r="H9" s="1" t="s">
        <v>135</v>
      </c>
      <c r="I9" s="1"/>
    </row>
    <row r="10" spans="4:9" ht="12.75">
      <c r="D10" s="1"/>
      <c r="E10" s="1"/>
      <c r="F10" s="1"/>
      <c r="G10" s="1"/>
      <c r="H10" s="1" t="s">
        <v>136</v>
      </c>
      <c r="I10" s="1"/>
    </row>
    <row r="11" spans="4:9" ht="12.75">
      <c r="D11" s="1" t="s">
        <v>3</v>
      </c>
      <c r="E11" s="1" t="s">
        <v>3</v>
      </c>
      <c r="F11" s="1" t="s">
        <v>3</v>
      </c>
      <c r="G11" s="1" t="s">
        <v>3</v>
      </c>
      <c r="H11" s="1" t="s">
        <v>3</v>
      </c>
      <c r="I11" s="1" t="s">
        <v>3</v>
      </c>
    </row>
    <row r="13" spans="2:9" ht="12.75">
      <c r="B13" t="s">
        <v>161</v>
      </c>
      <c r="D13" s="9">
        <f>D39</f>
        <v>162806</v>
      </c>
      <c r="E13" s="9">
        <f>E39</f>
        <v>79142</v>
      </c>
      <c r="F13" s="9">
        <f>F39</f>
        <v>2315</v>
      </c>
      <c r="G13" s="9">
        <f>G39</f>
        <v>1354</v>
      </c>
      <c r="H13" s="9">
        <f>H39</f>
        <v>8539</v>
      </c>
      <c r="I13" s="8">
        <f>SUM(D13:H13)</f>
        <v>254156</v>
      </c>
    </row>
    <row r="14" ht="12.75">
      <c r="I14" s="9"/>
    </row>
    <row r="15" spans="2:9" ht="12.75">
      <c r="B15" t="s">
        <v>59</v>
      </c>
      <c r="H15" s="8">
        <f>'P&amp;L'!G24</f>
        <v>14324</v>
      </c>
      <c r="I15" s="8">
        <f>SUM(D15:H15)</f>
        <v>14324</v>
      </c>
    </row>
    <row r="16" spans="8:9" ht="12.75">
      <c r="H16" s="8"/>
      <c r="I16" s="8"/>
    </row>
    <row r="17" spans="2:9" ht="12.75">
      <c r="B17" t="s">
        <v>206</v>
      </c>
      <c r="H17" s="8">
        <f>-3517</f>
        <v>-3517</v>
      </c>
      <c r="I17" s="8">
        <f>SUM(D17:H17)</f>
        <v>-3517</v>
      </c>
    </row>
    <row r="18" spans="8:9" ht="12.75">
      <c r="H18" s="8"/>
      <c r="I18" s="8"/>
    </row>
    <row r="19" spans="2:9" ht="12.75">
      <c r="B19" t="s">
        <v>151</v>
      </c>
      <c r="G19" s="8">
        <f>-H19</f>
        <v>841</v>
      </c>
      <c r="H19" s="8">
        <f>-841</f>
        <v>-841</v>
      </c>
      <c r="I19" s="8">
        <f>SUM(D19:H19)</f>
        <v>0</v>
      </c>
    </row>
    <row r="21" spans="2:9" ht="13.5" thickBot="1">
      <c r="B21" t="s">
        <v>190</v>
      </c>
      <c r="D21" s="14">
        <f aca="true" t="shared" si="0" ref="D21:I21">SUM(D13:D20)</f>
        <v>162806</v>
      </c>
      <c r="E21" s="14">
        <f t="shared" si="0"/>
        <v>79142</v>
      </c>
      <c r="F21" s="14">
        <f t="shared" si="0"/>
        <v>2315</v>
      </c>
      <c r="G21" s="14">
        <f t="shared" si="0"/>
        <v>2195</v>
      </c>
      <c r="H21" s="14">
        <f t="shared" si="0"/>
        <v>18505</v>
      </c>
      <c r="I21" s="14">
        <f t="shared" si="0"/>
        <v>264963</v>
      </c>
    </row>
    <row r="22" ht="13.5" thickTop="1"/>
    <row r="25" spans="2:9" ht="12.75">
      <c r="B25" t="s">
        <v>73</v>
      </c>
      <c r="D25" s="9">
        <v>146506</v>
      </c>
      <c r="E25" s="9">
        <v>79142</v>
      </c>
      <c r="F25" s="9">
        <v>3528</v>
      </c>
      <c r="G25" s="9">
        <v>34</v>
      </c>
      <c r="H25" s="9">
        <f>-3684</f>
        <v>-3684</v>
      </c>
      <c r="I25" s="8">
        <f>SUM(D25:H25)</f>
        <v>225526</v>
      </c>
    </row>
    <row r="27" ht="12.75">
      <c r="B27" t="s">
        <v>71</v>
      </c>
    </row>
    <row r="28" spans="2:9" ht="12.75">
      <c r="B28" t="s">
        <v>74</v>
      </c>
      <c r="D28" s="8">
        <v>6300</v>
      </c>
      <c r="E28" s="8"/>
      <c r="I28" s="8">
        <f>SUM(D28:H28)</f>
        <v>6300</v>
      </c>
    </row>
    <row r="29" spans="2:9" ht="12.75">
      <c r="B29" t="s">
        <v>75</v>
      </c>
      <c r="D29" s="8">
        <v>10000</v>
      </c>
      <c r="E29" s="8"/>
      <c r="F29" s="8">
        <f>10000*0.2</f>
        <v>2000</v>
      </c>
      <c r="I29" s="8">
        <f>SUM(D29:H29)</f>
        <v>12000</v>
      </c>
    </row>
    <row r="30" spans="4:9" ht="12.75">
      <c r="D30" s="8"/>
      <c r="E30" s="8"/>
      <c r="F30" s="8"/>
      <c r="I30" s="8"/>
    </row>
    <row r="31" spans="2:9" ht="12.75">
      <c r="B31" t="s">
        <v>150</v>
      </c>
      <c r="D31" s="8"/>
      <c r="E31" s="8"/>
      <c r="F31" s="8">
        <f>-3213</f>
        <v>-3213</v>
      </c>
      <c r="I31" s="8">
        <f>SUM(D31:H31)</f>
        <v>-3213</v>
      </c>
    </row>
    <row r="33" spans="2:9" ht="12.75">
      <c r="B33" t="s">
        <v>72</v>
      </c>
      <c r="H33" s="8">
        <v>17060</v>
      </c>
      <c r="I33" s="8">
        <f>SUM(D33:H33)</f>
        <v>17060</v>
      </c>
    </row>
    <row r="34" spans="8:9" ht="12.75">
      <c r="H34" s="8"/>
      <c r="I34" s="8"/>
    </row>
    <row r="35" spans="2:9" ht="12.75">
      <c r="B35" t="s">
        <v>160</v>
      </c>
      <c r="H35" s="8">
        <f>-3517</f>
        <v>-3517</v>
      </c>
      <c r="I35" s="8">
        <f>SUM(D35:H35)</f>
        <v>-3517</v>
      </c>
    </row>
    <row r="36" spans="8:9" ht="12.75">
      <c r="H36" s="8"/>
      <c r="I36" s="8"/>
    </row>
    <row r="37" spans="2:9" ht="12.75">
      <c r="B37" t="s">
        <v>151</v>
      </c>
      <c r="G37" s="8">
        <v>1320</v>
      </c>
      <c r="H37" s="8">
        <f>-1320</f>
        <v>-1320</v>
      </c>
      <c r="I37" s="8">
        <f>SUM(D37:H37)</f>
        <v>0</v>
      </c>
    </row>
    <row r="39" spans="2:9" ht="13.5" thickBot="1">
      <c r="B39" t="s">
        <v>144</v>
      </c>
      <c r="D39" s="14">
        <f aca="true" t="shared" si="1" ref="D39:I39">SUM(D25:D38)</f>
        <v>162806</v>
      </c>
      <c r="E39" s="14">
        <f t="shared" si="1"/>
        <v>79142</v>
      </c>
      <c r="F39" s="14">
        <f t="shared" si="1"/>
        <v>2315</v>
      </c>
      <c r="G39" s="14">
        <f t="shared" si="1"/>
        <v>1354</v>
      </c>
      <c r="H39" s="14">
        <f t="shared" si="1"/>
        <v>8539</v>
      </c>
      <c r="I39" s="14">
        <f t="shared" si="1"/>
        <v>254156</v>
      </c>
    </row>
    <row r="40" ht="13.5" thickTop="1"/>
    <row r="43" spans="2:26" ht="12.75">
      <c r="B43" s="19" t="s">
        <v>63</v>
      </c>
      <c r="C43" s="3"/>
      <c r="L43" s="6"/>
      <c r="M43" s="6"/>
      <c r="N43" s="6"/>
      <c r="O43" s="1"/>
      <c r="P43" s="1"/>
      <c r="Q43" s="1"/>
      <c r="R43" s="1"/>
      <c r="S43" s="1"/>
      <c r="T43" s="1"/>
      <c r="U43" s="1"/>
      <c r="W43" s="6"/>
      <c r="X43" s="6"/>
      <c r="Y43" s="6"/>
      <c r="Z43" s="1"/>
    </row>
  </sheetData>
  <mergeCells count="1">
    <mergeCell ref="F6:G6"/>
  </mergeCells>
  <printOptions/>
  <pageMargins left="0.29" right="0.25" top="0.47" bottom="0.38" header="0.5" footer="0.38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0"/>
  <sheetViews>
    <sheetView workbookViewId="0" topLeftCell="A25">
      <selection activeCell="D18" sqref="D18"/>
    </sheetView>
  </sheetViews>
  <sheetFormatPr defaultColWidth="9.140625" defaultRowHeight="12.75"/>
  <cols>
    <col min="1" max="1" width="2.28125" style="0" customWidth="1"/>
    <col min="2" max="2" width="52.8515625" style="0" customWidth="1"/>
    <col min="3" max="3" width="2.421875" style="0" customWidth="1"/>
    <col min="4" max="4" width="18.7109375" style="0" customWidth="1"/>
    <col min="5" max="5" width="16.140625" style="0" customWidth="1"/>
  </cols>
  <sheetData>
    <row r="1" ht="12.75">
      <c r="B1" s="4" t="s">
        <v>19</v>
      </c>
    </row>
    <row r="2" ht="12.75">
      <c r="B2" s="4" t="s">
        <v>189</v>
      </c>
    </row>
    <row r="3" ht="12.75">
      <c r="B3" s="4"/>
    </row>
    <row r="4" ht="12.75">
      <c r="B4" s="4" t="s">
        <v>182</v>
      </c>
    </row>
    <row r="6" ht="12.75">
      <c r="D6" s="1" t="s">
        <v>8</v>
      </c>
    </row>
    <row r="7" spans="4:5" ht="12.75">
      <c r="D7" s="1" t="s">
        <v>9</v>
      </c>
      <c r="E7" s="1" t="s">
        <v>8</v>
      </c>
    </row>
    <row r="8" spans="4:5" ht="12.75">
      <c r="D8" s="1" t="s">
        <v>10</v>
      </c>
      <c r="E8" s="1" t="s">
        <v>11</v>
      </c>
    </row>
    <row r="9" spans="4:5" ht="12.75">
      <c r="D9" s="1" t="s">
        <v>2</v>
      </c>
      <c r="E9" s="1" t="s">
        <v>12</v>
      </c>
    </row>
    <row r="10" spans="4:5" ht="12.75">
      <c r="D10" s="52">
        <v>38017</v>
      </c>
      <c r="E10" s="52">
        <v>37741</v>
      </c>
    </row>
    <row r="11" spans="4:5" ht="12.75">
      <c r="D11" s="1" t="s">
        <v>3</v>
      </c>
      <c r="E11" s="1" t="s">
        <v>3</v>
      </c>
    </row>
    <row r="13" spans="2:5" ht="12.75">
      <c r="B13" t="s">
        <v>76</v>
      </c>
      <c r="D13" s="8">
        <v>2237</v>
      </c>
      <c r="E13" s="8">
        <f>-9196</f>
        <v>-9196</v>
      </c>
    </row>
    <row r="14" ht="12.75">
      <c r="E14" s="8"/>
    </row>
    <row r="15" spans="2:5" ht="12.75">
      <c r="B15" t="s">
        <v>77</v>
      </c>
      <c r="D15" s="8">
        <f>-10389</f>
        <v>-10389</v>
      </c>
      <c r="E15" s="8">
        <f>-644</f>
        <v>-644</v>
      </c>
    </row>
    <row r="16" ht="12.75">
      <c r="E16" s="8"/>
    </row>
    <row r="17" spans="2:5" ht="12.75">
      <c r="B17" t="s">
        <v>78</v>
      </c>
      <c r="D17" s="8">
        <v>7686</v>
      </c>
      <c r="E17" s="8">
        <v>8735</v>
      </c>
    </row>
    <row r="18" spans="4:5" ht="12.75">
      <c r="D18" s="7"/>
      <c r="E18" s="11"/>
    </row>
    <row r="19" spans="2:5" ht="12.75">
      <c r="B19" t="s">
        <v>79</v>
      </c>
      <c r="D19" s="8">
        <f>SUM(D13:D18)</f>
        <v>-466</v>
      </c>
      <c r="E19" s="8">
        <f>SUM(E13:E18)</f>
        <v>-1105</v>
      </c>
    </row>
    <row r="20" spans="4:5" ht="12.75">
      <c r="D20" s="8"/>
      <c r="E20" s="8"/>
    </row>
    <row r="21" spans="2:5" ht="12.75">
      <c r="B21" t="s">
        <v>80</v>
      </c>
      <c r="D21" s="8">
        <f>E23</f>
        <v>5685</v>
      </c>
      <c r="E21" s="8">
        <v>6790</v>
      </c>
    </row>
    <row r="22" spans="4:5" ht="12.75">
      <c r="D22" s="8"/>
      <c r="E22" s="8"/>
    </row>
    <row r="23" spans="2:5" ht="13.5" thickBot="1">
      <c r="B23" t="s">
        <v>191</v>
      </c>
      <c r="D23" s="14">
        <f>SUM(D19:D22)</f>
        <v>5219</v>
      </c>
      <c r="E23" s="14">
        <f>SUM(E19:E22)</f>
        <v>5685</v>
      </c>
    </row>
    <row r="24" ht="13.5" thickTop="1"/>
    <row r="25" ht="12.75">
      <c r="B25" s="19" t="s">
        <v>122</v>
      </c>
    </row>
    <row r="27" spans="4:5" ht="12.75">
      <c r="D27" s="43" t="s">
        <v>8</v>
      </c>
      <c r="E27" s="19"/>
    </row>
    <row r="28" spans="4:5" ht="12.75">
      <c r="D28" s="43" t="s">
        <v>9</v>
      </c>
      <c r="E28" s="43" t="s">
        <v>8</v>
      </c>
    </row>
    <row r="29" spans="4:5" ht="12.75">
      <c r="D29" s="43" t="s">
        <v>10</v>
      </c>
      <c r="E29" s="43" t="s">
        <v>11</v>
      </c>
    </row>
    <row r="30" spans="4:5" ht="12.75">
      <c r="D30" s="43" t="s">
        <v>2</v>
      </c>
      <c r="E30" s="43" t="s">
        <v>12</v>
      </c>
    </row>
    <row r="31" spans="4:5" ht="12.75">
      <c r="D31" s="53">
        <v>38017</v>
      </c>
      <c r="E31" s="53">
        <v>37741</v>
      </c>
    </row>
    <row r="32" spans="4:5" ht="12.75">
      <c r="D32" s="43" t="s">
        <v>3</v>
      </c>
      <c r="E32" s="43" t="s">
        <v>3</v>
      </c>
    </row>
    <row r="33" spans="4:5" ht="12.75">
      <c r="D33" s="43"/>
      <c r="E33" s="43"/>
    </row>
    <row r="34" spans="2:5" ht="12.75">
      <c r="B34" s="19" t="s">
        <v>123</v>
      </c>
      <c r="D34" s="45">
        <v>17492</v>
      </c>
      <c r="E34" s="45">
        <v>11411</v>
      </c>
    </row>
    <row r="35" spans="2:5" ht="12.75">
      <c r="B35" s="19" t="s">
        <v>125</v>
      </c>
      <c r="D35" s="45">
        <v>312</v>
      </c>
      <c r="E35" s="45">
        <v>8561</v>
      </c>
    </row>
    <row r="36" spans="2:5" ht="12.75">
      <c r="B36" s="19" t="s">
        <v>124</v>
      </c>
      <c r="D36" s="45">
        <f>-12585</f>
        <v>-12585</v>
      </c>
      <c r="E36" s="45">
        <f>-14287</f>
        <v>-14287</v>
      </c>
    </row>
    <row r="37" spans="4:5" ht="13.5" thickBot="1">
      <c r="D37" s="44">
        <f>SUM(D34:D36)</f>
        <v>5219</v>
      </c>
      <c r="E37" s="44">
        <f>SUM(E34:E36)</f>
        <v>5685</v>
      </c>
    </row>
    <row r="38" spans="4:5" ht="13.5" thickTop="1">
      <c r="D38" s="43"/>
      <c r="E38" s="43"/>
    </row>
    <row r="41" spans="2:26" ht="12.75">
      <c r="B41" s="19" t="s">
        <v>127</v>
      </c>
      <c r="C41" s="3"/>
      <c r="L41" s="6"/>
      <c r="M41" s="6"/>
      <c r="N41" s="6"/>
      <c r="O41" s="1"/>
      <c r="P41" s="1"/>
      <c r="Q41" s="1"/>
      <c r="R41" s="1"/>
      <c r="S41" s="1"/>
      <c r="T41" s="1"/>
      <c r="U41" s="1"/>
      <c r="W41" s="6"/>
      <c r="X41" s="6"/>
      <c r="Y41" s="6"/>
      <c r="Z41" s="1"/>
    </row>
    <row r="42" ht="12.75">
      <c r="B42" s="19" t="s">
        <v>126</v>
      </c>
    </row>
    <row r="50" spans="2:26" ht="12.75">
      <c r="B50" s="19"/>
      <c r="C50" s="3"/>
      <c r="L50" s="6"/>
      <c r="M50" s="6"/>
      <c r="N50" s="6"/>
      <c r="O50" s="1"/>
      <c r="P50" s="1"/>
      <c r="Q50" s="1"/>
      <c r="R50" s="1"/>
      <c r="S50" s="1"/>
      <c r="T50" s="1"/>
      <c r="U50" s="1"/>
      <c r="W50" s="6"/>
      <c r="X50" s="6"/>
      <c r="Y50" s="6"/>
      <c r="Z50" s="1"/>
    </row>
  </sheetData>
  <printOptions/>
  <pageMargins left="0.75" right="0.75" top="0.63" bottom="0.6" header="0.5" footer="0.5"/>
  <pageSetup fitToHeight="1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workbookViewId="0" topLeftCell="B25">
      <pane ySplit="2040" topLeftCell="BM106" activePane="bottomLeft" state="split"/>
      <selection pane="topLeft" activeCell="E129" sqref="E129"/>
      <selection pane="bottomLeft" activeCell="C110" sqref="C110"/>
    </sheetView>
  </sheetViews>
  <sheetFormatPr defaultColWidth="9.140625" defaultRowHeight="12.75"/>
  <cols>
    <col min="1" max="1" width="3.140625" style="0" customWidth="1"/>
    <col min="2" max="2" width="5.28125" style="0" customWidth="1"/>
    <col min="3" max="3" width="57.00390625" style="0" customWidth="1"/>
    <col min="4" max="4" width="14.421875" style="0" customWidth="1"/>
    <col min="5" max="5" width="12.140625" style="0" customWidth="1"/>
    <col min="6" max="6" width="15.57421875" style="0" customWidth="1"/>
    <col min="7" max="7" width="12.57421875" style="0" customWidth="1"/>
    <col min="8" max="8" width="9.28125" style="0" bestFit="1" customWidth="1"/>
  </cols>
  <sheetData>
    <row r="1" ht="12.75">
      <c r="B1" s="4" t="s">
        <v>19</v>
      </c>
    </row>
    <row r="2" ht="12.75">
      <c r="B2" s="4" t="s">
        <v>189</v>
      </c>
    </row>
    <row r="3" ht="12.75">
      <c r="B3" s="4"/>
    </row>
    <row r="4" ht="12.75">
      <c r="B4" s="4" t="s">
        <v>81</v>
      </c>
    </row>
    <row r="6" spans="2:3" ht="12.75">
      <c r="B6" s="3">
        <v>1</v>
      </c>
      <c r="C6" s="4" t="s">
        <v>87</v>
      </c>
    </row>
    <row r="8" ht="12.75">
      <c r="C8" s="2" t="s">
        <v>82</v>
      </c>
    </row>
    <row r="9" ht="12.75">
      <c r="C9" s="2"/>
    </row>
    <row r="10" ht="12.75">
      <c r="C10" s="2" t="s">
        <v>83</v>
      </c>
    </row>
    <row r="11" ht="13.5" customHeight="1">
      <c r="C11" s="2" t="s">
        <v>162</v>
      </c>
    </row>
    <row r="12" ht="13.5" customHeight="1">
      <c r="C12" s="2"/>
    </row>
    <row r="13" ht="13.5" customHeight="1">
      <c r="C13" s="2" t="s">
        <v>130</v>
      </c>
    </row>
    <row r="14" ht="12.75" customHeight="1">
      <c r="C14" s="2" t="s">
        <v>174</v>
      </c>
    </row>
    <row r="15" ht="12.75" customHeight="1">
      <c r="C15" s="2" t="s">
        <v>175</v>
      </c>
    </row>
    <row r="16" ht="12.75" customHeight="1">
      <c r="C16" s="2" t="s">
        <v>176</v>
      </c>
    </row>
    <row r="17" ht="12.75" customHeight="1">
      <c r="C17" s="2" t="s">
        <v>178</v>
      </c>
    </row>
    <row r="18" ht="12.75" customHeight="1">
      <c r="C18" s="2"/>
    </row>
    <row r="19" ht="12.75" customHeight="1">
      <c r="C19" s="2"/>
    </row>
    <row r="20" ht="12.75" customHeight="1">
      <c r="C20" s="2" t="s">
        <v>188</v>
      </c>
    </row>
    <row r="21" ht="12.75" customHeight="1">
      <c r="C21" s="2" t="s">
        <v>177</v>
      </c>
    </row>
    <row r="22" ht="12.75" customHeight="1">
      <c r="C22" s="2"/>
    </row>
    <row r="23" ht="12.75">
      <c r="C23" s="2" t="s">
        <v>84</v>
      </c>
    </row>
    <row r="24" ht="12.75">
      <c r="C24" s="2" t="s">
        <v>163</v>
      </c>
    </row>
    <row r="26" spans="2:3" ht="12.75">
      <c r="B26">
        <v>2</v>
      </c>
      <c r="C26" s="17" t="s">
        <v>85</v>
      </c>
    </row>
    <row r="28" ht="12.75">
      <c r="C28" t="s">
        <v>192</v>
      </c>
    </row>
    <row r="30" spans="2:3" ht="12.75">
      <c r="B30">
        <v>3</v>
      </c>
      <c r="C30" s="4" t="s">
        <v>86</v>
      </c>
    </row>
    <row r="32" ht="12.75">
      <c r="C32" t="s">
        <v>222</v>
      </c>
    </row>
    <row r="33" ht="12.75">
      <c r="C33" t="s">
        <v>223</v>
      </c>
    </row>
    <row r="35" spans="2:3" ht="12.75">
      <c r="B35">
        <v>4</v>
      </c>
      <c r="C35" s="4" t="s">
        <v>88</v>
      </c>
    </row>
    <row r="37" ht="12.75">
      <c r="C37" t="s">
        <v>89</v>
      </c>
    </row>
    <row r="39" spans="2:3" ht="12.75">
      <c r="B39">
        <v>5</v>
      </c>
      <c r="C39" s="4" t="s">
        <v>90</v>
      </c>
    </row>
    <row r="41" ht="12.75">
      <c r="C41" t="s">
        <v>128</v>
      </c>
    </row>
    <row r="42" ht="12.75">
      <c r="C42" t="s">
        <v>207</v>
      </c>
    </row>
    <row r="43" ht="12.75">
      <c r="C43" t="s">
        <v>208</v>
      </c>
    </row>
    <row r="45" spans="2:3" ht="12.75">
      <c r="B45">
        <v>6</v>
      </c>
      <c r="C45" s="4" t="s">
        <v>91</v>
      </c>
    </row>
    <row r="46" ht="12.75">
      <c r="E46" s="1"/>
    </row>
    <row r="47" spans="3:5" ht="12.75">
      <c r="C47" t="s">
        <v>196</v>
      </c>
      <c r="E47" s="1"/>
    </row>
    <row r="48" spans="3:5" ht="12.75">
      <c r="C48" t="s">
        <v>197</v>
      </c>
      <c r="E48" s="1"/>
    </row>
    <row r="49" ht="12.75">
      <c r="E49" s="1"/>
    </row>
    <row r="50" spans="2:3" ht="12.75">
      <c r="B50">
        <v>7</v>
      </c>
      <c r="C50" s="4" t="s">
        <v>92</v>
      </c>
    </row>
    <row r="51" ht="12.75">
      <c r="C51" s="4"/>
    </row>
    <row r="52" ht="12.75">
      <c r="C52" s="21" t="s">
        <v>170</v>
      </c>
    </row>
    <row r="53" ht="12.75">
      <c r="C53" s="21" t="s">
        <v>152</v>
      </c>
    </row>
    <row r="54" spans="3:7" ht="12.75">
      <c r="C54" s="21" t="s">
        <v>153</v>
      </c>
      <c r="E54" s="1"/>
      <c r="F54" s="1"/>
      <c r="G54" s="1"/>
    </row>
    <row r="55" ht="12.75">
      <c r="C55" s="21"/>
    </row>
    <row r="56" spans="3:7" ht="12.75">
      <c r="C56" s="21"/>
      <c r="D56" s="67" t="s">
        <v>21</v>
      </c>
      <c r="E56" s="67"/>
      <c r="F56" s="67" t="s">
        <v>154</v>
      </c>
      <c r="G56" s="67"/>
    </row>
    <row r="57" spans="3:7" ht="12.75">
      <c r="C57" s="21"/>
      <c r="D57" s="67" t="s">
        <v>195</v>
      </c>
      <c r="E57" s="67"/>
      <c r="F57" s="67"/>
      <c r="G57" s="67"/>
    </row>
    <row r="58" spans="3:7" ht="12.75">
      <c r="C58" s="21"/>
      <c r="D58" s="1">
        <v>2004</v>
      </c>
      <c r="E58" s="1">
        <v>2003</v>
      </c>
      <c r="F58" s="1">
        <v>2004</v>
      </c>
      <c r="G58" s="1">
        <v>2003</v>
      </c>
    </row>
    <row r="59" spans="3:7" ht="12.75">
      <c r="C59" s="21"/>
      <c r="D59" s="1" t="s">
        <v>3</v>
      </c>
      <c r="E59" s="1" t="s">
        <v>3</v>
      </c>
      <c r="F59" s="1" t="s">
        <v>3</v>
      </c>
      <c r="G59" s="1" t="s">
        <v>3</v>
      </c>
    </row>
    <row r="60" ht="12.75">
      <c r="C60" s="21"/>
    </row>
    <row r="61" spans="3:7" ht="12.75">
      <c r="C61" s="21" t="s">
        <v>155</v>
      </c>
      <c r="D61" s="8">
        <v>87296</v>
      </c>
      <c r="E61" s="8">
        <v>74772</v>
      </c>
      <c r="F61" s="8">
        <v>17990</v>
      </c>
      <c r="G61" s="56">
        <v>17136</v>
      </c>
    </row>
    <row r="62" spans="3:7" ht="12.75">
      <c r="C62" s="21" t="s">
        <v>156</v>
      </c>
      <c r="D62" s="8">
        <v>3341</v>
      </c>
      <c r="E62" s="8">
        <v>3029</v>
      </c>
      <c r="F62" s="8">
        <v>2272</v>
      </c>
      <c r="G62" s="8">
        <v>1899</v>
      </c>
    </row>
    <row r="63" spans="3:7" ht="12.75">
      <c r="C63" s="21" t="s">
        <v>173</v>
      </c>
      <c r="D63" s="11"/>
      <c r="E63" s="11"/>
      <c r="F63" s="11">
        <v>420</v>
      </c>
      <c r="G63" s="11">
        <f>-129</f>
        <v>-129</v>
      </c>
    </row>
    <row r="64" spans="3:7" ht="12.75">
      <c r="C64" s="21"/>
      <c r="D64" s="9">
        <f>SUM(D61:D63)</f>
        <v>90637</v>
      </c>
      <c r="E64" s="9">
        <f>SUM(E61:E63)</f>
        <v>77801</v>
      </c>
      <c r="F64" s="9">
        <f>SUM(F61:F63)</f>
        <v>20682</v>
      </c>
      <c r="G64" s="9">
        <f>SUM(G61:G63)</f>
        <v>18906</v>
      </c>
    </row>
    <row r="65" spans="3:7" ht="12.75">
      <c r="C65" s="21" t="s">
        <v>157</v>
      </c>
      <c r="D65" s="11"/>
      <c r="E65" s="11">
        <v>0</v>
      </c>
      <c r="F65" s="11">
        <f>-1491</f>
        <v>-1491</v>
      </c>
      <c r="G65" s="11">
        <f>-2386</f>
        <v>-2386</v>
      </c>
    </row>
    <row r="66" spans="3:7" ht="12.75">
      <c r="C66" s="21"/>
      <c r="D66" s="9">
        <f>SUM(D64:D65)</f>
        <v>90637</v>
      </c>
      <c r="E66" s="9">
        <f>SUM(E64:E65)</f>
        <v>77801</v>
      </c>
      <c r="F66" s="9">
        <f>SUM(F64:F65)</f>
        <v>19191</v>
      </c>
      <c r="G66" s="9">
        <f>SUM(G64:G65)</f>
        <v>16520</v>
      </c>
    </row>
    <row r="67" spans="3:7" ht="12.75">
      <c r="C67" s="21" t="s">
        <v>56</v>
      </c>
      <c r="E67" s="9">
        <v>0</v>
      </c>
      <c r="F67" s="8">
        <v>632</v>
      </c>
      <c r="G67" s="8">
        <v>1194</v>
      </c>
    </row>
    <row r="68" spans="3:7" ht="12.75">
      <c r="C68" s="21" t="s">
        <v>55</v>
      </c>
      <c r="E68" s="9">
        <v>0</v>
      </c>
      <c r="F68" s="8">
        <v>-727</v>
      </c>
      <c r="G68" s="8">
        <f>-1713</f>
        <v>-1713</v>
      </c>
    </row>
    <row r="69" spans="3:8" ht="13.5" thickBot="1">
      <c r="C69" s="21"/>
      <c r="D69" s="26">
        <f>SUM(D66:D68)</f>
        <v>90637</v>
      </c>
      <c r="E69" s="26">
        <f>SUM(E66:E68)</f>
        <v>77801</v>
      </c>
      <c r="F69" s="26">
        <f>SUM(F66:F68)</f>
        <v>19096</v>
      </c>
      <c r="G69" s="26">
        <f>SUM(G66:G68)</f>
        <v>16001</v>
      </c>
      <c r="H69" s="8"/>
    </row>
    <row r="70" ht="13.5" thickTop="1">
      <c r="C70" s="21"/>
    </row>
    <row r="71" ht="12.75">
      <c r="C71" s="21"/>
    </row>
    <row r="72" spans="2:3" ht="12.75">
      <c r="B72">
        <v>8</v>
      </c>
      <c r="C72" s="17" t="s">
        <v>23</v>
      </c>
    </row>
    <row r="74" ht="12.75">
      <c r="C74" t="s">
        <v>138</v>
      </c>
    </row>
    <row r="80" spans="2:3" ht="12.75">
      <c r="B80">
        <v>9</v>
      </c>
      <c r="C80" s="4" t="s">
        <v>93</v>
      </c>
    </row>
    <row r="81" ht="12.75">
      <c r="C81" s="4"/>
    </row>
    <row r="82" ht="12.75">
      <c r="C82" s="21" t="s">
        <v>143</v>
      </c>
    </row>
    <row r="84" spans="2:3" ht="12.75">
      <c r="B84">
        <v>10</v>
      </c>
      <c r="C84" s="4" t="s">
        <v>94</v>
      </c>
    </row>
    <row r="86" s="21" customFormat="1" ht="12.75">
      <c r="C86" s="21" t="s">
        <v>218</v>
      </c>
    </row>
    <row r="87" s="21" customFormat="1" ht="12.75">
      <c r="C87" s="21" t="s">
        <v>219</v>
      </c>
    </row>
    <row r="88" ht="12.75">
      <c r="C88" s="21" t="s">
        <v>220</v>
      </c>
    </row>
    <row r="89" ht="12.75">
      <c r="C89" s="21"/>
    </row>
    <row r="90" spans="2:3" ht="12.75">
      <c r="B90">
        <v>11</v>
      </c>
      <c r="C90" s="4" t="s">
        <v>95</v>
      </c>
    </row>
    <row r="91" ht="12.75">
      <c r="C91" s="4"/>
    </row>
    <row r="92" ht="12.75">
      <c r="C92" s="21" t="s">
        <v>96</v>
      </c>
    </row>
    <row r="93" ht="12.75">
      <c r="C93" s="21"/>
    </row>
    <row r="94" ht="12.75">
      <c r="C94" s="4"/>
    </row>
    <row r="95" spans="2:3" ht="12.75">
      <c r="B95">
        <v>12</v>
      </c>
      <c r="C95" s="4" t="s">
        <v>97</v>
      </c>
    </row>
    <row r="96" spans="3:5" ht="12.75">
      <c r="C96" s="4"/>
      <c r="E96" s="1"/>
    </row>
    <row r="97" spans="3:5" ht="12.75">
      <c r="C97" s="21" t="s">
        <v>198</v>
      </c>
      <c r="E97" s="1"/>
    </row>
    <row r="98" spans="3:5" ht="12.75">
      <c r="C98" s="21"/>
      <c r="E98" s="1"/>
    </row>
    <row r="99" spans="3:5" ht="12.75">
      <c r="C99" s="21"/>
      <c r="E99" s="1" t="s">
        <v>8</v>
      </c>
    </row>
    <row r="100" spans="3:5" ht="12.75">
      <c r="C100" s="21"/>
      <c r="E100" s="1" t="s">
        <v>9</v>
      </c>
    </row>
    <row r="101" spans="3:5" ht="12.75">
      <c r="C101" s="21"/>
      <c r="E101" s="1" t="s">
        <v>10</v>
      </c>
    </row>
    <row r="102" spans="3:5" ht="12.75">
      <c r="C102" s="21"/>
      <c r="E102" s="1" t="s">
        <v>2</v>
      </c>
    </row>
    <row r="103" spans="3:5" ht="12.75">
      <c r="C103" s="21"/>
      <c r="E103" s="52">
        <v>38017</v>
      </c>
    </row>
    <row r="104" spans="3:5" ht="12.75">
      <c r="C104" s="21"/>
      <c r="E104" s="1" t="s">
        <v>3</v>
      </c>
    </row>
    <row r="105" spans="3:5" ht="12.75">
      <c r="C105" s="21" t="s">
        <v>185</v>
      </c>
      <c r="E105" s="1"/>
    </row>
    <row r="106" spans="3:5" ht="13.5" thickBot="1">
      <c r="C106" s="59" t="s">
        <v>186</v>
      </c>
      <c r="E106" s="60">
        <v>14250</v>
      </c>
    </row>
    <row r="107" spans="3:5" ht="13.5" thickTop="1">
      <c r="C107" s="59"/>
      <c r="E107" s="61"/>
    </row>
    <row r="108" spans="3:5" ht="12.75">
      <c r="C108" s="21" t="s">
        <v>199</v>
      </c>
      <c r="E108" s="1"/>
    </row>
    <row r="109" spans="3:5" s="21" customFormat="1" ht="12.75">
      <c r="C109" s="21" t="s">
        <v>224</v>
      </c>
      <c r="E109" s="66"/>
    </row>
    <row r="110" spans="3:5" ht="12.75">
      <c r="C110" s="21"/>
      <c r="E110" s="1"/>
    </row>
    <row r="111" spans="3:5" ht="12.75">
      <c r="C111" s="4"/>
      <c r="E111" s="1"/>
    </row>
    <row r="112" spans="3:5" ht="12.75">
      <c r="C112" s="4"/>
      <c r="E112" s="1"/>
    </row>
    <row r="113" spans="2:3" ht="12.75">
      <c r="B113">
        <v>13</v>
      </c>
      <c r="C113" s="4" t="s">
        <v>180</v>
      </c>
    </row>
    <row r="114" ht="12.75">
      <c r="E114" t="s">
        <v>182</v>
      </c>
    </row>
    <row r="115" ht="12.75">
      <c r="C115" t="s">
        <v>110</v>
      </c>
    </row>
    <row r="116" ht="12.75">
      <c r="C116" t="s">
        <v>111</v>
      </c>
    </row>
    <row r="118" ht="12.75">
      <c r="C118" t="s">
        <v>112</v>
      </c>
    </row>
    <row r="120" ht="12.75">
      <c r="E120" s="1" t="s">
        <v>8</v>
      </c>
    </row>
    <row r="121" spans="4:7" ht="12.75">
      <c r="D121" s="1"/>
      <c r="E121" s="1" t="s">
        <v>9</v>
      </c>
      <c r="F121" s="1"/>
      <c r="G121" s="1"/>
    </row>
    <row r="122" spans="4:7" ht="12.75">
      <c r="D122" s="1"/>
      <c r="E122" s="1" t="s">
        <v>10</v>
      </c>
      <c r="F122" s="1"/>
      <c r="G122" s="1"/>
    </row>
    <row r="123" spans="4:7" ht="12.75">
      <c r="D123" s="1"/>
      <c r="E123" s="1" t="s">
        <v>2</v>
      </c>
      <c r="F123" s="1"/>
      <c r="G123" s="1"/>
    </row>
    <row r="124" spans="4:7" ht="12.75">
      <c r="D124" s="5"/>
      <c r="E124" s="52">
        <v>38017</v>
      </c>
      <c r="F124" s="5"/>
      <c r="G124" s="5"/>
    </row>
    <row r="125" spans="1:7" ht="15">
      <c r="A125" s="18"/>
      <c r="D125" s="1"/>
      <c r="E125" s="1" t="s">
        <v>3</v>
      </c>
      <c r="F125" s="1"/>
      <c r="G125" s="1"/>
    </row>
    <row r="126" s="27" customFormat="1" ht="12.75">
      <c r="C126" s="4" t="s">
        <v>109</v>
      </c>
    </row>
    <row r="127" s="27" customFormat="1" ht="12.75">
      <c r="C127" s="4"/>
    </row>
    <row r="128" s="27" customFormat="1" ht="12.75">
      <c r="C128" s="39" t="s">
        <v>114</v>
      </c>
    </row>
    <row r="129" s="27" customFormat="1" ht="12.75">
      <c r="C129" s="39" t="s">
        <v>115</v>
      </c>
    </row>
    <row r="130" s="27" customFormat="1" ht="12.75">
      <c r="C130" s="39"/>
    </row>
    <row r="131" s="27" customFormat="1" ht="12.75">
      <c r="C131" s="37" t="s">
        <v>116</v>
      </c>
    </row>
    <row r="132" s="27" customFormat="1" ht="12.75">
      <c r="C132" s="38" t="s">
        <v>113</v>
      </c>
    </row>
    <row r="133" spans="3:5" s="27" customFormat="1" ht="12.75">
      <c r="C133" s="37" t="s">
        <v>119</v>
      </c>
      <c r="E133" s="15">
        <f>-1013</f>
        <v>-1013</v>
      </c>
    </row>
    <row r="134" s="27" customFormat="1" ht="12.75"/>
    <row r="135" s="27" customFormat="1" ht="12.75">
      <c r="C135" s="37" t="s">
        <v>117</v>
      </c>
    </row>
    <row r="136" s="27" customFormat="1" ht="12.75">
      <c r="C136" s="38" t="s">
        <v>113</v>
      </c>
    </row>
    <row r="137" spans="3:5" s="27" customFormat="1" ht="12.75">
      <c r="C137" s="37" t="s">
        <v>120</v>
      </c>
      <c r="E137" s="15">
        <f>-8701</f>
        <v>-8701</v>
      </c>
    </row>
    <row r="138" spans="2:7" s="27" customFormat="1" ht="12.75">
      <c r="B138" s="31"/>
      <c r="E138" s="16"/>
      <c r="F138" s="16"/>
      <c r="G138" s="16"/>
    </row>
    <row r="139" spans="2:7" s="27" customFormat="1" ht="12.75">
      <c r="B139" s="31"/>
      <c r="C139" s="40" t="s">
        <v>118</v>
      </c>
      <c r="E139" s="16"/>
      <c r="F139" s="32"/>
      <c r="G139" s="32"/>
    </row>
    <row r="140" spans="2:7" s="27" customFormat="1" ht="12.75">
      <c r="B140" s="31"/>
      <c r="D140" s="16"/>
      <c r="E140" s="15"/>
      <c r="F140" s="15"/>
      <c r="G140" s="28"/>
    </row>
    <row r="141" spans="2:7" s="27" customFormat="1" ht="12.75">
      <c r="B141" s="31"/>
      <c r="C141" s="39" t="s">
        <v>114</v>
      </c>
      <c r="D141" s="16"/>
      <c r="E141" s="15"/>
      <c r="F141" s="15"/>
      <c r="G141" s="28"/>
    </row>
    <row r="142" spans="2:7" s="27" customFormat="1" ht="12.75">
      <c r="B142" s="31"/>
      <c r="C142" s="39" t="s">
        <v>115</v>
      </c>
      <c r="D142" s="16"/>
      <c r="E142" s="15"/>
      <c r="F142" s="15"/>
      <c r="G142" s="28"/>
    </row>
    <row r="143" spans="2:7" s="27" customFormat="1" ht="12.75">
      <c r="B143" s="31"/>
      <c r="E143" s="15"/>
      <c r="F143" s="15"/>
      <c r="G143" s="28"/>
    </row>
    <row r="144" spans="2:7" s="27" customFormat="1" ht="12.75">
      <c r="B144" s="31"/>
      <c r="C144" s="37" t="s">
        <v>117</v>
      </c>
      <c r="E144" s="28"/>
      <c r="F144" s="28"/>
      <c r="G144" s="28"/>
    </row>
    <row r="145" spans="2:5" s="27" customFormat="1" ht="12.75">
      <c r="B145" s="31"/>
      <c r="C145" s="37" t="s">
        <v>121</v>
      </c>
      <c r="E145" s="15">
        <v>34113</v>
      </c>
    </row>
    <row r="146" s="27" customFormat="1" ht="12.75">
      <c r="C146" s="33"/>
    </row>
    <row r="147" s="27" customFormat="1" ht="12.75">
      <c r="C147" s="38" t="s">
        <v>129</v>
      </c>
    </row>
    <row r="148" s="27" customFormat="1" ht="12.75">
      <c r="F148" s="15"/>
    </row>
    <row r="149" s="27" customFormat="1" ht="12.75">
      <c r="F149" s="15"/>
    </row>
    <row r="150" s="27" customFormat="1" ht="12.75">
      <c r="F150" s="15"/>
    </row>
    <row r="151" s="27" customFormat="1" ht="12.75">
      <c r="F151" s="15"/>
    </row>
    <row r="152" s="27" customFormat="1" ht="12.75">
      <c r="C152" s="35"/>
    </row>
    <row r="153" s="27" customFormat="1" ht="12.75">
      <c r="C153" s="34"/>
    </row>
    <row r="154" s="27" customFormat="1" ht="12.75">
      <c r="F154" s="36"/>
    </row>
    <row r="155" s="27" customFormat="1" ht="12.75">
      <c r="F155" s="15"/>
    </row>
    <row r="156" s="27" customFormat="1" ht="12.75"/>
    <row r="157" s="27" customFormat="1" ht="12.75">
      <c r="C157" s="33"/>
    </row>
    <row r="158" s="27" customFormat="1" ht="12.75">
      <c r="F158" s="36"/>
    </row>
    <row r="159" s="27" customFormat="1" ht="12.75"/>
    <row r="160" s="27" customFormat="1" ht="12.75">
      <c r="F160" s="28"/>
    </row>
    <row r="161" s="27" customFormat="1" ht="12.75"/>
    <row r="162" s="27" customFormat="1" ht="12.75"/>
    <row r="163" s="27" customFormat="1" ht="12.75"/>
    <row r="164" s="27" customFormat="1" ht="12.75">
      <c r="C164" s="30"/>
    </row>
    <row r="165" s="27" customFormat="1" ht="12.75"/>
    <row r="168" ht="12.75">
      <c r="C168" s="4"/>
    </row>
    <row r="172" ht="12.75">
      <c r="C172" s="4"/>
    </row>
    <row r="173" ht="12.75">
      <c r="C173" s="4"/>
    </row>
    <row r="174" ht="12.75">
      <c r="B174" s="3"/>
    </row>
    <row r="176" ht="12.75">
      <c r="C176" s="4"/>
    </row>
    <row r="178" ht="12.75">
      <c r="C178" s="21"/>
    </row>
    <row r="179" spans="3:7" ht="12.75">
      <c r="C179" s="21"/>
      <c r="E179" s="1"/>
      <c r="F179" s="1"/>
      <c r="G179" s="1"/>
    </row>
    <row r="181" ht="12.75">
      <c r="C181" s="4"/>
    </row>
    <row r="189" ht="12.75">
      <c r="C189" s="4"/>
    </row>
    <row r="194" ht="12.75">
      <c r="C194" s="4"/>
    </row>
    <row r="198" ht="12.75">
      <c r="C198" s="4"/>
    </row>
    <row r="202" ht="12.75">
      <c r="C202" s="4"/>
    </row>
    <row r="207" spans="2:3" ht="12.75">
      <c r="B207" s="21"/>
      <c r="C207" s="4"/>
    </row>
    <row r="211" ht="12.75">
      <c r="C211" s="4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</sheetData>
  <mergeCells count="3">
    <mergeCell ref="D56:E56"/>
    <mergeCell ref="F56:G56"/>
    <mergeCell ref="D57:G57"/>
  </mergeCells>
  <printOptions/>
  <pageMargins left="0.75" right="0.75" top="0.47" bottom="0.56" header="0.5" footer="0.5"/>
  <pageSetup fitToHeight="3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workbookViewId="0" topLeftCell="A28">
      <selection activeCell="C66" sqref="C66"/>
    </sheetView>
  </sheetViews>
  <sheetFormatPr defaultColWidth="9.140625" defaultRowHeight="12.75"/>
  <cols>
    <col min="1" max="1" width="0.13671875" style="0" customWidth="1"/>
    <col min="2" max="2" width="5.28125" style="0" customWidth="1"/>
    <col min="3" max="3" width="38.28125" style="0" customWidth="1"/>
    <col min="4" max="4" width="13.00390625" style="0" customWidth="1"/>
    <col min="5" max="5" width="18.140625" style="0" customWidth="1"/>
    <col min="6" max="6" width="16.140625" style="0" customWidth="1"/>
    <col min="7" max="7" width="19.57421875" style="0" customWidth="1"/>
  </cols>
  <sheetData>
    <row r="1" ht="12.75">
      <c r="B1" s="4" t="s">
        <v>19</v>
      </c>
    </row>
    <row r="2" ht="12.75">
      <c r="B2" s="4" t="s">
        <v>189</v>
      </c>
    </row>
    <row r="3" ht="12.75">
      <c r="B3" s="4"/>
    </row>
    <row r="4" ht="12.75">
      <c r="B4" s="4" t="s">
        <v>202</v>
      </c>
    </row>
    <row r="6" spans="2:3" ht="12.75">
      <c r="B6">
        <v>1</v>
      </c>
      <c r="C6" s="4" t="s">
        <v>46</v>
      </c>
    </row>
    <row r="8" s="21" customFormat="1" ht="12.75">
      <c r="C8" s="21" t="s">
        <v>209</v>
      </c>
    </row>
    <row r="9" s="21" customFormat="1" ht="12.75">
      <c r="C9" s="21" t="s">
        <v>171</v>
      </c>
    </row>
    <row r="10" s="21" customFormat="1" ht="12.75">
      <c r="C10" s="21" t="s">
        <v>210</v>
      </c>
    </row>
    <row r="11" s="21" customFormat="1" ht="12.75">
      <c r="C11" s="21" t="s">
        <v>221</v>
      </c>
    </row>
    <row r="13" spans="2:3" ht="12.75">
      <c r="B13">
        <v>2</v>
      </c>
      <c r="C13" s="4" t="s">
        <v>98</v>
      </c>
    </row>
    <row r="15" s="21" customFormat="1" ht="12.75">
      <c r="C15" s="21" t="s">
        <v>213</v>
      </c>
    </row>
    <row r="16" s="21" customFormat="1" ht="12.75">
      <c r="C16" s="21" t="s">
        <v>214</v>
      </c>
    </row>
    <row r="17" s="21" customFormat="1" ht="12.75">
      <c r="C17" s="21" t="s">
        <v>215</v>
      </c>
    </row>
    <row r="19" spans="2:3" ht="12.75">
      <c r="B19">
        <v>3</v>
      </c>
      <c r="C19" s="4" t="s">
        <v>159</v>
      </c>
    </row>
    <row r="21" ht="12.75">
      <c r="C21" t="s">
        <v>172</v>
      </c>
    </row>
    <row r="22" ht="12.75">
      <c r="C22" t="s">
        <v>181</v>
      </c>
    </row>
    <row r="24" spans="2:3" ht="12.75">
      <c r="B24" s="21">
        <v>4</v>
      </c>
      <c r="C24" s="4" t="s">
        <v>146</v>
      </c>
    </row>
    <row r="26" ht="12.75">
      <c r="C26" t="s">
        <v>193</v>
      </c>
    </row>
    <row r="28" spans="2:3" ht="12.75">
      <c r="B28">
        <v>5</v>
      </c>
      <c r="C28" s="4" t="s">
        <v>58</v>
      </c>
    </row>
    <row r="30" ht="12.75">
      <c r="C30" t="s">
        <v>34</v>
      </c>
    </row>
    <row r="31" spans="4:7" ht="12.75">
      <c r="D31" s="67" t="s">
        <v>47</v>
      </c>
      <c r="E31" s="67"/>
      <c r="F31" s="67" t="s">
        <v>48</v>
      </c>
      <c r="G31" s="67"/>
    </row>
    <row r="32" spans="4:7" ht="12.75">
      <c r="D32" s="1" t="s">
        <v>0</v>
      </c>
      <c r="E32" s="1" t="s">
        <v>4</v>
      </c>
      <c r="F32" s="1" t="s">
        <v>0</v>
      </c>
      <c r="G32" s="1" t="s">
        <v>4</v>
      </c>
    </row>
    <row r="33" spans="4:7" ht="12.75">
      <c r="D33" s="1" t="s">
        <v>1</v>
      </c>
      <c r="E33" s="1" t="s">
        <v>5</v>
      </c>
      <c r="F33" s="1" t="s">
        <v>1</v>
      </c>
      <c r="G33" s="1" t="s">
        <v>5</v>
      </c>
    </row>
    <row r="34" spans="4:7" ht="12.75">
      <c r="D34" s="1" t="s">
        <v>2</v>
      </c>
      <c r="E34" s="1" t="s">
        <v>2</v>
      </c>
      <c r="F34" s="1" t="s">
        <v>6</v>
      </c>
      <c r="G34" s="1" t="s">
        <v>7</v>
      </c>
    </row>
    <row r="35" spans="4:7" ht="12.75">
      <c r="D35" s="52">
        <v>38017</v>
      </c>
      <c r="E35" s="52">
        <v>37652</v>
      </c>
      <c r="F35" s="52">
        <v>38017</v>
      </c>
      <c r="G35" s="52">
        <v>37652</v>
      </c>
    </row>
    <row r="36" spans="1:7" ht="15">
      <c r="A36" s="18"/>
      <c r="D36" s="1" t="s">
        <v>3</v>
      </c>
      <c r="E36" s="1" t="s">
        <v>3</v>
      </c>
      <c r="F36" s="1" t="s">
        <v>3</v>
      </c>
      <c r="G36" s="1" t="s">
        <v>3</v>
      </c>
    </row>
    <row r="38" spans="3:7" s="4" customFormat="1" ht="12.75">
      <c r="C38" s="21" t="s">
        <v>53</v>
      </c>
      <c r="D38" s="54">
        <v>1657</v>
      </c>
      <c r="E38" s="55">
        <v>1863</v>
      </c>
      <c r="F38" s="54">
        <v>5418</v>
      </c>
      <c r="G38" s="55">
        <v>5540</v>
      </c>
    </row>
    <row r="39" spans="3:7" s="4" customFormat="1" ht="12.75">
      <c r="C39" s="21" t="s">
        <v>187</v>
      </c>
      <c r="D39" s="54">
        <v>0</v>
      </c>
      <c r="E39" s="55">
        <v>155</v>
      </c>
      <c r="F39" s="54">
        <v>367</v>
      </c>
      <c r="G39" s="64">
        <v>155</v>
      </c>
    </row>
    <row r="40" spans="3:7" s="4" customFormat="1" ht="12.75">
      <c r="C40" s="21" t="s">
        <v>50</v>
      </c>
      <c r="D40" s="55">
        <f>-319</f>
        <v>-319</v>
      </c>
      <c r="E40" s="54">
        <f>-263</f>
        <v>-263</v>
      </c>
      <c r="F40" s="55">
        <f>-1013</f>
        <v>-1013</v>
      </c>
      <c r="G40" s="62">
        <f>-1427</f>
        <v>-1427</v>
      </c>
    </row>
    <row r="41" spans="4:7" ht="13.5" thickBot="1">
      <c r="D41" s="14">
        <f>SUM(D38:D40)</f>
        <v>1338</v>
      </c>
      <c r="E41" s="14">
        <f>SUM(E38:E40)</f>
        <v>1755</v>
      </c>
      <c r="F41" s="14">
        <f>SUM(F38:F40)</f>
        <v>4772</v>
      </c>
      <c r="G41" s="63">
        <f>SUM(G38:G40)</f>
        <v>4268</v>
      </c>
    </row>
    <row r="42" ht="13.5" thickTop="1"/>
    <row r="43" spans="4:6" ht="12.75">
      <c r="D43" s="8"/>
      <c r="F43" s="8"/>
    </row>
    <row r="44" ht="12.75">
      <c r="C44" t="s">
        <v>142</v>
      </c>
    </row>
    <row r="45" ht="12.75">
      <c r="C45" t="s">
        <v>49</v>
      </c>
    </row>
    <row r="47" ht="12.75">
      <c r="C47" t="s">
        <v>211</v>
      </c>
    </row>
    <row r="48" ht="12.75">
      <c r="C48" t="s">
        <v>212</v>
      </c>
    </row>
    <row r="50" spans="2:3" ht="12.75">
      <c r="B50">
        <v>5</v>
      </c>
      <c r="C50" s="4" t="s">
        <v>99</v>
      </c>
    </row>
    <row r="52" ht="12.75">
      <c r="C52" t="s">
        <v>35</v>
      </c>
    </row>
    <row r="53" ht="12.75">
      <c r="C53" t="s">
        <v>36</v>
      </c>
    </row>
    <row r="55" spans="2:3" ht="12.75">
      <c r="B55">
        <v>6</v>
      </c>
      <c r="C55" s="4" t="s">
        <v>100</v>
      </c>
    </row>
    <row r="57" ht="12.75">
      <c r="C57" t="s">
        <v>38</v>
      </c>
    </row>
    <row r="59" spans="2:3" ht="12.75">
      <c r="B59" s="3">
        <v>7</v>
      </c>
      <c r="C59" s="4" t="s">
        <v>103</v>
      </c>
    </row>
    <row r="60" spans="2:3" ht="12.75">
      <c r="B60" s="3"/>
      <c r="C60" s="4"/>
    </row>
    <row r="61" ht="12.75">
      <c r="C61" t="s">
        <v>183</v>
      </c>
    </row>
    <row r="62" spans="2:3" ht="12.75">
      <c r="B62" s="3"/>
      <c r="C62" t="s">
        <v>184</v>
      </c>
    </row>
    <row r="63" ht="12.75">
      <c r="B63" s="3"/>
    </row>
    <row r="64" spans="2:3" ht="12.75">
      <c r="B64">
        <v>8</v>
      </c>
      <c r="C64" s="4" t="s">
        <v>104</v>
      </c>
    </row>
    <row r="66" ht="12.75">
      <c r="F66" s="1" t="s">
        <v>8</v>
      </c>
    </row>
    <row r="67" ht="12.75">
      <c r="F67" s="1" t="s">
        <v>9</v>
      </c>
    </row>
    <row r="68" ht="12.75">
      <c r="F68" s="1" t="s">
        <v>10</v>
      </c>
    </row>
    <row r="69" ht="12.75">
      <c r="F69" s="1" t="s">
        <v>2</v>
      </c>
    </row>
    <row r="70" ht="12.75">
      <c r="F70" s="52">
        <v>38017</v>
      </c>
    </row>
    <row r="71" ht="12.75">
      <c r="F71" s="1" t="s">
        <v>3</v>
      </c>
    </row>
    <row r="72" ht="12.75">
      <c r="C72" s="24" t="s">
        <v>203</v>
      </c>
    </row>
    <row r="73" ht="12.75">
      <c r="C73" s="22" t="s">
        <v>41</v>
      </c>
    </row>
    <row r="74" spans="3:6" ht="12.75">
      <c r="C74" t="s">
        <v>42</v>
      </c>
      <c r="F74" s="8">
        <v>12585</v>
      </c>
    </row>
    <row r="75" spans="3:6" ht="12.75">
      <c r="C75" t="s">
        <v>44</v>
      </c>
      <c r="F75" s="15">
        <v>9208</v>
      </c>
    </row>
    <row r="76" spans="3:6" ht="12.75">
      <c r="C76" t="s">
        <v>145</v>
      </c>
      <c r="F76" s="11">
        <v>115</v>
      </c>
    </row>
    <row r="77" ht="12.75">
      <c r="F77" s="15">
        <f>SUM(F74:F76)</f>
        <v>21908</v>
      </c>
    </row>
    <row r="78" ht="12.75">
      <c r="C78" s="22" t="s">
        <v>43</v>
      </c>
    </row>
    <row r="79" spans="3:6" ht="12.75">
      <c r="C79" t="s">
        <v>44</v>
      </c>
      <c r="F79" s="20">
        <v>13792</v>
      </c>
    </row>
    <row r="80" spans="3:6" ht="12.75">
      <c r="C80" t="s">
        <v>145</v>
      </c>
      <c r="F80" s="20">
        <v>15</v>
      </c>
    </row>
    <row r="81" spans="3:6" ht="12.75">
      <c r="C81" t="s">
        <v>205</v>
      </c>
      <c r="F81" s="65">
        <v>80000</v>
      </c>
    </row>
    <row r="82" ht="13.5" thickBot="1">
      <c r="F82" s="14">
        <f>SUM(F77:F81)</f>
        <v>115715</v>
      </c>
    </row>
    <row r="83" ht="13.5" thickTop="1"/>
    <row r="84" ht="12.75">
      <c r="C84" s="24" t="s">
        <v>204</v>
      </c>
    </row>
    <row r="85" spans="3:6" ht="12.75">
      <c r="C85" t="s">
        <v>179</v>
      </c>
      <c r="F85" s="36">
        <v>85134</v>
      </c>
    </row>
    <row r="87" spans="3:6" ht="12.75">
      <c r="C87" t="s">
        <v>20</v>
      </c>
      <c r="F87" s="9">
        <f>F85+F82</f>
        <v>200849</v>
      </c>
    </row>
    <row r="89" ht="12.75">
      <c r="C89" t="s">
        <v>101</v>
      </c>
    </row>
    <row r="91" spans="2:3" ht="12.75">
      <c r="B91">
        <v>9</v>
      </c>
      <c r="C91" s="4" t="s">
        <v>105</v>
      </c>
    </row>
    <row r="93" ht="12.75">
      <c r="C93" t="s">
        <v>45</v>
      </c>
    </row>
    <row r="95" spans="2:3" ht="12.75">
      <c r="B95">
        <v>10</v>
      </c>
      <c r="C95" s="4" t="s">
        <v>102</v>
      </c>
    </row>
    <row r="96" ht="12.75">
      <c r="C96" s="4"/>
    </row>
    <row r="97" spans="2:3" ht="12.75">
      <c r="B97" s="3"/>
      <c r="C97" t="s">
        <v>51</v>
      </c>
    </row>
    <row r="99" spans="2:3" ht="12.75">
      <c r="B99">
        <v>11</v>
      </c>
      <c r="C99" s="4" t="s">
        <v>106</v>
      </c>
    </row>
    <row r="100" ht="12.75">
      <c r="C100" s="4"/>
    </row>
    <row r="101" spans="2:3" ht="12.75">
      <c r="B101" s="3"/>
      <c r="C101" t="s">
        <v>194</v>
      </c>
    </row>
    <row r="102" ht="12.75">
      <c r="B102" s="3"/>
    </row>
    <row r="103" ht="12.75">
      <c r="B103" s="3"/>
    </row>
    <row r="104" spans="2:3" ht="12.75">
      <c r="B104">
        <v>12</v>
      </c>
      <c r="C104" s="4" t="s">
        <v>107</v>
      </c>
    </row>
    <row r="106" ht="12.75">
      <c r="C106" s="19" t="s">
        <v>107</v>
      </c>
    </row>
    <row r="107" ht="12.75">
      <c r="C107" t="s">
        <v>131</v>
      </c>
    </row>
    <row r="108" s="21" customFormat="1" ht="12.75">
      <c r="C108" s="21" t="s">
        <v>216</v>
      </c>
    </row>
    <row r="110" ht="12.75">
      <c r="C110" s="19" t="s">
        <v>108</v>
      </c>
    </row>
    <row r="111" ht="12.75">
      <c r="C111" t="s">
        <v>137</v>
      </c>
    </row>
    <row r="112" s="21" customFormat="1" ht="12.75">
      <c r="C112" s="21" t="s">
        <v>217</v>
      </c>
    </row>
    <row r="114" ht="12.75">
      <c r="C114" s="19" t="s">
        <v>164</v>
      </c>
    </row>
    <row r="116" ht="12.75">
      <c r="F116" s="1" t="s">
        <v>3</v>
      </c>
    </row>
    <row r="117" spans="3:6" ht="12.75">
      <c r="C117" t="s">
        <v>165</v>
      </c>
      <c r="F117" s="8">
        <v>6404</v>
      </c>
    </row>
    <row r="118" spans="3:6" ht="12.75">
      <c r="C118" t="s">
        <v>166</v>
      </c>
      <c r="F118" s="58">
        <v>44</v>
      </c>
    </row>
    <row r="119" spans="3:6" ht="13.5" thickBot="1">
      <c r="C119" t="s">
        <v>164</v>
      </c>
      <c r="F119" s="26">
        <f>SUM(F117:F118)</f>
        <v>6448</v>
      </c>
    </row>
    <row r="120" ht="13.5" thickTop="1"/>
    <row r="122" ht="12.75">
      <c r="C122" s="19" t="s">
        <v>167</v>
      </c>
    </row>
    <row r="123" ht="12.75">
      <c r="F123" s="1" t="s">
        <v>3</v>
      </c>
    </row>
    <row r="124" spans="3:6" ht="12.75">
      <c r="C124" s="21" t="s">
        <v>168</v>
      </c>
      <c r="F124" s="8">
        <v>162806</v>
      </c>
    </row>
    <row r="125" spans="3:6" ht="12.75">
      <c r="C125" t="s">
        <v>169</v>
      </c>
      <c r="F125" s="8">
        <v>68107</v>
      </c>
    </row>
    <row r="126" spans="3:6" ht="13.5" thickBot="1">
      <c r="C126" s="21" t="s">
        <v>167</v>
      </c>
      <c r="F126" s="14">
        <f>SUM(F124:F125)</f>
        <v>230913</v>
      </c>
    </row>
    <row r="127" ht="13.5" thickTop="1"/>
  </sheetData>
  <mergeCells count="2">
    <mergeCell ref="D31:E31"/>
    <mergeCell ref="F31:G31"/>
  </mergeCells>
  <printOptions/>
  <pageMargins left="0.29" right="0.41" top="0.52" bottom="0.49" header="0.5" footer="0.5"/>
  <pageSetup fitToHeight="4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 Goodyear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2004-03-17T02:40:45Z</cp:lastPrinted>
  <dcterms:created xsi:type="dcterms:W3CDTF">2000-07-05T08:09:15Z</dcterms:created>
  <dcterms:modified xsi:type="dcterms:W3CDTF">2004-03-31T08:45:40Z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-180056059</vt:i4>
  </property>
  <property fmtid="{D5CDD505-2E9C-101B-9397-08002B2CF9AE}" pid="3" name="_EmailSubject">
    <vt:lpwstr/>
  </property>
  <property fmtid="{D5CDD505-2E9C-101B-9397-08002B2CF9AE}" pid="4" name="_AuthorEmail">
    <vt:lpwstr>sztham@mgyear.com.my</vt:lpwstr>
  </property>
  <property fmtid="{D5CDD505-2E9C-101B-9397-08002B2CF9AE}" pid="5" name="_AuthorEmailDisplayName">
    <vt:lpwstr>Tham Su Zan</vt:lpwstr>
  </property>
</Properties>
</file>