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430" firstSheet="1" activeTab="5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1">'BS'!$A$1:$F$67</definedName>
    <definedName name="_xlnm.Print_Area" localSheetId="0">'P&amp;L'!$A$1:$I$37</definedName>
  </definedNames>
  <calcPr fullCalcOnLoad="1"/>
</workbook>
</file>

<file path=xl/sharedStrings.xml><?xml version="1.0" encoding="utf-8"?>
<sst xmlns="http://schemas.openxmlformats.org/spreadsheetml/2006/main" count="318" uniqueCount="217">
  <si>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</si>
  <si>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</si>
  <si>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</si>
  <si>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</si>
  <si>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</si>
  <si>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</si>
  <si>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</si>
  <si>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</si>
  <si>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</si>
  <si>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</si>
  <si>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</si>
  <si>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</si>
  <si>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</si>
  <si>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</si>
  <si>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</si>
  <si>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</si>
  <si>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</si>
  <si>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</si>
  <si>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</si>
  <si>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</si>
  <si>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</si>
  <si>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</si>
  <si>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</si>
  <si>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</si>
  <si>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Properties under development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</si>
  <si>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</si>
  <si>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</si>
  <si>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</si>
  <si>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</si>
  <si>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</si>
  <si>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</si>
  <si>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</si>
  <si>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</si>
  <si>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</si>
  <si>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</si>
  <si>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</si>
  <si>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</si>
  <si>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</si>
  <si>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</si>
  <si>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</si>
  <si>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</si>
  <si>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</si>
  <si>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</si>
  <si>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</si>
  <si>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</si>
  <si>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Bank Borrowings</t>
  </si>
  <si>
    <t>Debt Securities</t>
  </si>
  <si>
    <t>There are no financial instruments with off-balance sheet risk.</t>
  </si>
  <si>
    <t xml:space="preserve">Performance of the Group </t>
  </si>
  <si>
    <t>INDIVIDUAL PERIOD</t>
  </si>
  <si>
    <t>CUMULATIVE PERIOD</t>
  </si>
  <si>
    <t>due to other income which is capital in nature.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</si>
  <si>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</si>
  <si>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</si>
  <si>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</si>
  <si>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</si>
  <si>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</si>
  <si>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</si>
  <si>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</si>
  <si>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</si>
  <si>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</si>
  <si>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</si>
  <si>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</si>
  <si>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</si>
  <si>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</si>
  <si>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The Notes to the Interm Financial Report form an integral part of, and, should be read in conjuction with this interim financial report.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</si>
  <si>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</si>
  <si>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</si>
  <si>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</si>
  <si>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</si>
  <si>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</si>
  <si>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</si>
  <si>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</si>
  <si>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Issue of shares pursuant to:</t>
  </si>
  <si>
    <t>Net profit for the year</t>
  </si>
  <si>
    <t>At 1 May 2002</t>
  </si>
  <si>
    <t>i) Rights Issue</t>
  </si>
  <si>
    <t>ii) Restricted Public Issue</t>
  </si>
  <si>
    <t>CONDENSED CONSOLIDATED CASH FLOW STATEMENT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</si>
  <si>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</si>
  <si>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</si>
  <si>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</si>
  <si>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</si>
  <si>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Cash and cash equivalents at beginning of year</t>
  </si>
  <si>
    <t xml:space="preserve">NOTES TO THE INTERIM FINANCIAL REPORT </t>
  </si>
  <si>
    <t xml:space="preserve">The interim financial report is unaudited and has been prepared in compliance with MASB 26, Interim Financial Reporting.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</si>
  <si>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</si>
  <si>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</si>
  <si>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</si>
  <si>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Unusual items</t>
  </si>
  <si>
    <t>There were no unusual items which affected the assets, liabilities, equity, net income or cash flows of the Group.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</si>
  <si>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</si>
  <si>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</si>
  <si>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</si>
  <si>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</si>
  <si>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</si>
  <si>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</si>
  <si>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</si>
  <si>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</si>
  <si>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There were no changes in the composition of the Group for the current financial quarter.</t>
  </si>
  <si>
    <t>Changes in contingent liabilities</t>
  </si>
  <si>
    <t>There were no material changes in contingent liabilities since the last annual balance sheet date.</t>
  </si>
  <si>
    <t>Capital commitments</t>
  </si>
  <si>
    <t>ADDITIONAL INFORMATION REQUIRED BY THE KLSE's LISTING REQUIREMENTS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</si>
  <si>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</si>
  <si>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</si>
  <si>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</si>
  <si>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</si>
  <si>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</si>
  <si>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</si>
  <si>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</si>
  <si>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</si>
  <si>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</si>
  <si>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</si>
  <si>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</si>
  <si>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</si>
  <si>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</si>
  <si>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</si>
  <si>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</si>
  <si>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</si>
  <si>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With companies in which Edmond Hoyt Yung, Lai Tan Fatt and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</si>
  <si>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</si>
  <si>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</si>
  <si>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</si>
  <si>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</si>
  <si>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Administration expenses payable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</si>
  <si>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</si>
  <si>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</si>
  <si>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</si>
  <si>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</si>
  <si>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</si>
  <si>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</si>
  <si>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</si>
  <si>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</si>
  <si>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 xml:space="preserve">The Notes to the Interm Financial Report form an integral part of, and, should be read in conjuction </t>
  </si>
  <si>
    <t>financial quarter.</t>
  </si>
  <si>
    <t xml:space="preserve">There were no issuance, cancellation, repurchase, resale and repayment of debt and equity securities in the current 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</si>
  <si>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</si>
  <si>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</si>
  <si>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>for the quarter.</t>
  </si>
  <si>
    <t xml:space="preserve">The calculation of basic earnings per share for the quarter is based on the net profit attributable to ordinary shareholders of </t>
  </si>
  <si>
    <t>Net tangible assets per share(RM)</t>
  </si>
  <si>
    <t xml:space="preserve">This contribution was due to progressive stages of completion for the projects under development coupled with new sales </t>
  </si>
  <si>
    <t>Retained</t>
  </si>
  <si>
    <t>Profit/</t>
  </si>
  <si>
    <t>(Accumulated</t>
  </si>
  <si>
    <t>losses)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</si>
  <si>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</si>
  <si>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</si>
  <si>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</si>
  <si>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 xml:space="preserve">The Notes to the Interm Financial Report form an integral part of, and, should be read in </t>
  </si>
  <si>
    <t>conjuction with this interim financial report.</t>
  </si>
  <si>
    <t>The Group's effective tax rate for the current quarter and financial year-to-date is lower than the statutory tax rate</t>
  </si>
  <si>
    <t>charged out to during the year.</t>
  </si>
  <si>
    <t>No dividends were paid for the current quarter.</t>
  </si>
  <si>
    <t>There were no material events subsequent to the current financial quarter.</t>
  </si>
  <si>
    <t xml:space="preserve">The status of corporate proposals announced but not completed at the latest practicable date which shall not </t>
  </si>
  <si>
    <t>At 30 April 2003</t>
  </si>
  <si>
    <t>Hire Purchase -secured</t>
  </si>
  <si>
    <t>Profit Forecast and Profit Guarantee</t>
  </si>
  <si>
    <t>the Proposed Issue of, offer for subscription or purchase of, or invitation to subscribe for or purchase of RM100,000,000</t>
  </si>
  <si>
    <t xml:space="preserve">                   - prior period</t>
  </si>
  <si>
    <t>Deferred tax asset</t>
  </si>
  <si>
    <t>Negative Goodwill</t>
  </si>
  <si>
    <t>Inventories</t>
  </si>
  <si>
    <t>Listing expenses</t>
  </si>
  <si>
    <t>Non-distributable reserves</t>
  </si>
  <si>
    <t>property investment and investment holding.  Segmental information by geographical segments are not provided as the activities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</si>
  <si>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</si>
  <si>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</si>
  <si>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</si>
  <si>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</si>
  <si>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Inter-segment elimination</t>
  </si>
  <si>
    <t>The reversal of deferred tax represent mainly the tax on the portion of Group Cost arising from the proportion of property development</t>
  </si>
  <si>
    <t>INTERIM FINANCIAL REPORT FOR THE FIRST QUARTER ENDED 31 JULY 2003</t>
  </si>
  <si>
    <t>Operating profit</t>
  </si>
  <si>
    <t>Prospects for the financial year</t>
  </si>
  <si>
    <t>not applicable as this is the performance for the First Quarter.</t>
  </si>
  <si>
    <t xml:space="preserve">be earlier than 7 days from the issuance of this report is: </t>
  </si>
  <si>
    <t xml:space="preserve">Commercial Paper and/or Medium Term Note by Pembangunan Bandar Mutiara Sdn. Bhd. ("PBMSB").  </t>
  </si>
  <si>
    <t>The agreements for the Proposal were signed on 31 July 2003 and PBMSB is in the midst of proceeding with the issuance.</t>
  </si>
  <si>
    <t xml:space="preserve">(based on weighted average of 162,806,000 (2002: 160,502,739) </t>
  </si>
  <si>
    <t xml:space="preserve">(based on weighted average of 230,913,200 (2002:228,609,939) </t>
  </si>
  <si>
    <t>Dividends - 2002 final</t>
  </si>
  <si>
    <t>At 1 May 2003</t>
  </si>
  <si>
    <t>At 31 July 2003</t>
  </si>
  <si>
    <t>30 April 2003.</t>
  </si>
  <si>
    <t>position and performance of the Group since the financial year ended 30 April 2003.</t>
  </si>
  <si>
    <t>The business of the Group was not affected by any significant or cyclical factors in the first quarter.</t>
  </si>
  <si>
    <t xml:space="preserve">For the quarter ended 31 July </t>
  </si>
  <si>
    <t>There are no material capital commitments for the financial quarter ended of 31 July 2003.</t>
  </si>
  <si>
    <t>The Directors have not declared any dividend for the current quarter 31 July 2003.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</si>
  <si>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</si>
  <si>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</si>
  <si>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</si>
  <si>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</si>
  <si>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</si>
  <si>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</si>
  <si>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t>RM 4.312 million and the weighted average number of ordinary shares outstanding during the quarter of 230,913,200.</t>
  </si>
  <si>
    <t>RM 4.268 million and ordinary shares outstanding during the quarter of 162,806,000.</t>
  </si>
  <si>
    <t>Segmental information is presented in respect of the Group's main business segment, that are, property development,</t>
  </si>
  <si>
    <t>For the quarter under review, the Group recorded revenue of RM33.5 million and profit before tax of RM 6.2 million</t>
  </si>
  <si>
    <t>which are mainly derived from the Group's property development activities.</t>
  </si>
  <si>
    <t xml:space="preserve">In view of the current economic environment, the Board of Directors are optimistic that the Group 's performance for </t>
  </si>
  <si>
    <t xml:space="preserve">The results for this quarter have decreased as compared to the preceding quarter's results.  Revenue has decreased by RM4.9 million </t>
  </si>
  <si>
    <t xml:space="preserve">whereas profit before tax has decreased by RM 2 million.   The decrease in revenue caused a corresponding decrease in  profits. </t>
  </si>
  <si>
    <t>Investment holding</t>
  </si>
  <si>
    <t xml:space="preserve">those adopted in the financial statements for the year ended 30 April 2003 except for the following new standards which have been </t>
  </si>
  <si>
    <t>adopted retrospectively:</t>
  </si>
  <si>
    <t>i)  MASB 25 on Income Taxes</t>
  </si>
  <si>
    <t>The adoption of MASB 25 and MASB 29 have no material impact to the Group.  The previous accounting policy of the Group</t>
  </si>
  <si>
    <t>on borrowing costs was in line with MASB 27 and therefore, comparative figures have not been restated.</t>
  </si>
  <si>
    <t>ii)  MASB 27 on Borrowing Costs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</si>
  <si>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</si>
  <si>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Cash and cash equivalents at 31 July 2003</t>
  </si>
  <si>
    <t>Significant related party transactions</t>
  </si>
  <si>
    <t xml:space="preserve">the current financial year will remain satisfactory.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</si>
</sst>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[$-409]dddd\,\ mmmm\ dd\,\ yyyy"/>
    <numFmt numFmtId="173" formatCode="[$-409]d\-mmm\-yy;@"/>
    <numFmt numFmtId="174" formatCode="[$-809]d\ mmmm\ yyyy;@"/>
    <numFmt numFmtId="175" formatCode="[$-809]dd\ mmmm\ yyyy;@"/>
    <numFmt numFmtId="176" formatCode="[$-409]dd\-mmm\-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workbookViewId="0" topLeftCell="B1">
      <selection activeCell="E32" sqref="E32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3.00390625" style="0" customWidth="1"/>
    <col min="6" max="6" width="18.7109375" style="0" customWidth="1"/>
    <col min="7" max="7" width="13.421875" style="0" customWidth="1"/>
    <col min="8" max="8" width="16.281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174</v>
      </c>
    </row>
    <row r="4" spans="2:9" ht="12.75">
      <c r="B4" s="52" t="s">
        <v>56</v>
      </c>
      <c r="C4" s="52"/>
      <c r="D4" s="52"/>
      <c r="E4" s="52"/>
      <c r="F4" s="52"/>
      <c r="G4" s="52"/>
      <c r="H4" s="52"/>
      <c r="I4" s="52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8"/>
      <c r="F6" s="48"/>
      <c r="G6" s="48"/>
      <c r="H6" s="48"/>
    </row>
    <row r="7" spans="2:17" ht="15.75" customHeight="1">
      <c r="B7" s="2"/>
      <c r="C7" s="2"/>
      <c r="D7" s="2"/>
      <c r="E7" s="61" t="s">
        <v>49</v>
      </c>
      <c r="F7" s="61"/>
      <c r="G7" s="61" t="s">
        <v>50</v>
      </c>
      <c r="H7" s="61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53">
        <v>37833</v>
      </c>
      <c r="F11" s="53">
        <v>37468</v>
      </c>
      <c r="G11" s="53">
        <v>37833</v>
      </c>
      <c r="H11" s="59">
        <v>37468</v>
      </c>
      <c r="J11" s="59"/>
      <c r="K11" s="59"/>
      <c r="L11" s="59"/>
      <c r="M11" s="59"/>
      <c r="N11" s="59"/>
      <c r="O11" s="59"/>
      <c r="P11" s="59"/>
      <c r="Q11" s="59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33525</v>
      </c>
      <c r="F14" s="43">
        <v>38278</v>
      </c>
      <c r="G14" s="8">
        <v>33525</v>
      </c>
      <c r="H14" s="43">
        <v>38278</v>
      </c>
    </row>
    <row r="15" spans="5:7" ht="12.75">
      <c r="E15" s="8"/>
      <c r="G15" s="8"/>
    </row>
    <row r="16" spans="2:8" ht="12.75">
      <c r="B16" s="2" t="s">
        <v>175</v>
      </c>
      <c r="E16" s="8">
        <v>6130</v>
      </c>
      <c r="F16" s="43">
        <v>6036</v>
      </c>
      <c r="G16" s="8">
        <v>6130</v>
      </c>
      <c r="H16" s="43">
        <v>6036</v>
      </c>
    </row>
    <row r="17" spans="5:7" ht="12.75">
      <c r="E17" s="8"/>
      <c r="G17" s="8"/>
    </row>
    <row r="18" spans="2:8" ht="12.75">
      <c r="B18" s="2" t="s">
        <v>57</v>
      </c>
      <c r="E18" s="8">
        <f>-272</f>
        <v>-272</v>
      </c>
      <c r="F18" s="43">
        <f>-707</f>
        <v>-707</v>
      </c>
      <c r="G18" s="8">
        <f>-272</f>
        <v>-272</v>
      </c>
      <c r="H18" s="43">
        <f>-707</f>
        <v>-707</v>
      </c>
    </row>
    <row r="19" spans="2:14" ht="12.75">
      <c r="B19" s="2" t="s">
        <v>58</v>
      </c>
      <c r="E19" s="8">
        <v>337</v>
      </c>
      <c r="F19">
        <v>137</v>
      </c>
      <c r="G19" s="8">
        <v>337</v>
      </c>
      <c r="H19">
        <v>137</v>
      </c>
      <c r="M19" s="6"/>
      <c r="N19" s="6"/>
    </row>
    <row r="20" spans="2:8" ht="12.75">
      <c r="B20" s="2"/>
      <c r="E20" s="11"/>
      <c r="F20" s="7"/>
      <c r="G20" s="11"/>
      <c r="H20" s="7"/>
    </row>
    <row r="21" spans="2:8" ht="12.75">
      <c r="B21" t="s">
        <v>59</v>
      </c>
      <c r="E21" s="8">
        <f>SUM(E16:E20)</f>
        <v>6195</v>
      </c>
      <c r="F21" s="8">
        <f>SUM(F16:F20)</f>
        <v>5466</v>
      </c>
      <c r="G21" s="8">
        <f>SUM(G16:G20)</f>
        <v>6195</v>
      </c>
      <c r="H21" s="8">
        <f>SUM(H16:H20)</f>
        <v>5466</v>
      </c>
    </row>
    <row r="22" spans="2:8" ht="12.75">
      <c r="B22" s="2" t="s">
        <v>60</v>
      </c>
      <c r="E22" s="8">
        <f>-1926</f>
        <v>-1926</v>
      </c>
      <c r="F22" s="43">
        <f>-1421</f>
        <v>-1421</v>
      </c>
      <c r="G22" s="8">
        <f>-1926</f>
        <v>-1926</v>
      </c>
      <c r="H22" s="43">
        <f>-1421</f>
        <v>-1421</v>
      </c>
    </row>
    <row r="23" spans="5:8" ht="12.75">
      <c r="E23" s="15"/>
      <c r="F23" s="7"/>
      <c r="G23" s="11"/>
      <c r="H23" s="7"/>
    </row>
    <row r="24" spans="2:8" ht="13.5" thickBot="1">
      <c r="B24" t="s">
        <v>61</v>
      </c>
      <c r="E24" s="14">
        <f>SUM(E21:E23)</f>
        <v>4269</v>
      </c>
      <c r="F24" s="42">
        <f>SUM(F21:F23)</f>
        <v>4045</v>
      </c>
      <c r="G24" s="42">
        <f>SUM(G21:G23)</f>
        <v>4269</v>
      </c>
      <c r="H24" s="42">
        <f>SUM(H21:H23)</f>
        <v>4045</v>
      </c>
    </row>
    <row r="25" spans="5:8" ht="13.5" thickTop="1">
      <c r="E25" s="28"/>
      <c r="F25" s="28"/>
      <c r="G25" s="28"/>
      <c r="H25" s="28"/>
    </row>
    <row r="26" spans="5:8" ht="12.75">
      <c r="E26" s="28"/>
      <c r="F26" s="28"/>
      <c r="G26" s="28"/>
      <c r="H26" s="28"/>
    </row>
    <row r="27" spans="5:8" ht="12.75">
      <c r="E27" s="28"/>
      <c r="F27" s="28"/>
      <c r="G27" s="28"/>
      <c r="H27" s="28"/>
    </row>
    <row r="28" spans="2:8" ht="12.75">
      <c r="B28" t="s">
        <v>62</v>
      </c>
      <c r="E28" s="30">
        <f>E24/162806*100</f>
        <v>2.6221392331977937</v>
      </c>
      <c r="F28" s="30">
        <v>2.52</v>
      </c>
      <c r="G28" s="30">
        <f>G24/162806*100</f>
        <v>2.6221392331977937</v>
      </c>
      <c r="H28" s="30">
        <v>2.52</v>
      </c>
    </row>
    <row r="29" spans="2:8" s="50" customFormat="1" ht="11.25">
      <c r="B29" s="50" t="s">
        <v>181</v>
      </c>
      <c r="E29" s="51"/>
      <c r="F29" s="51"/>
      <c r="G29" s="51"/>
      <c r="H29" s="51"/>
    </row>
    <row r="30" spans="2:8" s="50" customFormat="1" ht="11.25">
      <c r="B30" s="50" t="s">
        <v>149</v>
      </c>
      <c r="E30" s="51"/>
      <c r="F30" s="51"/>
      <c r="G30" s="51"/>
      <c r="H30" s="51"/>
    </row>
    <row r="32" spans="2:8" ht="12.75">
      <c r="B32" t="s">
        <v>63</v>
      </c>
      <c r="E32" s="49">
        <f>(4312)/230913*100</f>
        <v>1.8673699618471027</v>
      </c>
      <c r="F32" s="30">
        <v>1.77</v>
      </c>
      <c r="G32" s="49">
        <f>(4312)/230913*100</f>
        <v>1.8673699618471027</v>
      </c>
      <c r="H32" s="30">
        <v>1.77</v>
      </c>
    </row>
    <row r="33" spans="2:8" ht="12.75">
      <c r="B33" s="50" t="s">
        <v>182</v>
      </c>
      <c r="E33" s="49"/>
      <c r="F33" s="30"/>
      <c r="G33" s="49"/>
      <c r="H33" s="30"/>
    </row>
    <row r="34" ht="12.75">
      <c r="B34" s="50" t="s">
        <v>149</v>
      </c>
    </row>
    <row r="36" spans="2:8" ht="12.75">
      <c r="B36" s="19" t="s">
        <v>65</v>
      </c>
      <c r="C36" s="3"/>
      <c r="E36" s="6"/>
      <c r="F36" s="1"/>
      <c r="G36" s="6"/>
      <c r="H36" s="1"/>
    </row>
    <row r="37" ht="12.75">
      <c r="C37" s="3"/>
    </row>
    <row r="38" ht="12.75">
      <c r="C38" s="3"/>
    </row>
    <row r="39" spans="2:3" ht="12.75">
      <c r="B39" s="24"/>
      <c r="C39" s="3"/>
    </row>
    <row r="40" spans="3:8" ht="12.75">
      <c r="C40" s="3"/>
      <c r="E40" s="6"/>
      <c r="F40" s="1"/>
      <c r="G40" s="6"/>
      <c r="H40" s="1"/>
    </row>
    <row r="44" ht="12.75">
      <c r="C44" s="19"/>
    </row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</sheetData>
  <mergeCells count="2">
    <mergeCell ref="E7:F7"/>
    <mergeCell ref="G7:H7"/>
  </mergeCells>
  <printOptions/>
  <pageMargins left="0.4" right="0.27" top="0.3" bottom="0.38" header="0.3" footer="0.32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workbookViewId="0" topLeftCell="A43">
      <selection activeCell="F64" sqref="F64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5.0039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174</v>
      </c>
    </row>
    <row r="3" ht="12.75">
      <c r="B3" s="4"/>
    </row>
    <row r="4" ht="12.75">
      <c r="B4" s="4" t="s">
        <v>64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53">
        <v>37833</v>
      </c>
      <c r="F11" s="53">
        <v>37741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4" spans="2:6" ht="12.75">
      <c r="B14">
        <v>1</v>
      </c>
      <c r="C14" t="s">
        <v>23</v>
      </c>
      <c r="E14" s="8">
        <v>2128</v>
      </c>
      <c r="F14" s="43">
        <v>1911</v>
      </c>
    </row>
    <row r="16" spans="2:6" ht="12.75">
      <c r="B16" s="3">
        <v>2</v>
      </c>
      <c r="C16" t="s">
        <v>22</v>
      </c>
      <c r="E16" s="8">
        <v>46498</v>
      </c>
      <c r="F16" s="8">
        <v>46145</v>
      </c>
    </row>
    <row r="18" spans="2:6" ht="12.75">
      <c r="B18">
        <v>3</v>
      </c>
      <c r="C18" t="s">
        <v>33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24</v>
      </c>
      <c r="E20" s="8">
        <v>297315</v>
      </c>
      <c r="F20" s="43">
        <v>297048</v>
      </c>
    </row>
    <row r="21" spans="5:6" ht="12.75">
      <c r="E21" s="8"/>
      <c r="F21" s="43"/>
    </row>
    <row r="22" spans="2:6" ht="12.75">
      <c r="B22">
        <v>5</v>
      </c>
      <c r="C22" t="s">
        <v>162</v>
      </c>
      <c r="E22" s="8">
        <v>1708</v>
      </c>
      <c r="F22" s="43">
        <v>1817</v>
      </c>
    </row>
    <row r="23" ht="12.75">
      <c r="E23" s="8"/>
    </row>
    <row r="24" spans="2:5" ht="12.75">
      <c r="B24">
        <v>6</v>
      </c>
      <c r="C24" t="s">
        <v>13</v>
      </c>
      <c r="E24" s="8"/>
    </row>
    <row r="25" spans="4:6" ht="12.75">
      <c r="D25" t="s">
        <v>164</v>
      </c>
      <c r="E25" s="8">
        <v>7835</v>
      </c>
      <c r="F25" s="8">
        <v>8866</v>
      </c>
    </row>
    <row r="26" spans="4:6" ht="12.75">
      <c r="D26" t="s">
        <v>24</v>
      </c>
      <c r="E26" s="8">
        <v>27363</v>
      </c>
      <c r="F26" s="43">
        <v>28967</v>
      </c>
    </row>
    <row r="27" spans="2:6" ht="12.75">
      <c r="B27" s="3"/>
      <c r="D27" t="s">
        <v>26</v>
      </c>
      <c r="E27" s="8">
        <v>27779</v>
      </c>
      <c r="F27" s="43">
        <v>39224</v>
      </c>
    </row>
    <row r="28" spans="4:6" ht="12.75">
      <c r="D28" t="s">
        <v>25</v>
      </c>
      <c r="E28" s="8">
        <v>5198</v>
      </c>
      <c r="F28" s="43">
        <v>2707</v>
      </c>
    </row>
    <row r="29" spans="2:6" ht="12.75">
      <c r="B29" s="3"/>
      <c r="D29" t="s">
        <v>27</v>
      </c>
      <c r="E29" s="8">
        <v>23478</v>
      </c>
      <c r="F29" s="43">
        <v>21063</v>
      </c>
    </row>
    <row r="30" spans="5:6" ht="12.75">
      <c r="E30" s="12">
        <f>SUM(E25:E29)</f>
        <v>91653</v>
      </c>
      <c r="F30" s="12">
        <f>SUM(F25:F29)</f>
        <v>100827</v>
      </c>
    </row>
    <row r="31" spans="2:3" ht="12.75">
      <c r="B31">
        <v>7</v>
      </c>
      <c r="C31" t="s">
        <v>14</v>
      </c>
    </row>
    <row r="32" spans="4:6" ht="12.75">
      <c r="D32" t="s">
        <v>28</v>
      </c>
      <c r="E32" s="8">
        <v>11116</v>
      </c>
      <c r="F32" s="8">
        <v>12510</v>
      </c>
    </row>
    <row r="33" spans="4:6" ht="12.75">
      <c r="D33" t="s">
        <v>37</v>
      </c>
      <c r="E33" s="8">
        <v>16414</v>
      </c>
      <c r="F33" s="8">
        <v>19511</v>
      </c>
    </row>
    <row r="34" spans="4:6" ht="12.75">
      <c r="D34" t="s">
        <v>39</v>
      </c>
      <c r="E34" s="8">
        <v>33116</v>
      </c>
      <c r="F34" s="8">
        <v>28734</v>
      </c>
    </row>
    <row r="35" spans="4:6" ht="12.75">
      <c r="D35" t="s">
        <v>29</v>
      </c>
      <c r="E35" s="8">
        <v>14388</v>
      </c>
      <c r="F35" s="8">
        <v>13247</v>
      </c>
    </row>
    <row r="36" spans="5:6" ht="12.75">
      <c r="E36" s="13">
        <f>SUM(E32:E35)</f>
        <v>75034</v>
      </c>
      <c r="F36" s="13">
        <f>SUM(F32:F35)</f>
        <v>74002</v>
      </c>
    </row>
    <row r="38" spans="2:6" ht="12.75">
      <c r="B38" s="3">
        <v>8</v>
      </c>
      <c r="C38" t="s">
        <v>30</v>
      </c>
      <c r="E38" s="9">
        <f>E30-E36</f>
        <v>16619</v>
      </c>
      <c r="F38" s="9">
        <f>F30-F36</f>
        <v>26825</v>
      </c>
    </row>
    <row r="39" spans="2:6" ht="12.75">
      <c r="B39" s="3"/>
      <c r="E39" s="9"/>
      <c r="F39" s="1"/>
    </row>
    <row r="40" spans="2:6" ht="13.5" thickBot="1">
      <c r="B40" s="3"/>
      <c r="E40" s="26">
        <f>E14+E16+E18+E20+E38+E22</f>
        <v>369768</v>
      </c>
      <c r="F40" s="26">
        <f>F14+F16+F18+F20+F38+F22</f>
        <v>379246</v>
      </c>
    </row>
    <row r="41" ht="13.5" thickTop="1"/>
    <row r="42" spans="2:3" ht="12.75">
      <c r="B42" s="3">
        <v>9</v>
      </c>
      <c r="C42" t="s">
        <v>15</v>
      </c>
    </row>
    <row r="43" spans="3:6" ht="12.75">
      <c r="C43" t="s">
        <v>16</v>
      </c>
      <c r="E43" s="8">
        <v>162806</v>
      </c>
      <c r="F43" s="8">
        <v>162806</v>
      </c>
    </row>
    <row r="44" spans="3:6" ht="12.75">
      <c r="C44" t="s">
        <v>32</v>
      </c>
      <c r="E44" s="8">
        <v>79142</v>
      </c>
      <c r="F44" s="8">
        <v>79142</v>
      </c>
    </row>
    <row r="45" spans="3:6" ht="12.75">
      <c r="C45" t="s">
        <v>17</v>
      </c>
      <c r="E45" s="8">
        <v>16477</v>
      </c>
      <c r="F45" s="8">
        <v>12208</v>
      </c>
    </row>
    <row r="46" spans="5:6" ht="12.75">
      <c r="E46" s="11"/>
      <c r="F46" s="10"/>
    </row>
    <row r="47" spans="5:6" ht="12.75">
      <c r="E47" s="15"/>
      <c r="F47" s="16"/>
    </row>
    <row r="48" spans="5:6" ht="12.75">
      <c r="E48" s="15">
        <f>SUM(E43:E46)</f>
        <v>258425</v>
      </c>
      <c r="F48" s="15">
        <f>SUM(F43:F46)</f>
        <v>254156</v>
      </c>
    </row>
    <row r="50" spans="2:6" ht="12.75">
      <c r="B50" s="3">
        <v>10</v>
      </c>
      <c r="C50" t="s">
        <v>18</v>
      </c>
      <c r="E50" s="8">
        <v>4000</v>
      </c>
      <c r="F50" s="8">
        <v>4000</v>
      </c>
    </row>
    <row r="52" spans="2:6" ht="12.75">
      <c r="B52">
        <v>11</v>
      </c>
      <c r="C52" t="s">
        <v>163</v>
      </c>
      <c r="E52" s="8">
        <v>10339</v>
      </c>
      <c r="F52" s="8">
        <v>11243</v>
      </c>
    </row>
    <row r="54" spans="2:6" ht="12.75">
      <c r="B54">
        <v>12</v>
      </c>
      <c r="C54" t="s">
        <v>32</v>
      </c>
      <c r="E54" s="8">
        <v>6099</v>
      </c>
      <c r="F54" s="8">
        <v>6489</v>
      </c>
    </row>
    <row r="56" spans="2:6" ht="12.75">
      <c r="B56" s="3">
        <v>13</v>
      </c>
      <c r="C56" s="2" t="s">
        <v>40</v>
      </c>
      <c r="E56" s="8">
        <v>64268</v>
      </c>
      <c r="F56" s="8">
        <v>76313</v>
      </c>
    </row>
    <row r="58" spans="2:6" ht="12.75">
      <c r="B58">
        <v>14</v>
      </c>
      <c r="C58" s="2" t="s">
        <v>31</v>
      </c>
      <c r="E58" s="8">
        <v>25624</v>
      </c>
      <c r="F58" s="8">
        <v>26032</v>
      </c>
    </row>
    <row r="59" spans="3:6" ht="12.75">
      <c r="C59" s="2"/>
      <c r="E59" s="8"/>
      <c r="F59" s="8"/>
    </row>
    <row r="60" spans="2:6" ht="12.75">
      <c r="B60">
        <v>15</v>
      </c>
      <c r="C60" s="2" t="s">
        <v>54</v>
      </c>
      <c r="E60" s="8">
        <v>1013</v>
      </c>
      <c r="F60" s="8">
        <v>1013</v>
      </c>
    </row>
    <row r="61" spans="3:5" ht="12.75">
      <c r="C61" s="2"/>
      <c r="E61" s="8"/>
    </row>
    <row r="62" spans="3:6" ht="13.5" thickBot="1">
      <c r="C62" s="2"/>
      <c r="E62" s="14">
        <f>SUM(E48:E61)</f>
        <v>369768</v>
      </c>
      <c r="F62" s="14">
        <f>SUM(F48:F61)</f>
        <v>379246</v>
      </c>
    </row>
    <row r="63" ht="13.5" thickTop="1">
      <c r="C63" s="2"/>
    </row>
    <row r="64" spans="2:6" ht="12.75">
      <c r="B64" s="3">
        <v>16</v>
      </c>
      <c r="C64" t="s">
        <v>141</v>
      </c>
      <c r="E64" s="47">
        <f>(E48+E52)/E43</f>
        <v>1.6508236797169638</v>
      </c>
      <c r="F64" s="47">
        <f>(F48+F52)/F43</f>
        <v>1.6301549082957631</v>
      </c>
    </row>
    <row r="65" ht="12.75">
      <c r="C65" s="50"/>
    </row>
    <row r="66" spans="3:26" ht="12.75">
      <c r="C66" s="50"/>
      <c r="L66" s="6"/>
      <c r="M66" s="6"/>
      <c r="N66" s="6"/>
      <c r="O66" s="1"/>
      <c r="P66" s="1"/>
      <c r="Q66" s="1"/>
      <c r="R66" s="1"/>
      <c r="S66" s="1"/>
      <c r="T66" s="1"/>
      <c r="U66" s="1"/>
      <c r="W66" s="6"/>
      <c r="X66" s="6"/>
      <c r="Y66" s="6"/>
      <c r="Z66" s="1"/>
    </row>
    <row r="67" ht="12.75">
      <c r="C67" s="19"/>
    </row>
    <row r="68" ht="12.75">
      <c r="B68" s="19" t="s">
        <v>150</v>
      </c>
    </row>
    <row r="69" ht="12.75">
      <c r="B69" s="19" t="s">
        <v>151</v>
      </c>
    </row>
  </sheetData>
  <printOptions/>
  <pageMargins left="0.75" right="0.75" top="0.56" bottom="0.49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workbookViewId="0" topLeftCell="B22">
      <selection activeCell="H32" sqref="H32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174</v>
      </c>
    </row>
    <row r="3" ht="12.75">
      <c r="B3" s="4"/>
    </row>
    <row r="4" ht="12.75">
      <c r="B4" s="4" t="s">
        <v>66</v>
      </c>
    </row>
    <row r="6" spans="6:7" ht="12.75">
      <c r="F6" s="62" t="s">
        <v>72</v>
      </c>
      <c r="G6" s="62"/>
    </row>
    <row r="7" spans="4:8" ht="12.75">
      <c r="D7" s="1" t="s">
        <v>67</v>
      </c>
      <c r="E7" s="1" t="s">
        <v>32</v>
      </c>
      <c r="F7" s="1" t="s">
        <v>67</v>
      </c>
      <c r="G7" s="1" t="s">
        <v>70</v>
      </c>
      <c r="H7" s="1" t="s">
        <v>143</v>
      </c>
    </row>
    <row r="8" spans="4:9" ht="12.75">
      <c r="D8" s="1" t="s">
        <v>68</v>
      </c>
      <c r="E8" s="1"/>
      <c r="F8" s="1" t="s">
        <v>69</v>
      </c>
      <c r="G8" s="1" t="s">
        <v>71</v>
      </c>
      <c r="H8" s="1" t="s">
        <v>144</v>
      </c>
      <c r="I8" s="1" t="s">
        <v>20</v>
      </c>
    </row>
    <row r="9" spans="4:9" ht="12.75">
      <c r="D9" s="1"/>
      <c r="E9" s="1"/>
      <c r="F9" s="1"/>
      <c r="G9" s="1"/>
      <c r="H9" s="1" t="s">
        <v>145</v>
      </c>
      <c r="I9" s="1"/>
    </row>
    <row r="10" spans="4:9" ht="12.75">
      <c r="D10" s="1"/>
      <c r="E10" s="1"/>
      <c r="F10" s="1"/>
      <c r="G10" s="1"/>
      <c r="H10" s="1" t="s">
        <v>146</v>
      </c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184</v>
      </c>
      <c r="D13" s="9">
        <f>D37</f>
        <v>162806</v>
      </c>
      <c r="E13" s="9">
        <f>E37</f>
        <v>79142</v>
      </c>
      <c r="F13" s="9">
        <f>F37</f>
        <v>2315</v>
      </c>
      <c r="G13" s="9">
        <f>G37</f>
        <v>1354</v>
      </c>
      <c r="H13" s="9">
        <f>H37</f>
        <v>8539</v>
      </c>
      <c r="I13" s="8">
        <f>SUM(D13:H13)</f>
        <v>254156</v>
      </c>
    </row>
    <row r="14" ht="12.75">
      <c r="I14" s="9"/>
    </row>
    <row r="15" spans="2:9" ht="12.75">
      <c r="B15" t="s">
        <v>61</v>
      </c>
      <c r="H15" s="8">
        <f>'P&amp;L'!E24</f>
        <v>4269</v>
      </c>
      <c r="I15" s="8">
        <f>SUM(D15:H15)</f>
        <v>4269</v>
      </c>
    </row>
    <row r="16" spans="8:9" ht="12.75">
      <c r="H16" s="8"/>
      <c r="I16" s="8"/>
    </row>
    <row r="17" spans="2:9" ht="12.75">
      <c r="B17" t="s">
        <v>166</v>
      </c>
      <c r="G17" s="8">
        <v>280</v>
      </c>
      <c r="H17" s="8">
        <f>-280</f>
        <v>-280</v>
      </c>
      <c r="I17" s="8">
        <f>SUM(D17:H17)</f>
        <v>0</v>
      </c>
    </row>
    <row r="19" spans="2:9" ht="13.5" thickBot="1">
      <c r="B19" t="s">
        <v>185</v>
      </c>
      <c r="D19" s="14">
        <f aca="true" t="shared" si="0" ref="D19:I19">SUM(D13:D18)</f>
        <v>162806</v>
      </c>
      <c r="E19" s="14">
        <f t="shared" si="0"/>
        <v>79142</v>
      </c>
      <c r="F19" s="14">
        <f t="shared" si="0"/>
        <v>2315</v>
      </c>
      <c r="G19" s="14">
        <f t="shared" si="0"/>
        <v>1634</v>
      </c>
      <c r="H19" s="14">
        <f t="shared" si="0"/>
        <v>12528</v>
      </c>
      <c r="I19" s="14">
        <f t="shared" si="0"/>
        <v>258425</v>
      </c>
    </row>
    <row r="20" ht="13.5" thickTop="1"/>
    <row r="23" spans="2:9" ht="12.75">
      <c r="B23" t="s">
        <v>75</v>
      </c>
      <c r="D23" s="9">
        <v>146506</v>
      </c>
      <c r="E23" s="9">
        <v>79142</v>
      </c>
      <c r="F23" s="9">
        <v>3528</v>
      </c>
      <c r="G23" s="9">
        <v>34</v>
      </c>
      <c r="H23" s="9">
        <f>-3684</f>
        <v>-3684</v>
      </c>
      <c r="I23" s="8">
        <f>SUM(D23:H23)</f>
        <v>225526</v>
      </c>
    </row>
    <row r="25" ht="12.75">
      <c r="B25" t="s">
        <v>73</v>
      </c>
    </row>
    <row r="26" spans="2:9" ht="12.75">
      <c r="B26" t="s">
        <v>76</v>
      </c>
      <c r="D26" s="8">
        <v>6300</v>
      </c>
      <c r="E26" s="8"/>
      <c r="I26" s="8">
        <f>SUM(D26:H26)</f>
        <v>6300</v>
      </c>
    </row>
    <row r="27" spans="2:9" ht="12.75">
      <c r="B27" t="s">
        <v>77</v>
      </c>
      <c r="D27" s="8">
        <v>10000</v>
      </c>
      <c r="E27" s="8"/>
      <c r="F27" s="8">
        <f>10000*0.2</f>
        <v>2000</v>
      </c>
      <c r="I27" s="8">
        <f>SUM(D27:H27)</f>
        <v>12000</v>
      </c>
    </row>
    <row r="28" spans="4:9" ht="12.75">
      <c r="D28" s="8"/>
      <c r="E28" s="8"/>
      <c r="F28" s="8"/>
      <c r="I28" s="8"/>
    </row>
    <row r="29" spans="2:9" ht="12.75">
      <c r="B29" t="s">
        <v>165</v>
      </c>
      <c r="D29" s="8"/>
      <c r="E29" s="8"/>
      <c r="F29" s="8">
        <f>-3213</f>
        <v>-3213</v>
      </c>
      <c r="I29" s="8">
        <f>SUM(D29:H29)</f>
        <v>-3213</v>
      </c>
    </row>
    <row r="31" spans="2:9" ht="12.75">
      <c r="B31" t="s">
        <v>74</v>
      </c>
      <c r="H31" s="8">
        <v>17060</v>
      </c>
      <c r="I31" s="8">
        <f>SUM(D31:H31)</f>
        <v>17060</v>
      </c>
    </row>
    <row r="32" spans="8:9" ht="12.75">
      <c r="H32" s="8"/>
      <c r="I32" s="8"/>
    </row>
    <row r="33" spans="2:9" ht="12.75">
      <c r="B33" t="s">
        <v>183</v>
      </c>
      <c r="H33" s="8">
        <f>-3517</f>
        <v>-3517</v>
      </c>
      <c r="I33" s="8">
        <f>SUM(D33:H33)</f>
        <v>-3517</v>
      </c>
    </row>
    <row r="34" spans="8:9" ht="12.75">
      <c r="H34" s="8"/>
      <c r="I34" s="8"/>
    </row>
    <row r="35" spans="2:9" ht="12.75">
      <c r="B35" t="s">
        <v>166</v>
      </c>
      <c r="G35" s="8">
        <v>1320</v>
      </c>
      <c r="H35" s="8">
        <f>-1320</f>
        <v>-1320</v>
      </c>
      <c r="I35" s="8"/>
    </row>
    <row r="37" spans="2:9" ht="13.5" thickBot="1">
      <c r="B37" t="s">
        <v>157</v>
      </c>
      <c r="D37" s="14">
        <f aca="true" t="shared" si="1" ref="D37:I37">SUM(D23:D36)</f>
        <v>162806</v>
      </c>
      <c r="E37" s="14">
        <f t="shared" si="1"/>
        <v>79142</v>
      </c>
      <c r="F37" s="14">
        <f t="shared" si="1"/>
        <v>2315</v>
      </c>
      <c r="G37" s="14">
        <f t="shared" si="1"/>
        <v>1354</v>
      </c>
      <c r="H37" s="14">
        <f t="shared" si="1"/>
        <v>8539</v>
      </c>
      <c r="I37" s="14">
        <f t="shared" si="1"/>
        <v>254156</v>
      </c>
    </row>
    <row r="38" ht="13.5" thickTop="1"/>
    <row r="41" spans="2:26" ht="12.75">
      <c r="B41" s="19" t="s">
        <v>65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</sheetData>
  <mergeCells count="1">
    <mergeCell ref="F6:G6"/>
  </mergeCells>
  <printOptions/>
  <pageMargins left="0.29" right="0.25" top="0.47" bottom="0.38" header="0.5" footer="0.3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0"/>
  <sheetViews>
    <sheetView workbookViewId="0" topLeftCell="A16">
      <selection activeCell="D16" sqref="D16"/>
    </sheetView>
  </sheetViews>
  <sheetFormatPr defaultColWidth="9.140625" defaultRowHeight="12.75"/>
  <cols>
    <col min="1" max="1" width="2.28125" style="0" customWidth="1"/>
    <col min="2" max="2" width="48.00390625" style="0" customWidth="1"/>
    <col min="3" max="3" width="2.421875" style="0" customWidth="1"/>
    <col min="4" max="4" width="18.140625" style="0" customWidth="1"/>
    <col min="5" max="5" width="16.140625" style="0" customWidth="1"/>
  </cols>
  <sheetData>
    <row r="1" ht="12.75">
      <c r="B1" s="4" t="s">
        <v>19</v>
      </c>
    </row>
    <row r="2" ht="12.75">
      <c r="B2" s="4" t="s">
        <v>174</v>
      </c>
    </row>
    <row r="3" ht="12.75">
      <c r="B3" s="4"/>
    </row>
    <row r="4" ht="12.75">
      <c r="B4" s="4" t="s">
        <v>78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53">
        <v>37833</v>
      </c>
      <c r="E10" s="53">
        <v>37741</v>
      </c>
    </row>
    <row r="11" spans="4:5" ht="12.75">
      <c r="D11" s="1" t="s">
        <v>3</v>
      </c>
      <c r="E11" s="1" t="s">
        <v>3</v>
      </c>
    </row>
    <row r="13" spans="2:5" ht="12.75">
      <c r="B13" t="s">
        <v>79</v>
      </c>
      <c r="D13" s="8">
        <v>10830</v>
      </c>
      <c r="E13" s="8">
        <f>-9196</f>
        <v>-9196</v>
      </c>
    </row>
    <row r="14" ht="12.75">
      <c r="E14" s="8"/>
    </row>
    <row r="15" spans="2:5" ht="12.75">
      <c r="B15" t="s">
        <v>80</v>
      </c>
      <c r="D15" s="8">
        <f>-321</f>
        <v>-321</v>
      </c>
      <c r="E15" s="8">
        <f>-644</f>
        <v>-644</v>
      </c>
    </row>
    <row r="16" ht="12.75">
      <c r="E16" s="8"/>
    </row>
    <row r="17" spans="2:5" ht="12.75">
      <c r="B17" t="s">
        <v>81</v>
      </c>
      <c r="D17" s="8">
        <f>-4476</f>
        <v>-4476</v>
      </c>
      <c r="E17" s="8">
        <v>8735</v>
      </c>
    </row>
    <row r="18" spans="4:5" ht="12.75">
      <c r="D18" s="7"/>
      <c r="E18" s="11"/>
    </row>
    <row r="19" spans="2:5" ht="12.75">
      <c r="B19" t="s">
        <v>82</v>
      </c>
      <c r="D19" s="8">
        <f>SUM(D13:D18)</f>
        <v>6033</v>
      </c>
      <c r="E19" s="8">
        <f>SUM(E13:E18)</f>
        <v>-1105</v>
      </c>
    </row>
    <row r="20" spans="4:5" ht="12.75">
      <c r="D20" s="8"/>
      <c r="E20" s="8"/>
    </row>
    <row r="21" spans="2:5" ht="12.75">
      <c r="B21" t="s">
        <v>83</v>
      </c>
      <c r="D21" s="8">
        <f>E23</f>
        <v>5685</v>
      </c>
      <c r="E21" s="8">
        <v>6790</v>
      </c>
    </row>
    <row r="22" spans="4:5" ht="12.75">
      <c r="D22" s="8"/>
      <c r="E22" s="8"/>
    </row>
    <row r="23" spans="2:5" ht="13.5" thickBot="1">
      <c r="B23" t="s">
        <v>214</v>
      </c>
      <c r="D23" s="14">
        <f>SUM(D19:D22)</f>
        <v>11718</v>
      </c>
      <c r="E23" s="14">
        <f>SUM(E19:E22)</f>
        <v>5685</v>
      </c>
    </row>
    <row r="24" ht="13.5" thickTop="1"/>
    <row r="25" ht="12.75">
      <c r="B25" s="19" t="s">
        <v>129</v>
      </c>
    </row>
    <row r="27" spans="4:5" ht="12.75">
      <c r="D27" s="44" t="s">
        <v>8</v>
      </c>
      <c r="E27" s="19"/>
    </row>
    <row r="28" spans="4:5" ht="12.75">
      <c r="D28" s="44" t="s">
        <v>9</v>
      </c>
      <c r="E28" s="44" t="s">
        <v>8</v>
      </c>
    </row>
    <row r="29" spans="4:5" ht="12.75">
      <c r="D29" s="44" t="s">
        <v>10</v>
      </c>
      <c r="E29" s="44" t="s">
        <v>11</v>
      </c>
    </row>
    <row r="30" spans="4:5" ht="12.75">
      <c r="D30" s="44" t="s">
        <v>2</v>
      </c>
      <c r="E30" s="44" t="s">
        <v>12</v>
      </c>
    </row>
    <row r="31" spans="4:5" ht="12.75">
      <c r="D31" s="54">
        <v>37833</v>
      </c>
      <c r="E31" s="54">
        <v>37741</v>
      </c>
    </row>
    <row r="32" spans="4:5" ht="12.75">
      <c r="D32" s="44" t="s">
        <v>3</v>
      </c>
      <c r="E32" s="44" t="s">
        <v>3</v>
      </c>
    </row>
    <row r="33" spans="4:5" ht="12.75">
      <c r="D33" s="44"/>
      <c r="E33" s="44"/>
    </row>
    <row r="34" spans="2:5" ht="12.75">
      <c r="B34" s="19" t="s">
        <v>130</v>
      </c>
      <c r="D34" s="46">
        <v>13377</v>
      </c>
      <c r="E34" s="46">
        <v>11411</v>
      </c>
    </row>
    <row r="35" spans="2:5" ht="12.75">
      <c r="B35" s="19" t="s">
        <v>132</v>
      </c>
      <c r="D35" s="46">
        <v>9052</v>
      </c>
      <c r="E35" s="46">
        <v>8561</v>
      </c>
    </row>
    <row r="36" spans="2:5" ht="12.75">
      <c r="B36" s="19" t="s">
        <v>131</v>
      </c>
      <c r="D36" s="46">
        <f>-10711</f>
        <v>-10711</v>
      </c>
      <c r="E36" s="46">
        <f>-14287</f>
        <v>-14287</v>
      </c>
    </row>
    <row r="37" spans="4:5" ht="13.5" thickBot="1">
      <c r="D37" s="45">
        <f>SUM(D34:D36)</f>
        <v>11718</v>
      </c>
      <c r="E37" s="45">
        <f>SUM(E34:E36)</f>
        <v>5685</v>
      </c>
    </row>
    <row r="38" spans="4:5" ht="13.5" thickTop="1">
      <c r="D38" s="44"/>
      <c r="E38" s="44"/>
    </row>
    <row r="41" spans="2:26" ht="12.75">
      <c r="B41" s="19" t="s">
        <v>134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133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75" right="0.75" top="0.63" bottom="0.6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workbookViewId="0" topLeftCell="A9">
      <pane xSplit="11550" topLeftCell="D1" activePane="topLeft" state="split"/>
      <selection pane="topLeft" activeCell="C133" sqref="C133"/>
      <selection pane="topRight" activeCell="G93" sqref="G93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5.710937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">
        <v>174</v>
      </c>
    </row>
    <row r="3" ht="12.75">
      <c r="B3" s="4"/>
    </row>
    <row r="4" ht="12.75">
      <c r="B4" s="4" t="s">
        <v>84</v>
      </c>
    </row>
    <row r="6" spans="2:3" ht="12.75">
      <c r="B6" s="3">
        <v>1</v>
      </c>
      <c r="C6" s="4" t="s">
        <v>91</v>
      </c>
    </row>
    <row r="8" ht="12.75">
      <c r="C8" s="2" t="s">
        <v>85</v>
      </c>
    </row>
    <row r="9" ht="12.75">
      <c r="C9" s="2"/>
    </row>
    <row r="10" ht="12.75">
      <c r="C10" s="2" t="s">
        <v>86</v>
      </c>
    </row>
    <row r="11" ht="13.5" customHeight="1">
      <c r="C11" s="2" t="s">
        <v>186</v>
      </c>
    </row>
    <row r="12" ht="13.5" customHeight="1">
      <c r="C12" s="2"/>
    </row>
    <row r="13" ht="13.5" customHeight="1">
      <c r="C13" s="2" t="s">
        <v>138</v>
      </c>
    </row>
    <row r="14" ht="12.75" customHeight="1">
      <c r="C14" s="2" t="s">
        <v>207</v>
      </c>
    </row>
    <row r="15" ht="12.75" customHeight="1">
      <c r="C15" s="2" t="s">
        <v>208</v>
      </c>
    </row>
    <row r="16" ht="12.75" customHeight="1">
      <c r="C16" s="2" t="s">
        <v>209</v>
      </c>
    </row>
    <row r="17" ht="12.75" customHeight="1">
      <c r="C17" s="2" t="s">
        <v>212</v>
      </c>
    </row>
    <row r="18" ht="12.75" customHeight="1">
      <c r="C18" s="2"/>
    </row>
    <row r="19" ht="12.75" customHeight="1">
      <c r="C19" s="2"/>
    </row>
    <row r="20" ht="12.75" customHeight="1">
      <c r="C20" s="2" t="s">
        <v>210</v>
      </c>
    </row>
    <row r="21" ht="12.75" customHeight="1">
      <c r="C21" s="2" t="s">
        <v>211</v>
      </c>
    </row>
    <row r="22" ht="12.75" customHeight="1">
      <c r="C22" s="2"/>
    </row>
    <row r="23" ht="12.75">
      <c r="C23" s="2" t="s">
        <v>87</v>
      </c>
    </row>
    <row r="24" ht="12.75">
      <c r="C24" s="2" t="s">
        <v>187</v>
      </c>
    </row>
    <row r="26" spans="2:3" ht="12.75">
      <c r="B26">
        <v>2</v>
      </c>
      <c r="C26" s="17" t="s">
        <v>88</v>
      </c>
    </row>
    <row r="28" ht="12.75">
      <c r="C28" t="s">
        <v>188</v>
      </c>
    </row>
    <row r="30" spans="2:3" ht="12.75">
      <c r="B30">
        <v>3</v>
      </c>
      <c r="C30" s="4" t="s">
        <v>89</v>
      </c>
    </row>
    <row r="32" ht="12.75">
      <c r="C32" t="s">
        <v>90</v>
      </c>
    </row>
    <row r="34" spans="2:3" ht="12.75">
      <c r="B34">
        <v>4</v>
      </c>
      <c r="C34" s="4" t="s">
        <v>92</v>
      </c>
    </row>
    <row r="36" ht="12.75">
      <c r="C36" t="s">
        <v>93</v>
      </c>
    </row>
    <row r="38" spans="2:3" ht="12.75">
      <c r="B38">
        <v>5</v>
      </c>
      <c r="C38" s="4" t="s">
        <v>94</v>
      </c>
    </row>
    <row r="40" ht="12.75">
      <c r="C40" t="s">
        <v>136</v>
      </c>
    </row>
    <row r="41" ht="12.75">
      <c r="C41" t="s">
        <v>135</v>
      </c>
    </row>
    <row r="43" spans="2:3" ht="12.75">
      <c r="B43">
        <v>6</v>
      </c>
      <c r="C43" s="4" t="s">
        <v>95</v>
      </c>
    </row>
    <row r="44" ht="12.75">
      <c r="E44" s="1"/>
    </row>
    <row r="45" spans="3:5" ht="12.75">
      <c r="C45" t="s">
        <v>154</v>
      </c>
      <c r="E45" s="1"/>
    </row>
    <row r="46" ht="12.75">
      <c r="E46" s="1"/>
    </row>
    <row r="47" ht="12.75">
      <c r="E47" s="1"/>
    </row>
    <row r="48" spans="2:3" ht="12.75">
      <c r="B48">
        <v>7</v>
      </c>
      <c r="C48" s="4" t="s">
        <v>96</v>
      </c>
    </row>
    <row r="49" ht="12.75">
      <c r="C49" s="4"/>
    </row>
    <row r="50" ht="12.75">
      <c r="C50" s="22" t="s">
        <v>200</v>
      </c>
    </row>
    <row r="51" ht="12.75">
      <c r="C51" s="22" t="s">
        <v>167</v>
      </c>
    </row>
    <row r="52" spans="3:7" ht="12.75">
      <c r="C52" s="22" t="s">
        <v>168</v>
      </c>
      <c r="E52" s="1"/>
      <c r="F52" s="1"/>
      <c r="G52" s="1"/>
    </row>
    <row r="53" ht="12.75">
      <c r="C53" s="22"/>
    </row>
    <row r="54" spans="3:7" ht="12.75">
      <c r="C54" s="22"/>
      <c r="D54" s="61" t="s">
        <v>21</v>
      </c>
      <c r="E54" s="61"/>
      <c r="F54" s="61" t="s">
        <v>169</v>
      </c>
      <c r="G54" s="61"/>
    </row>
    <row r="55" spans="3:7" ht="12.75">
      <c r="C55" s="22"/>
      <c r="D55" s="61" t="s">
        <v>189</v>
      </c>
      <c r="E55" s="61"/>
      <c r="F55" s="61"/>
      <c r="G55" s="61"/>
    </row>
    <row r="56" spans="3:7" ht="12.75">
      <c r="C56" s="22"/>
      <c r="D56" s="1">
        <v>2003</v>
      </c>
      <c r="E56" s="1">
        <v>2002</v>
      </c>
      <c r="F56" s="1">
        <v>2003</v>
      </c>
      <c r="G56" s="1">
        <v>2002</v>
      </c>
    </row>
    <row r="57" spans="3:7" ht="12.75">
      <c r="C57" s="22"/>
      <c r="D57" s="1" t="s">
        <v>3</v>
      </c>
      <c r="E57" s="1" t="s">
        <v>3</v>
      </c>
      <c r="F57" s="1" t="s">
        <v>3</v>
      </c>
      <c r="G57" s="1" t="s">
        <v>3</v>
      </c>
    </row>
    <row r="58" ht="12.75">
      <c r="C58" s="22"/>
    </row>
    <row r="59" spans="3:7" ht="12.75">
      <c r="C59" s="22" t="s">
        <v>170</v>
      </c>
      <c r="D59" s="8">
        <v>32388</v>
      </c>
      <c r="E59" s="8">
        <v>37247</v>
      </c>
      <c r="F59" s="8">
        <v>5938</v>
      </c>
      <c r="G59" s="58">
        <v>6692</v>
      </c>
    </row>
    <row r="60" spans="3:7" ht="12.75">
      <c r="C60" s="22" t="s">
        <v>171</v>
      </c>
      <c r="D60" s="8">
        <v>1137</v>
      </c>
      <c r="E60" s="8">
        <v>1031</v>
      </c>
      <c r="F60" s="8">
        <v>790</v>
      </c>
      <c r="G60" s="8">
        <v>700</v>
      </c>
    </row>
    <row r="61" spans="3:7" ht="12.75">
      <c r="C61" s="22" t="s">
        <v>206</v>
      </c>
      <c r="D61" s="11"/>
      <c r="E61" s="11">
        <v>0</v>
      </c>
      <c r="F61" s="11">
        <f>-45</f>
        <v>-45</v>
      </c>
      <c r="G61" s="11">
        <v>328</v>
      </c>
    </row>
    <row r="62" spans="3:7" ht="12.75">
      <c r="C62" s="22"/>
      <c r="D62" s="9">
        <f>SUM(D59:D61)</f>
        <v>33525</v>
      </c>
      <c r="E62" s="9">
        <f>SUM(E59:E61)</f>
        <v>38278</v>
      </c>
      <c r="F62" s="9">
        <f>SUM(F59:F61)</f>
        <v>6683</v>
      </c>
      <c r="G62" s="9">
        <f>SUM(G59:G61)</f>
        <v>7720</v>
      </c>
    </row>
    <row r="63" spans="3:7" ht="12.75">
      <c r="C63" s="22" t="s">
        <v>172</v>
      </c>
      <c r="D63" s="11"/>
      <c r="E63" s="11">
        <v>0</v>
      </c>
      <c r="F63" s="11">
        <v>-553</v>
      </c>
      <c r="G63" s="11">
        <f>-1684</f>
        <v>-1684</v>
      </c>
    </row>
    <row r="64" spans="3:7" ht="12.75">
      <c r="C64" s="22"/>
      <c r="D64" s="9">
        <f>SUM(D62:D63)</f>
        <v>33525</v>
      </c>
      <c r="E64" s="9">
        <f>SUM(E62:E63)</f>
        <v>38278</v>
      </c>
      <c r="F64" s="9">
        <f>SUM(F62:F63)</f>
        <v>6130</v>
      </c>
      <c r="G64" s="9">
        <f>SUM(G62:G63)</f>
        <v>6036</v>
      </c>
    </row>
    <row r="65" spans="3:7" ht="12.75">
      <c r="C65" s="22" t="s">
        <v>58</v>
      </c>
      <c r="E65" s="9">
        <v>0</v>
      </c>
      <c r="F65" s="8">
        <f>-272</f>
        <v>-272</v>
      </c>
      <c r="G65" s="8">
        <v>-707</v>
      </c>
    </row>
    <row r="66" spans="3:7" ht="12.75">
      <c r="C66" s="22" t="s">
        <v>57</v>
      </c>
      <c r="E66" s="9">
        <v>0</v>
      </c>
      <c r="F66" s="8">
        <v>337</v>
      </c>
      <c r="G66" s="8">
        <f>137</f>
        <v>137</v>
      </c>
    </row>
    <row r="67" spans="3:8" ht="13.5" thickBot="1">
      <c r="C67" s="22"/>
      <c r="D67" s="27">
        <f>SUM(D64:D66)</f>
        <v>33525</v>
      </c>
      <c r="E67" s="27">
        <f>SUM(E64:E66)</f>
        <v>38278</v>
      </c>
      <c r="F67" s="27">
        <f>SUM(F64:F66)</f>
        <v>6195</v>
      </c>
      <c r="G67" s="27">
        <f>SUM(G64:G66)</f>
        <v>5466</v>
      </c>
      <c r="H67" s="8"/>
    </row>
    <row r="68" ht="13.5" thickTop="1">
      <c r="C68" s="22"/>
    </row>
    <row r="69" ht="12.75">
      <c r="C69" s="22"/>
    </row>
    <row r="70" spans="2:3" ht="12.75">
      <c r="B70">
        <v>8</v>
      </c>
      <c r="C70" s="17" t="s">
        <v>23</v>
      </c>
    </row>
    <row r="72" ht="12.75">
      <c r="C72" t="s">
        <v>148</v>
      </c>
    </row>
    <row r="74" spans="2:3" ht="12.75">
      <c r="B74">
        <v>9</v>
      </c>
      <c r="C74" s="4" t="s">
        <v>97</v>
      </c>
    </row>
    <row r="75" ht="12.75">
      <c r="C75" s="4"/>
    </row>
    <row r="76" ht="12.75">
      <c r="C76" s="22" t="s">
        <v>155</v>
      </c>
    </row>
    <row r="78" spans="2:3" ht="12.75">
      <c r="B78">
        <v>10</v>
      </c>
      <c r="C78" s="4" t="s">
        <v>98</v>
      </c>
    </row>
    <row r="80" ht="12.75">
      <c r="C80" t="s">
        <v>99</v>
      </c>
    </row>
    <row r="82" spans="2:3" ht="12.75">
      <c r="B82">
        <v>11</v>
      </c>
      <c r="C82" s="4" t="s">
        <v>100</v>
      </c>
    </row>
    <row r="83" ht="12.75">
      <c r="C83" s="4"/>
    </row>
    <row r="84" ht="12.75">
      <c r="C84" s="22" t="s">
        <v>101</v>
      </c>
    </row>
    <row r="85" ht="12.75">
      <c r="C85" s="22"/>
    </row>
    <row r="86" ht="12.75">
      <c r="C86" s="4"/>
    </row>
    <row r="87" spans="2:3" ht="12.75">
      <c r="B87">
        <v>12</v>
      </c>
      <c r="C87" s="4" t="s">
        <v>102</v>
      </c>
    </row>
    <row r="88" spans="3:5" ht="12.75">
      <c r="C88" s="4"/>
      <c r="E88" s="1"/>
    </row>
    <row r="89" spans="3:5" ht="12.75">
      <c r="C89" s="22" t="s">
        <v>190</v>
      </c>
      <c r="E89" s="1"/>
    </row>
    <row r="90" spans="3:5" ht="12.75">
      <c r="C90" s="4"/>
      <c r="E90" s="1"/>
    </row>
    <row r="91" spans="2:3" ht="12.75">
      <c r="B91">
        <v>13</v>
      </c>
      <c r="C91" s="4" t="s">
        <v>215</v>
      </c>
    </row>
    <row r="93" ht="12.75">
      <c r="C93" t="s">
        <v>116</v>
      </c>
    </row>
    <row r="94" ht="12.75">
      <c r="C94" t="s">
        <v>117</v>
      </c>
    </row>
    <row r="96" ht="12.75">
      <c r="C96" t="s">
        <v>118</v>
      </c>
    </row>
    <row r="98" ht="12.75">
      <c r="E98" s="1" t="s">
        <v>8</v>
      </c>
    </row>
    <row r="99" spans="4:7" ht="12.75">
      <c r="D99" s="1"/>
      <c r="E99" s="1" t="s">
        <v>9</v>
      </c>
      <c r="F99" s="1"/>
      <c r="G99" s="1"/>
    </row>
    <row r="100" spans="4:7" ht="12.75">
      <c r="D100" s="1"/>
      <c r="E100" s="1" t="s">
        <v>10</v>
      </c>
      <c r="F100" s="1"/>
      <c r="G100" s="1"/>
    </row>
    <row r="101" spans="4:7" ht="12.75">
      <c r="D101" s="1"/>
      <c r="E101" s="1" t="s">
        <v>2</v>
      </c>
      <c r="F101" s="1"/>
      <c r="G101" s="1"/>
    </row>
    <row r="102" spans="4:7" ht="12.75">
      <c r="D102" s="5"/>
      <c r="E102" s="53">
        <v>37833</v>
      </c>
      <c r="F102" s="5"/>
      <c r="G102" s="5"/>
    </row>
    <row r="103" spans="1:7" ht="15">
      <c r="A103" s="18"/>
      <c r="D103" s="1"/>
      <c r="E103" s="1" t="s">
        <v>3</v>
      </c>
      <c r="F103" s="1"/>
      <c r="G103" s="1"/>
    </row>
    <row r="104" s="28" customFormat="1" ht="12.75">
      <c r="C104" s="4" t="s">
        <v>115</v>
      </c>
    </row>
    <row r="105" s="28" customFormat="1" ht="12.75">
      <c r="C105" s="4"/>
    </row>
    <row r="106" s="28" customFormat="1" ht="12.75">
      <c r="C106" s="40" t="s">
        <v>120</v>
      </c>
    </row>
    <row r="107" s="28" customFormat="1" ht="12.75">
      <c r="C107" s="40" t="s">
        <v>121</v>
      </c>
    </row>
    <row r="108" s="28" customFormat="1" ht="12.75">
      <c r="C108" s="40"/>
    </row>
    <row r="109" s="28" customFormat="1" ht="12.75">
      <c r="C109" s="38" t="s">
        <v>122</v>
      </c>
    </row>
    <row r="110" s="28" customFormat="1" ht="12.75">
      <c r="C110" s="39" t="s">
        <v>119</v>
      </c>
    </row>
    <row r="111" spans="3:5" s="28" customFormat="1" ht="12.75">
      <c r="C111" s="38" t="s">
        <v>126</v>
      </c>
      <c r="E111" s="15">
        <f>-1012</f>
        <v>-1012</v>
      </c>
    </row>
    <row r="112" spans="3:5" s="28" customFormat="1" ht="12.75">
      <c r="C112" s="38" t="s">
        <v>125</v>
      </c>
      <c r="E112" s="15">
        <f>-2009</f>
        <v>-2009</v>
      </c>
    </row>
    <row r="113" s="28" customFormat="1" ht="12.75"/>
    <row r="114" s="28" customFormat="1" ht="12.75">
      <c r="C114" s="38" t="s">
        <v>123</v>
      </c>
    </row>
    <row r="115" s="28" customFormat="1" ht="12.75">
      <c r="C115" s="39" t="s">
        <v>119</v>
      </c>
    </row>
    <row r="116" spans="3:5" s="28" customFormat="1" ht="12.75">
      <c r="C116" s="38" t="s">
        <v>127</v>
      </c>
      <c r="E116" s="15">
        <f>-7761</f>
        <v>-7761</v>
      </c>
    </row>
    <row r="117" spans="2:7" s="28" customFormat="1" ht="12.75">
      <c r="B117" s="32"/>
      <c r="E117" s="16"/>
      <c r="F117" s="16"/>
      <c r="G117" s="16"/>
    </row>
    <row r="118" spans="2:7" s="28" customFormat="1" ht="12.75">
      <c r="B118" s="32"/>
      <c r="C118" s="41" t="s">
        <v>124</v>
      </c>
      <c r="E118" s="16"/>
      <c r="F118" s="33"/>
      <c r="G118" s="33"/>
    </row>
    <row r="119" spans="2:7" s="28" customFormat="1" ht="12.75">
      <c r="B119" s="32"/>
      <c r="D119" s="16"/>
      <c r="E119" s="15"/>
      <c r="F119" s="15"/>
      <c r="G119" s="29"/>
    </row>
    <row r="120" spans="2:7" s="28" customFormat="1" ht="12.75">
      <c r="B120" s="32"/>
      <c r="C120" s="40" t="s">
        <v>120</v>
      </c>
      <c r="D120" s="16"/>
      <c r="E120" s="15"/>
      <c r="F120" s="15"/>
      <c r="G120" s="29"/>
    </row>
    <row r="121" spans="2:7" s="28" customFormat="1" ht="12.75">
      <c r="B121" s="32"/>
      <c r="C121" s="40" t="s">
        <v>121</v>
      </c>
      <c r="D121" s="16"/>
      <c r="E121" s="15"/>
      <c r="F121" s="15"/>
      <c r="G121" s="29"/>
    </row>
    <row r="122" spans="2:7" s="28" customFormat="1" ht="12.75">
      <c r="B122" s="32"/>
      <c r="E122" s="15"/>
      <c r="F122" s="15"/>
      <c r="G122" s="29"/>
    </row>
    <row r="123" spans="2:7" s="28" customFormat="1" ht="12.75">
      <c r="B123" s="32"/>
      <c r="C123" s="38" t="s">
        <v>123</v>
      </c>
      <c r="E123" s="29"/>
      <c r="F123" s="29"/>
      <c r="G123" s="29"/>
    </row>
    <row r="124" spans="2:5" s="28" customFormat="1" ht="12.75">
      <c r="B124" s="32"/>
      <c r="C124" s="38" t="s">
        <v>128</v>
      </c>
      <c r="E124" s="15">
        <v>11036</v>
      </c>
    </row>
    <row r="125" s="28" customFormat="1" ht="12.75">
      <c r="C125" s="34"/>
    </row>
    <row r="126" s="28" customFormat="1" ht="12.75">
      <c r="C126" s="39" t="s">
        <v>137</v>
      </c>
    </row>
    <row r="127" s="28" customFormat="1" ht="12.75">
      <c r="F127" s="15"/>
    </row>
    <row r="128" s="28" customFormat="1" ht="12.75">
      <c r="F128" s="15"/>
    </row>
    <row r="129" s="28" customFormat="1" ht="12.75">
      <c r="F129" s="15"/>
    </row>
    <row r="130" s="28" customFormat="1" ht="12.75">
      <c r="F130" s="15"/>
    </row>
    <row r="131" s="28" customFormat="1" ht="12.75">
      <c r="C131" s="36"/>
    </row>
    <row r="132" s="28" customFormat="1" ht="12.75">
      <c r="C132" s="35"/>
    </row>
    <row r="133" s="28" customFormat="1" ht="12.75">
      <c r="F133" s="37"/>
    </row>
    <row r="134" s="28" customFormat="1" ht="12.75">
      <c r="F134" s="15"/>
    </row>
    <row r="135" s="28" customFormat="1" ht="12.75"/>
    <row r="136" s="28" customFormat="1" ht="12.75">
      <c r="C136" s="34"/>
    </row>
    <row r="137" s="28" customFormat="1" ht="12.75">
      <c r="F137" s="37"/>
    </row>
    <row r="138" s="28" customFormat="1" ht="12.75"/>
    <row r="139" s="28" customFormat="1" ht="12.75">
      <c r="F139" s="29"/>
    </row>
    <row r="140" s="28" customFormat="1" ht="12.75"/>
    <row r="141" s="28" customFormat="1" ht="12.75"/>
    <row r="142" s="28" customFormat="1" ht="12.75"/>
    <row r="143" s="28" customFormat="1" ht="12.75">
      <c r="C143" s="31"/>
    </row>
    <row r="144" s="28" customFormat="1" ht="12.75"/>
    <row r="147" ht="12.75">
      <c r="C147" s="4"/>
    </row>
    <row r="151" ht="12.75">
      <c r="C151" s="4"/>
    </row>
    <row r="152" ht="12.75">
      <c r="C152" s="4"/>
    </row>
    <row r="153" ht="12.75">
      <c r="B153" s="3"/>
    </row>
    <row r="155" ht="12.75">
      <c r="C155" s="4"/>
    </row>
    <row r="157" ht="12.75">
      <c r="C157" s="22"/>
    </row>
    <row r="158" spans="3:7" ht="12.75">
      <c r="C158" s="22"/>
      <c r="E158" s="1"/>
      <c r="F158" s="1"/>
      <c r="G158" s="1"/>
    </row>
    <row r="160" ht="12.75">
      <c r="C160" s="4"/>
    </row>
    <row r="168" ht="12.75">
      <c r="C168" s="4"/>
    </row>
    <row r="173" ht="12.75">
      <c r="C173" s="4"/>
    </row>
    <row r="177" ht="12.75">
      <c r="C177" s="4"/>
    </row>
    <row r="181" ht="12.75">
      <c r="C181" s="4"/>
    </row>
    <row r="186" spans="2:3" ht="12.75">
      <c r="B186" s="22"/>
      <c r="C186" s="4"/>
    </row>
    <row r="190" ht="12.75">
      <c r="C190" s="4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</sheetData>
  <mergeCells count="3">
    <mergeCell ref="D54:E54"/>
    <mergeCell ref="F54:G54"/>
    <mergeCell ref="D55:G55"/>
  </mergeCells>
  <printOptions/>
  <pageMargins left="0.75" right="0.75" top="0.47" bottom="0.56" header="0.5" footer="0.5"/>
  <pageSetup fitToHeight="3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workbookViewId="0" topLeftCell="A52">
      <selection activeCell="E99" sqref="E99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24.8515625" style="0" customWidth="1"/>
  </cols>
  <sheetData>
    <row r="1" ht="12.75">
      <c r="B1" s="4" t="s">
        <v>19</v>
      </c>
    </row>
    <row r="2" ht="12.75">
      <c r="B2" s="4" t="s">
        <v>174</v>
      </c>
    </row>
    <row r="3" ht="12.75">
      <c r="B3" s="4"/>
    </row>
    <row r="4" ht="12.75">
      <c r="B4" s="4" t="s">
        <v>103</v>
      </c>
    </row>
    <row r="6" spans="2:3" ht="12.75">
      <c r="B6">
        <v>1</v>
      </c>
      <c r="C6" s="4" t="s">
        <v>48</v>
      </c>
    </row>
    <row r="8" s="22" customFormat="1" ht="12.75">
      <c r="C8" s="22" t="s">
        <v>201</v>
      </c>
    </row>
    <row r="9" s="22" customFormat="1" ht="12.75">
      <c r="C9" s="22" t="s">
        <v>202</v>
      </c>
    </row>
    <row r="10" s="22" customFormat="1" ht="12.75">
      <c r="C10" s="22" t="s">
        <v>142</v>
      </c>
    </row>
    <row r="11" s="22" customFormat="1" ht="12.75">
      <c r="C11" s="22" t="s">
        <v>139</v>
      </c>
    </row>
    <row r="13" spans="2:3" ht="12.75">
      <c r="B13">
        <v>2</v>
      </c>
      <c r="C13" s="4" t="s">
        <v>104</v>
      </c>
    </row>
    <row r="15" s="22" customFormat="1" ht="12.75">
      <c r="C15" s="22" t="s">
        <v>204</v>
      </c>
    </row>
    <row r="16" s="22" customFormat="1" ht="12.75">
      <c r="C16" s="22" t="s">
        <v>205</v>
      </c>
    </row>
    <row r="17" s="22" customFormat="1" ht="12.75"/>
    <row r="19" spans="2:3" ht="12.75">
      <c r="B19">
        <v>3</v>
      </c>
      <c r="C19" s="4" t="s">
        <v>176</v>
      </c>
    </row>
    <row r="21" ht="12.75">
      <c r="C21" t="s">
        <v>203</v>
      </c>
    </row>
    <row r="22" ht="12.75">
      <c r="C22" t="s">
        <v>216</v>
      </c>
    </row>
    <row r="24" spans="2:3" ht="12.75">
      <c r="B24" s="22">
        <v>4</v>
      </c>
      <c r="C24" s="4" t="s">
        <v>159</v>
      </c>
    </row>
    <row r="26" ht="12.75">
      <c r="C26" t="s">
        <v>177</v>
      </c>
    </row>
    <row r="28" spans="2:3" ht="12.75">
      <c r="B28">
        <v>5</v>
      </c>
      <c r="C28" s="4" t="s">
        <v>60</v>
      </c>
    </row>
    <row r="30" ht="12.75">
      <c r="C30" t="s">
        <v>34</v>
      </c>
    </row>
    <row r="31" spans="4:7" ht="12.75">
      <c r="D31" s="61" t="s">
        <v>49</v>
      </c>
      <c r="E31" s="61"/>
      <c r="F31" s="61" t="s">
        <v>50</v>
      </c>
      <c r="G31" s="61"/>
    </row>
    <row r="32" spans="4:7" ht="12.75">
      <c r="D32" s="1" t="s">
        <v>0</v>
      </c>
      <c r="E32" s="1" t="s">
        <v>4</v>
      </c>
      <c r="F32" s="1" t="s">
        <v>0</v>
      </c>
      <c r="G32" s="1" t="s">
        <v>4</v>
      </c>
    </row>
    <row r="33" spans="4:7" ht="12.75">
      <c r="D33" s="1" t="s">
        <v>1</v>
      </c>
      <c r="E33" s="1" t="s">
        <v>5</v>
      </c>
      <c r="F33" s="1" t="s">
        <v>1</v>
      </c>
      <c r="G33" s="1" t="s">
        <v>5</v>
      </c>
    </row>
    <row r="34" spans="4:7" ht="12.75">
      <c r="D34" s="1" t="s">
        <v>2</v>
      </c>
      <c r="E34" s="1" t="s">
        <v>2</v>
      </c>
      <c r="F34" s="1" t="s">
        <v>6</v>
      </c>
      <c r="G34" s="1" t="s">
        <v>7</v>
      </c>
    </row>
    <row r="35" spans="4:7" ht="12.75">
      <c r="D35" s="53">
        <v>37833</v>
      </c>
      <c r="E35" s="53">
        <v>37468</v>
      </c>
      <c r="F35" s="53">
        <v>37833</v>
      </c>
      <c r="G35" s="53">
        <v>37468</v>
      </c>
    </row>
    <row r="36" spans="1:7" ht="15">
      <c r="A36" s="18"/>
      <c r="D36" s="1" t="s">
        <v>3</v>
      </c>
      <c r="E36" s="1" t="s">
        <v>3</v>
      </c>
      <c r="F36" s="1" t="s">
        <v>3</v>
      </c>
      <c r="G36" s="1" t="s">
        <v>3</v>
      </c>
    </row>
    <row r="38" spans="3:7" s="4" customFormat="1" ht="12.75">
      <c r="C38" s="22" t="s">
        <v>55</v>
      </c>
      <c r="D38" s="55">
        <v>2099</v>
      </c>
      <c r="E38" s="56">
        <v>2145</v>
      </c>
      <c r="F38" s="55">
        <v>2099</v>
      </c>
      <c r="G38" s="56">
        <v>2145</v>
      </c>
    </row>
    <row r="39" spans="3:7" s="4" customFormat="1" ht="12.75">
      <c r="C39" s="22" t="s">
        <v>161</v>
      </c>
      <c r="D39" s="55">
        <v>235</v>
      </c>
      <c r="E39" s="57"/>
      <c r="F39" s="55">
        <v>235</v>
      </c>
      <c r="G39" s="57"/>
    </row>
    <row r="40" spans="3:7" s="4" customFormat="1" ht="12.75">
      <c r="C40" s="22" t="s">
        <v>52</v>
      </c>
      <c r="D40" s="56">
        <f>-408</f>
        <v>-408</v>
      </c>
      <c r="E40" s="55">
        <f>-724</f>
        <v>-724</v>
      </c>
      <c r="F40" s="56">
        <f>-408</f>
        <v>-408</v>
      </c>
      <c r="G40" s="55">
        <f>-724</f>
        <v>-724</v>
      </c>
    </row>
    <row r="41" spans="4:7" ht="13.5" thickBot="1">
      <c r="D41" s="14">
        <f>SUM(D38:D40)</f>
        <v>1926</v>
      </c>
      <c r="E41" s="14">
        <f>SUM(E38:E40)</f>
        <v>1421</v>
      </c>
      <c r="F41" s="14">
        <f>SUM(F38:F40)</f>
        <v>1926</v>
      </c>
      <c r="G41" s="14">
        <f>SUM(G38:G40)</f>
        <v>1421</v>
      </c>
    </row>
    <row r="42" ht="13.5" thickTop="1"/>
    <row r="43" spans="4:6" ht="12.75">
      <c r="D43" s="8"/>
      <c r="F43" s="8"/>
    </row>
    <row r="44" ht="12.75">
      <c r="C44" t="s">
        <v>152</v>
      </c>
    </row>
    <row r="45" ht="12.75">
      <c r="C45" t="s">
        <v>51</v>
      </c>
    </row>
    <row r="47" ht="12.75">
      <c r="C47" t="s">
        <v>173</v>
      </c>
    </row>
    <row r="48" ht="12.75">
      <c r="C48" t="s">
        <v>153</v>
      </c>
    </row>
    <row r="50" spans="2:3" ht="12.75">
      <c r="B50">
        <v>5</v>
      </c>
      <c r="C50" s="4" t="s">
        <v>105</v>
      </c>
    </row>
    <row r="52" ht="12.75">
      <c r="C52" t="s">
        <v>35</v>
      </c>
    </row>
    <row r="53" ht="12.75">
      <c r="C53" t="s">
        <v>36</v>
      </c>
    </row>
    <row r="55" spans="2:3" ht="12.75">
      <c r="B55">
        <v>6</v>
      </c>
      <c r="C55" s="4" t="s">
        <v>106</v>
      </c>
    </row>
    <row r="57" ht="12.75">
      <c r="C57" t="s">
        <v>38</v>
      </c>
    </row>
    <row r="59" spans="2:3" ht="12.75">
      <c r="B59" s="3">
        <v>7</v>
      </c>
      <c r="C59" s="4" t="s">
        <v>109</v>
      </c>
    </row>
    <row r="60" spans="2:3" ht="12.75">
      <c r="B60" s="3"/>
      <c r="C60" s="4"/>
    </row>
    <row r="61" ht="12.75">
      <c r="C61" t="s">
        <v>156</v>
      </c>
    </row>
    <row r="62" spans="2:3" ht="12.75">
      <c r="B62" s="3"/>
      <c r="C62" t="s">
        <v>178</v>
      </c>
    </row>
    <row r="63" spans="2:3" ht="12.75">
      <c r="B63" s="3"/>
      <c r="C63" t="s">
        <v>160</v>
      </c>
    </row>
    <row r="64" spans="2:3" ht="12.75">
      <c r="B64" s="3"/>
      <c r="C64" t="s">
        <v>179</v>
      </c>
    </row>
    <row r="65" spans="2:3" ht="12.75">
      <c r="B65" s="3"/>
      <c r="C65" t="s">
        <v>180</v>
      </c>
    </row>
    <row r="66" ht="12.75">
      <c r="B66" s="3"/>
    </row>
    <row r="67" ht="12.75">
      <c r="B67" s="3"/>
    </row>
    <row r="68" ht="12.75">
      <c r="B68" s="3"/>
    </row>
    <row r="69" spans="2:3" ht="12.75">
      <c r="B69">
        <v>8</v>
      </c>
      <c r="C69" s="4" t="s">
        <v>110</v>
      </c>
    </row>
    <row r="71" ht="12.75">
      <c r="F71" s="1" t="s">
        <v>8</v>
      </c>
    </row>
    <row r="72" ht="12.75">
      <c r="F72" s="1" t="s">
        <v>9</v>
      </c>
    </row>
    <row r="73" ht="12.75">
      <c r="F73" s="1" t="s">
        <v>10</v>
      </c>
    </row>
    <row r="74" ht="12.75">
      <c r="F74" s="1" t="s">
        <v>2</v>
      </c>
    </row>
    <row r="75" ht="12.75">
      <c r="F75" s="53">
        <v>37833</v>
      </c>
    </row>
    <row r="76" ht="12.75">
      <c r="F76" s="1" t="s">
        <v>3</v>
      </c>
    </row>
    <row r="77" ht="12.75">
      <c r="C77" s="25" t="s">
        <v>45</v>
      </c>
    </row>
    <row r="78" ht="12.75">
      <c r="C78" s="23" t="s">
        <v>41</v>
      </c>
    </row>
    <row r="79" spans="3:6" ht="12.75">
      <c r="C79" t="s">
        <v>42</v>
      </c>
      <c r="F79" s="8">
        <v>10711</v>
      </c>
    </row>
    <row r="80" spans="3:6" ht="12.75">
      <c r="C80" t="s">
        <v>44</v>
      </c>
      <c r="F80" s="15">
        <v>22290</v>
      </c>
    </row>
    <row r="81" spans="3:6" ht="12.75">
      <c r="C81" t="s">
        <v>158</v>
      </c>
      <c r="F81" s="11">
        <v>115</v>
      </c>
    </row>
    <row r="82" ht="12.75">
      <c r="F82" s="15">
        <f>SUM(F79:F81)</f>
        <v>33116</v>
      </c>
    </row>
    <row r="83" ht="12.75">
      <c r="C83" s="23" t="s">
        <v>43</v>
      </c>
    </row>
    <row r="84" spans="3:6" ht="12.75">
      <c r="C84" t="s">
        <v>44</v>
      </c>
      <c r="F84" s="20">
        <v>64195</v>
      </c>
    </row>
    <row r="85" spans="3:6" ht="12.75">
      <c r="C85" t="s">
        <v>158</v>
      </c>
      <c r="F85" s="20">
        <v>73</v>
      </c>
    </row>
    <row r="86" ht="13.5" thickBot="1">
      <c r="F86" s="14">
        <f>SUM(F82:F85)</f>
        <v>97384</v>
      </c>
    </row>
    <row r="87" ht="13.5" thickTop="1"/>
    <row r="88" ht="12.75">
      <c r="C88" s="25" t="s">
        <v>46</v>
      </c>
    </row>
    <row r="89" spans="3:6" ht="13.5" thickBot="1">
      <c r="C89" t="s">
        <v>213</v>
      </c>
      <c r="F89" s="21">
        <v>85134</v>
      </c>
    </row>
    <row r="90" ht="13.5" thickTop="1"/>
    <row r="91" spans="3:6" ht="12.75">
      <c r="C91" t="s">
        <v>20</v>
      </c>
      <c r="F91" s="9">
        <f>F89+F86</f>
        <v>182518</v>
      </c>
    </row>
    <row r="93" ht="12.75">
      <c r="C93" t="s">
        <v>107</v>
      </c>
    </row>
    <row r="95" spans="2:3" ht="12.75">
      <c r="B95">
        <v>9</v>
      </c>
      <c r="C95" s="4" t="s">
        <v>111</v>
      </c>
    </row>
    <row r="97" ht="12.75">
      <c r="C97" t="s">
        <v>47</v>
      </c>
    </row>
    <row r="99" spans="2:3" ht="12.75">
      <c r="B99">
        <v>10</v>
      </c>
      <c r="C99" s="4" t="s">
        <v>108</v>
      </c>
    </row>
    <row r="100" ht="12.75">
      <c r="C100" s="4"/>
    </row>
    <row r="101" spans="2:3" ht="12.75">
      <c r="B101" s="3"/>
      <c r="C101" t="s">
        <v>53</v>
      </c>
    </row>
    <row r="103" spans="2:3" ht="12.75">
      <c r="B103">
        <v>11</v>
      </c>
      <c r="C103" s="4" t="s">
        <v>112</v>
      </c>
    </row>
    <row r="104" ht="12.75">
      <c r="C104" s="4"/>
    </row>
    <row r="105" spans="2:3" ht="12.75">
      <c r="B105" s="3"/>
      <c r="C105" t="s">
        <v>191</v>
      </c>
    </row>
    <row r="106" ht="12.75">
      <c r="B106" s="3"/>
    </row>
    <row r="107" ht="12.75">
      <c r="B107" s="3"/>
    </row>
    <row r="108" spans="2:3" ht="12.75">
      <c r="B108">
        <v>12</v>
      </c>
      <c r="C108" s="4" t="s">
        <v>113</v>
      </c>
    </row>
    <row r="110" ht="12.75">
      <c r="C110" s="19" t="s">
        <v>113</v>
      </c>
    </row>
    <row r="111" ht="12.75">
      <c r="C111" t="s">
        <v>140</v>
      </c>
    </row>
    <row r="112" s="22" customFormat="1" ht="12.75">
      <c r="C112" s="22" t="s">
        <v>199</v>
      </c>
    </row>
    <row r="114" ht="12.75">
      <c r="C114" s="19" t="s">
        <v>114</v>
      </c>
    </row>
    <row r="115" ht="12.75">
      <c r="C115" t="s">
        <v>147</v>
      </c>
    </row>
    <row r="116" s="22" customFormat="1" ht="12.75">
      <c r="C116" s="22" t="s">
        <v>198</v>
      </c>
    </row>
    <row r="118" ht="12.75">
      <c r="C118" s="19" t="s">
        <v>192</v>
      </c>
    </row>
    <row r="120" ht="12.75">
      <c r="F120" s="1" t="s">
        <v>3</v>
      </c>
    </row>
    <row r="121" spans="3:6" ht="12.75">
      <c r="C121" t="s">
        <v>193</v>
      </c>
      <c r="F121" s="8">
        <v>4268</v>
      </c>
    </row>
    <row r="122" spans="3:6" ht="12.75">
      <c r="C122" t="s">
        <v>194</v>
      </c>
      <c r="F122" s="60">
        <v>44</v>
      </c>
    </row>
    <row r="123" spans="3:6" ht="13.5" thickBot="1">
      <c r="C123" t="s">
        <v>192</v>
      </c>
      <c r="F123" s="27">
        <f>SUM(F121:F122)</f>
        <v>4312</v>
      </c>
    </row>
    <row r="124" ht="13.5" thickTop="1"/>
    <row r="126" ht="12.75">
      <c r="C126" s="19" t="s">
        <v>195</v>
      </c>
    </row>
    <row r="127" ht="12.75">
      <c r="F127" s="1" t="s">
        <v>3</v>
      </c>
    </row>
    <row r="128" spans="3:6" ht="12.75">
      <c r="C128" s="22" t="s">
        <v>196</v>
      </c>
      <c r="F128" s="8">
        <v>162806</v>
      </c>
    </row>
    <row r="129" spans="3:6" ht="12.75">
      <c r="C129" t="s">
        <v>197</v>
      </c>
      <c r="F129" s="8">
        <v>68107</v>
      </c>
    </row>
    <row r="130" spans="3:6" ht="13.5" thickBot="1">
      <c r="C130" s="22" t="s">
        <v>195</v>
      </c>
      <c r="F130" s="14">
        <f>SUM(F128:F129)</f>
        <v>230913</v>
      </c>
    </row>
    <row r="131" ht="13.5" thickTop="1"/>
  </sheetData>
  <mergeCells count="2">
    <mergeCell ref="D31:E31"/>
    <mergeCell ref="F31:G31"/>
  </mergeCells>
  <printOptions/>
  <pageMargins left="0.29" right="0.41" top="0.52" bottom="0.49" header="0.5" footer="0.5"/>
  <pageSetup fitToHeight="4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2003-09-11T09:20:54Z</cp:lastPrinted>
  <dcterms:created xsi:type="dcterms:W3CDTF">2000-07-05T08:09:15Z</dcterms:created>
  <dcterms:modified xsi:type="dcterms:W3CDTF">2003-09-11T09:24:16Z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-1739476524</vt:i4>
  </property>
  <property fmtid="{D5CDD505-2E9C-101B-9397-08002B2CF9AE}" pid="3" name="_EmailSubject">
    <vt:lpwstr>KLSE Announcement - Qtr_Report310703.xls</vt:lpwstr>
  </property>
  <property fmtid="{D5CDD505-2E9C-101B-9397-08002B2CF9AE}" pid="4" name="_AuthorEmail">
    <vt:lpwstr>sztham@mgyear.com.my</vt:lpwstr>
  </property>
  <property fmtid="{D5CDD505-2E9C-101B-9397-08002B2CF9AE}" pid="5" name="_AuthorEmailDisplayName">
    <vt:lpwstr>Tham Su Zan</vt:lpwstr>
  </property>
</Properties>
</file>