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9720" windowHeight="5985" tabRatio="802" activeTab="0"/>
  </bookViews>
  <sheets>
    <sheet name="ANNOUNCEMENT FORMAT BS" sheetId="1" r:id="rId1"/>
    <sheet name="Sheet3" sheetId="2" state="hidden" r:id="rId2"/>
  </sheets>
  <definedNames>
    <definedName name="_xlnm.Print_Area" localSheetId="0">'ANNOUNCEMENT FORMAT BS'!$A$1:$K$131</definedName>
  </definedNames>
  <calcPr fullCalcOnLoad="1"/>
</workbook>
</file>

<file path=xl/sharedStrings.xml><?xml version="1.0" encoding="utf-8"?>
<sst xmlns="http://schemas.openxmlformats.org/spreadsheetml/2006/main" count="219" uniqueCount="114">
  <si>
    <t>KSL HOLDINGS BERHAD (Company No. 511433-P)</t>
  </si>
  <si>
    <t>(Incorporated in Malaysia)</t>
  </si>
  <si>
    <t>Exceptional items</t>
  </si>
  <si>
    <t>-</t>
  </si>
  <si>
    <t>Total</t>
  </si>
  <si>
    <t>RM'000</t>
  </si>
  <si>
    <t>Current Liabilities</t>
  </si>
  <si>
    <t>(The figures have not been audited)</t>
  </si>
  <si>
    <t>CONSOLIDATED INCOME STATEMENT</t>
  </si>
  <si>
    <t>INDIVIDUAL QUARTER</t>
  </si>
  <si>
    <t>CUMULATIVE QUARTER</t>
  </si>
  <si>
    <t>Current</t>
  </si>
  <si>
    <t>Preceding</t>
  </si>
  <si>
    <t>Year</t>
  </si>
  <si>
    <t>Corresponding</t>
  </si>
  <si>
    <t>Quarter</t>
  </si>
  <si>
    <t>To Date</t>
  </si>
  <si>
    <t>Period</t>
  </si>
  <si>
    <t>31.03.2002</t>
  </si>
  <si>
    <t>(a)</t>
  </si>
  <si>
    <t>Revenue</t>
  </si>
  <si>
    <t>(b)</t>
  </si>
  <si>
    <t>Investment income</t>
  </si>
  <si>
    <t>(c)</t>
  </si>
  <si>
    <t>Other income</t>
  </si>
  <si>
    <t>Profit/(loss) before finance cost, depreciation and</t>
  </si>
  <si>
    <t xml:space="preserve">  and extraordinary items</t>
  </si>
  <si>
    <t>Finance cost</t>
  </si>
  <si>
    <t>Depreciation and amortisation</t>
  </si>
  <si>
    <t>(d)</t>
  </si>
  <si>
    <t>(e)</t>
  </si>
  <si>
    <t>Profit/(loss) before income tax, minority interest and</t>
  </si>
  <si>
    <t xml:space="preserve">  extraordinary items</t>
  </si>
  <si>
    <t>(f)</t>
  </si>
  <si>
    <t>Share of profits and losses of associated companies</t>
  </si>
  <si>
    <t>(g)</t>
  </si>
  <si>
    <t xml:space="preserve">Profit/(loss) before income tax, minority interest and </t>
  </si>
  <si>
    <t>(h)</t>
  </si>
  <si>
    <t>Income tax</t>
  </si>
  <si>
    <t>(i)</t>
  </si>
  <si>
    <t>(i) Profit/(loss) after income tax before deducting minority</t>
  </si>
  <si>
    <t xml:space="preserve">     interest</t>
  </si>
  <si>
    <t>(ii) Minority interest</t>
  </si>
  <si>
    <t>(j)</t>
  </si>
  <si>
    <t>Pre-acquisition profit/(loss), if applicable</t>
  </si>
  <si>
    <t>(k)</t>
  </si>
  <si>
    <t xml:space="preserve">Net profit/(loss) from ordinary activities attributable to </t>
  </si>
  <si>
    <t xml:space="preserve">  members of the Company</t>
  </si>
  <si>
    <t>(l)</t>
  </si>
  <si>
    <t>(i)  Extraordinary items</t>
  </si>
  <si>
    <t>(ii)  Minority interest</t>
  </si>
  <si>
    <t>(iii) Extraordinary items attributable to members</t>
  </si>
  <si>
    <t xml:space="preserve">      of the Company</t>
  </si>
  <si>
    <t>(m)</t>
  </si>
  <si>
    <t>Net profit/(loss) attributable to members of the Company</t>
  </si>
  <si>
    <t>Earnings per share based on 2(m) above after deducting any</t>
  </si>
  <si>
    <t xml:space="preserve">  provision for preference dividends, if any</t>
  </si>
  <si>
    <t>Description of dividend : Ordinary</t>
  </si>
  <si>
    <t>CONSOLIDATED BALANCE SHEET</t>
  </si>
  <si>
    <t>As at</t>
  </si>
  <si>
    <t xml:space="preserve">End of </t>
  </si>
  <si>
    <t>Financial</t>
  </si>
  <si>
    <t>Year End</t>
  </si>
  <si>
    <t>31.12.2001</t>
  </si>
  <si>
    <t>Unaudited</t>
  </si>
  <si>
    <t>Audited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</si>
  <si>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</si>
  <si>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</si>
  <si>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</si>
  <si>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</si>
  <si>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</si>
  <si>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</si>
  <si>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</si>
  <si>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</si>
  <si>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 xml:space="preserve">    Inventories </t>
  </si>
  <si>
    <t xml:space="preserve">    Trade receivables</t>
  </si>
  <si>
    <t xml:space="preserve">    Short term investments</t>
  </si>
  <si>
    <t xml:space="preserve">    Cash</t>
  </si>
  <si>
    <t xml:space="preserve">    Others - Other debtors</t>
  </si>
  <si>
    <t xml:space="preserve">    Trade payables</t>
  </si>
  <si>
    <t xml:space="preserve">    Other payables</t>
  </si>
  <si>
    <t xml:space="preserve">    Short term borrowings</t>
  </si>
  <si>
    <t xml:space="preserve">    Provision for taxation</t>
  </si>
  <si>
    <t xml:space="preserve">    Proposed dividend</t>
  </si>
  <si>
    <t xml:space="preserve">    Others  - provide details</t>
  </si>
  <si>
    <t xml:space="preserve">Net Current Assets </t>
  </si>
  <si>
    <t>Shareholders' funds</t>
  </si>
  <si>
    <t>Share capital</t>
  </si>
  <si>
    <t>Reserves</t>
  </si>
  <si>
    <t xml:space="preserve">    Share premium</t>
  </si>
  <si>
    <t xml:space="preserve">    Revaluation reserve</t>
  </si>
  <si>
    <t xml:space="preserve">    Capital reserve</t>
  </si>
  <si>
    <t xml:space="preserve">    Statutory reserve</t>
  </si>
  <si>
    <t xml:space="preserve">    Retained profit</t>
  </si>
  <si>
    <t xml:space="preserve">    Merger deficit</t>
  </si>
  <si>
    <t>Minority interest</t>
  </si>
  <si>
    <t>Long term borrowings</t>
  </si>
  <si>
    <t>Other long term liabilities</t>
  </si>
  <si>
    <t>Deferred taxation</t>
  </si>
  <si>
    <t>Net tangible assets per share (RM)</t>
  </si>
  <si>
    <t>Dividend per share - % net of 28% tax (sen)</t>
  </si>
  <si>
    <t xml:space="preserve">  amortisation, exceptional items, income tax, minority interest</t>
  </si>
  <si>
    <t xml:space="preserve">  extraordinary items </t>
  </si>
  <si>
    <t>30.06.2002</t>
  </si>
  <si>
    <t>Previous</t>
  </si>
  <si>
    <t>Accumulate</t>
  </si>
  <si>
    <t>30.06.2001</t>
  </si>
  <si>
    <t>Quarterly Report On Consolidated Results For The Second Quarter Ended 30 June 2002</t>
  </si>
  <si>
    <t>Weighted Average Formula</t>
  </si>
  <si>
    <t>Month</t>
  </si>
  <si>
    <t>Average</t>
  </si>
  <si>
    <t>Basic (based on weighted average 176,475,000 ordinary shares) (sen)</t>
  </si>
  <si>
    <t>Basic (based on weighted average 181,000,000 ordinary shares) (sen)</t>
  </si>
  <si>
    <t>Fully diluted (based on 181,000,000 ordinary shares) (sen)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</si>
</sst>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.0"/>
    <numFmt numFmtId="171" formatCode="_(* #,##0.0_);_(* \(#,##0.0\);_(* &quot;-&quot;??_);_(@_)"/>
    <numFmt numFmtId="172" formatCode="_(* #,##0_);_(* \(#,##0\);_(* &quot;-&quot;??_);_(@_)"/>
    <numFmt numFmtId="173" formatCode="#,##0.0_);\(#,##0.0\)"/>
    <numFmt numFmtId="174" formatCode="#,##0.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%"/>
    <numFmt numFmtId="182" formatCode="0.000%"/>
    <numFmt numFmtId="183" formatCode="0.0000%"/>
  </numFmts>
  <fonts count="6">
    <font>
      <sz val="10"/>
      <name val="Arial"/>
      <family val="0"/>
    </font>
    <font>
      <b/>
      <sz val="9"/>
      <name val="Lucida Sans Unicode"/>
      <family val="2"/>
    </font>
    <font>
      <sz val="9"/>
      <name val="Lucida Sans Unicode"/>
      <family val="2"/>
    </font>
    <font>
      <u val="single"/>
      <sz val="9"/>
      <name val="Lucida Sans Unicode"/>
      <family val="2"/>
    </font>
    <font>
      <sz val="9"/>
      <color indexed="10"/>
      <name val="Lucida Sans Unicode"/>
      <family val="2"/>
    </font>
    <font>
      <sz val="9"/>
      <color indexed="12"/>
      <name val="Lucida Sans Unicod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7" fontId="2" fillId="0" borderId="0" xfId="0" applyNumberFormat="1" applyFont="1" applyAlignment="1">
      <alignment horizontal="center" vertical="center"/>
    </xf>
    <xf numFmtId="37" fontId="2" fillId="0" borderId="0" xfId="0" applyNumberFormat="1" applyFont="1" applyAlignment="1">
      <alignment vertical="center"/>
    </xf>
    <xf numFmtId="37" fontId="2" fillId="0" borderId="0" xfId="0" applyNumberFormat="1" applyFont="1" applyAlignment="1" quotePrefix="1">
      <alignment horizontal="center" vertical="center"/>
    </xf>
    <xf numFmtId="37" fontId="2" fillId="0" borderId="0" xfId="0" applyNumberFormat="1" applyFont="1" applyBorder="1" applyAlignment="1">
      <alignment horizontal="center" vertical="center"/>
    </xf>
    <xf numFmtId="37" fontId="2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37" fontId="2" fillId="0" borderId="0" xfId="0" applyNumberFormat="1" applyFont="1" applyAlignment="1">
      <alignment horizontal="right" vertical="center"/>
    </xf>
    <xf numFmtId="3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vertical="center"/>
    </xf>
    <xf numFmtId="174" fontId="2" fillId="0" borderId="2" xfId="0" applyNumberFormat="1" applyFont="1" applyBorder="1" applyAlignment="1" quotePrefix="1">
      <alignment horizontal="center" vertical="center"/>
    </xf>
    <xf numFmtId="4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 quotePrefix="1">
      <alignment horizontal="center"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 quotePrefix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37" fontId="3" fillId="0" borderId="0" xfId="0" applyNumberFormat="1" applyFont="1" applyAlignment="1">
      <alignment horizontal="center" vertical="center"/>
    </xf>
    <xf numFmtId="37" fontId="2" fillId="0" borderId="0" xfId="0" applyNumberFormat="1" applyFont="1" applyBorder="1" applyAlignment="1">
      <alignment vertical="center"/>
    </xf>
    <xf numFmtId="37" fontId="2" fillId="0" borderId="3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7" fontId="2" fillId="0" borderId="3" xfId="0" applyNumberFormat="1" applyFont="1" applyBorder="1" applyAlignment="1">
      <alignment horizontal="center" vertical="center"/>
    </xf>
    <xf numFmtId="37" fontId="2" fillId="0" borderId="0" xfId="0" applyNumberFormat="1" applyFont="1" applyBorder="1" applyAlignment="1" quotePrefix="1">
      <alignment horizontal="center" vertical="center"/>
    </xf>
    <xf numFmtId="37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 quotePrefix="1">
      <alignment horizontal="center" vertical="center"/>
    </xf>
    <xf numFmtId="37" fontId="2" fillId="0" borderId="1" xfId="0" applyNumberFormat="1" applyFont="1" applyBorder="1" applyAlignment="1">
      <alignment horizontal="center" vertical="center"/>
    </xf>
    <xf numFmtId="37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2" fillId="0" borderId="0" xfId="0" applyNumberFormat="1" applyFont="1" applyAlignment="1" quotePrefix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41" fontId="2" fillId="0" borderId="0" xfId="0" applyNumberFormat="1" applyFont="1" applyAlignment="1" quotePrefix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2" fillId="0" borderId="1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 quotePrefix="1">
      <alignment horizontal="center" vertical="center"/>
    </xf>
    <xf numFmtId="41" fontId="2" fillId="0" borderId="2" xfId="0" applyNumberFormat="1" applyFont="1" applyBorder="1" applyAlignment="1">
      <alignment horizontal="center" vertical="center"/>
    </xf>
    <xf numFmtId="41" fontId="2" fillId="0" borderId="2" xfId="0" applyNumberFormat="1" applyFont="1" applyBorder="1" applyAlignment="1" quotePrefix="1">
      <alignment horizontal="center" vertical="center"/>
    </xf>
    <xf numFmtId="37" fontId="5" fillId="0" borderId="0" xfId="0" applyNumberFormat="1" applyFont="1" applyAlignment="1">
      <alignment horizontal="center" vertical="center"/>
    </xf>
    <xf numFmtId="37" fontId="2" fillId="0" borderId="1" xfId="0" applyNumberFormat="1" applyFont="1" applyBorder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38" fontId="2" fillId="0" borderId="0" xfId="0" applyNumberFormat="1" applyFont="1" applyAlignment="1">
      <alignment horizontal="center" vertical="center"/>
    </xf>
    <xf numFmtId="38" fontId="2" fillId="0" borderId="0" xfId="0" applyNumberFormat="1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38" fontId="2" fillId="0" borderId="3" xfId="0" applyNumberFormat="1" applyFont="1" applyBorder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 quotePrefix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5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3.140625" style="6" customWidth="1"/>
    <col min="2" max="2" width="4.7109375" style="3" customWidth="1"/>
    <col min="3" max="3" width="59.421875" style="3" customWidth="1"/>
    <col min="4" max="4" width="11.421875" style="5" customWidth="1"/>
    <col min="5" max="5" width="1.8515625" style="3" customWidth="1"/>
    <col min="6" max="6" width="13.140625" style="5" customWidth="1"/>
    <col min="7" max="7" width="2.28125" style="3" customWidth="1"/>
    <col min="8" max="8" width="11.28125" style="5" customWidth="1"/>
    <col min="9" max="9" width="1.57421875" style="3" customWidth="1"/>
    <col min="10" max="10" width="13.421875" style="5" customWidth="1"/>
    <col min="11" max="11" width="1.28515625" style="3" customWidth="1"/>
    <col min="12" max="12" width="11.140625" style="3" customWidth="1"/>
    <col min="13" max="13" width="11.8515625" style="4" customWidth="1"/>
    <col min="14" max="15" width="9.140625" style="4" customWidth="1"/>
    <col min="16" max="16" width="10.7109375" style="4" bestFit="1" customWidth="1"/>
    <col min="17" max="16384" width="9.140625" style="4" customWidth="1"/>
  </cols>
  <sheetData>
    <row r="1" spans="1:10" ht="13.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3.5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</row>
    <row r="3" ht="7.5" customHeight="1"/>
    <row r="4" spans="1:10" ht="13.5">
      <c r="A4" s="57" t="s">
        <v>107</v>
      </c>
      <c r="B4" s="57"/>
      <c r="C4" s="57"/>
      <c r="D4" s="57"/>
      <c r="E4" s="57"/>
      <c r="F4" s="57"/>
      <c r="G4" s="57"/>
      <c r="H4" s="57"/>
      <c r="I4" s="57"/>
      <c r="J4" s="57"/>
    </row>
    <row r="5" spans="1:10" ht="13.5">
      <c r="A5" s="59" t="s">
        <v>7</v>
      </c>
      <c r="B5" s="57"/>
      <c r="C5" s="57"/>
      <c r="D5" s="57"/>
      <c r="E5" s="57"/>
      <c r="F5" s="57"/>
      <c r="G5" s="57"/>
      <c r="H5" s="57"/>
      <c r="I5" s="57"/>
      <c r="J5" s="57"/>
    </row>
    <row r="6" ht="8.25" customHeight="1"/>
    <row r="7" spans="1:2" ht="13.5">
      <c r="A7" s="7" t="s">
        <v>8</v>
      </c>
      <c r="B7" s="8"/>
    </row>
    <row r="8" spans="4:10" ht="13.5">
      <c r="D8" s="8"/>
      <c r="E8" s="2" t="s">
        <v>9</v>
      </c>
      <c r="F8" s="2"/>
      <c r="H8" s="8"/>
      <c r="I8" s="2" t="s">
        <v>10</v>
      </c>
      <c r="J8" s="2"/>
    </row>
    <row r="9" spans="4:13" ht="13.5">
      <c r="D9" s="5" t="s">
        <v>11</v>
      </c>
      <c r="E9" s="5"/>
      <c r="F9" s="5" t="s">
        <v>12</v>
      </c>
      <c r="H9" s="5" t="s">
        <v>11</v>
      </c>
      <c r="J9" s="5" t="s">
        <v>12</v>
      </c>
      <c r="M9" s="5" t="s">
        <v>104</v>
      </c>
    </row>
    <row r="10" spans="4:13" ht="13.5">
      <c r="D10" s="5" t="s">
        <v>13</v>
      </c>
      <c r="E10" s="5"/>
      <c r="F10" s="5" t="s">
        <v>14</v>
      </c>
      <c r="H10" s="5" t="s">
        <v>13</v>
      </c>
      <c r="J10" s="5" t="s">
        <v>14</v>
      </c>
      <c r="M10" s="5" t="s">
        <v>105</v>
      </c>
    </row>
    <row r="11" spans="4:13" ht="13.5">
      <c r="D11" s="5" t="s">
        <v>15</v>
      </c>
      <c r="E11" s="5"/>
      <c r="F11" s="5" t="s">
        <v>15</v>
      </c>
      <c r="H11" s="5" t="s">
        <v>16</v>
      </c>
      <c r="J11" s="5" t="s">
        <v>17</v>
      </c>
      <c r="M11" s="5" t="s">
        <v>15</v>
      </c>
    </row>
    <row r="12" spans="4:13" ht="13.5">
      <c r="D12" s="40" t="s">
        <v>103</v>
      </c>
      <c r="E12" s="5"/>
      <c r="F12" s="40" t="s">
        <v>106</v>
      </c>
      <c r="G12" s="5"/>
      <c r="H12" s="5" t="str">
        <f>D12</f>
        <v>30.06.2002</v>
      </c>
      <c r="I12" s="5"/>
      <c r="J12" s="5" t="str">
        <f>F12</f>
        <v>30.06.2001</v>
      </c>
      <c r="M12" s="41" t="s">
        <v>18</v>
      </c>
    </row>
    <row r="13" spans="4:13" ht="13.5">
      <c r="D13" s="1" t="s">
        <v>5</v>
      </c>
      <c r="E13" s="1"/>
      <c r="F13" s="1" t="s">
        <v>5</v>
      </c>
      <c r="G13" s="1"/>
      <c r="H13" s="1" t="s">
        <v>5</v>
      </c>
      <c r="I13" s="1"/>
      <c r="J13" s="1" t="s">
        <v>5</v>
      </c>
      <c r="M13" s="1" t="s">
        <v>5</v>
      </c>
    </row>
    <row r="14" spans="4:13" ht="13.5">
      <c r="D14" s="9"/>
      <c r="E14" s="10"/>
      <c r="F14" s="9"/>
      <c r="G14" s="10"/>
      <c r="H14" s="9"/>
      <c r="I14" s="10"/>
      <c r="J14" s="9"/>
      <c r="M14" s="9"/>
    </row>
    <row r="15" spans="1:13" ht="15.75" customHeight="1">
      <c r="A15" s="6">
        <v>1</v>
      </c>
      <c r="B15" s="3" t="s">
        <v>19</v>
      </c>
      <c r="C15" s="3" t="s">
        <v>20</v>
      </c>
      <c r="D15" s="11">
        <f>H15-M15</f>
        <v>55376</v>
      </c>
      <c r="E15" s="12"/>
      <c r="F15" s="13" t="s">
        <v>3</v>
      </c>
      <c r="G15" s="12"/>
      <c r="H15" s="50">
        <v>116607</v>
      </c>
      <c r="I15" s="12"/>
      <c r="J15" s="13" t="s">
        <v>3</v>
      </c>
      <c r="M15" s="43">
        <v>61231</v>
      </c>
    </row>
    <row r="16" spans="2:13" ht="15.75" customHeight="1">
      <c r="B16" s="3" t="s">
        <v>21</v>
      </c>
      <c r="C16" s="3" t="s">
        <v>22</v>
      </c>
      <c r="D16" s="13" t="s">
        <v>3</v>
      </c>
      <c r="E16" s="12"/>
      <c r="F16" s="11" t="s">
        <v>3</v>
      </c>
      <c r="G16" s="12"/>
      <c r="H16" s="11" t="str">
        <f>D16</f>
        <v>-</v>
      </c>
      <c r="I16" s="12"/>
      <c r="J16" s="11" t="s">
        <v>3</v>
      </c>
      <c r="M16" s="42">
        <v>0</v>
      </c>
    </row>
    <row r="17" spans="2:13" ht="15.75" customHeight="1">
      <c r="B17" s="3" t="s">
        <v>23</v>
      </c>
      <c r="C17" s="3" t="s">
        <v>24</v>
      </c>
      <c r="D17" s="11">
        <f>H17-M17</f>
        <v>483</v>
      </c>
      <c r="E17" s="12"/>
      <c r="F17" s="14" t="s">
        <v>3</v>
      </c>
      <c r="G17" s="12"/>
      <c r="H17" s="50">
        <v>804</v>
      </c>
      <c r="I17" s="12"/>
      <c r="J17" s="34" t="s">
        <v>3</v>
      </c>
      <c r="M17" s="44">
        <v>321</v>
      </c>
    </row>
    <row r="18" spans="4:13" ht="13.5">
      <c r="D18" s="11"/>
      <c r="E18" s="12"/>
      <c r="F18" s="14"/>
      <c r="G18" s="12"/>
      <c r="H18" s="11"/>
      <c r="I18" s="12"/>
      <c r="J18" s="35"/>
      <c r="M18" s="44"/>
    </row>
    <row r="19" spans="1:13" ht="13.5">
      <c r="A19" s="6">
        <v>2</v>
      </c>
      <c r="B19" s="3" t="s">
        <v>19</v>
      </c>
      <c r="C19" s="3" t="s">
        <v>25</v>
      </c>
      <c r="D19" s="11">
        <f>H19-M19</f>
        <v>28920</v>
      </c>
      <c r="E19" s="12"/>
      <c r="F19" s="13" t="s">
        <v>3</v>
      </c>
      <c r="G19" s="12"/>
      <c r="H19" s="50">
        <v>59884</v>
      </c>
      <c r="I19" s="12"/>
      <c r="J19" s="13" t="s">
        <v>3</v>
      </c>
      <c r="M19" s="43">
        <v>30964</v>
      </c>
    </row>
    <row r="20" spans="3:13" ht="13.5">
      <c r="C20" s="3" t="s">
        <v>101</v>
      </c>
      <c r="D20" s="11"/>
      <c r="E20" s="12"/>
      <c r="F20" s="11"/>
      <c r="G20" s="12"/>
      <c r="H20" s="11"/>
      <c r="I20" s="12"/>
      <c r="J20" s="11"/>
      <c r="M20" s="42"/>
    </row>
    <row r="21" spans="3:13" ht="13.5">
      <c r="C21" s="3" t="s">
        <v>26</v>
      </c>
      <c r="D21" s="11"/>
      <c r="E21" s="12"/>
      <c r="F21" s="11"/>
      <c r="G21" s="12"/>
      <c r="H21" s="11"/>
      <c r="I21" s="12"/>
      <c r="J21" s="11"/>
      <c r="M21" s="42"/>
    </row>
    <row r="22" spans="4:13" ht="6" customHeight="1">
      <c r="D22" s="11"/>
      <c r="E22" s="12"/>
      <c r="F22" s="11"/>
      <c r="G22" s="12"/>
      <c r="H22" s="11"/>
      <c r="I22" s="12"/>
      <c r="J22" s="11"/>
      <c r="M22" s="42"/>
    </row>
    <row r="23" spans="2:13" ht="13.5">
      <c r="B23" s="3" t="s">
        <v>21</v>
      </c>
      <c r="C23" s="3" t="s">
        <v>27</v>
      </c>
      <c r="D23" s="11">
        <f>H23-M23</f>
        <v>-354</v>
      </c>
      <c r="E23" s="12"/>
      <c r="F23" s="13" t="s">
        <v>3</v>
      </c>
      <c r="G23" s="12"/>
      <c r="H23" s="50">
        <f>-841</f>
        <v>-841</v>
      </c>
      <c r="I23" s="12"/>
      <c r="J23" s="13" t="s">
        <v>3</v>
      </c>
      <c r="M23" s="43">
        <f>-487</f>
        <v>-487</v>
      </c>
    </row>
    <row r="24" spans="4:13" ht="7.5" customHeight="1">
      <c r="D24" s="11"/>
      <c r="E24" s="12"/>
      <c r="F24" s="11"/>
      <c r="G24" s="12"/>
      <c r="H24" s="11"/>
      <c r="I24" s="12"/>
      <c r="J24" s="11"/>
      <c r="M24" s="42"/>
    </row>
    <row r="25" spans="2:13" ht="13.5">
      <c r="B25" s="3" t="s">
        <v>23</v>
      </c>
      <c r="C25" s="3" t="s">
        <v>28</v>
      </c>
      <c r="D25" s="11">
        <f>H25-M25</f>
        <v>-114</v>
      </c>
      <c r="E25" s="12"/>
      <c r="F25" s="13" t="s">
        <v>3</v>
      </c>
      <c r="G25" s="12"/>
      <c r="H25" s="50">
        <f>-231</f>
        <v>-231</v>
      </c>
      <c r="I25" s="12"/>
      <c r="J25" s="13" t="s">
        <v>3</v>
      </c>
      <c r="M25" s="43">
        <f>-117</f>
        <v>-117</v>
      </c>
    </row>
    <row r="26" spans="4:13" ht="7.5" customHeight="1">
      <c r="D26" s="11"/>
      <c r="E26" s="12"/>
      <c r="F26" s="11"/>
      <c r="G26" s="12"/>
      <c r="H26" s="11"/>
      <c r="I26" s="12"/>
      <c r="J26" s="11"/>
      <c r="M26" s="42"/>
    </row>
    <row r="27" spans="2:13" ht="13.5">
      <c r="B27" s="3" t="s">
        <v>29</v>
      </c>
      <c r="C27" s="3" t="s">
        <v>2</v>
      </c>
      <c r="D27" s="51" t="s">
        <v>3</v>
      </c>
      <c r="E27" s="12"/>
      <c r="F27" s="15" t="s">
        <v>3</v>
      </c>
      <c r="G27" s="12"/>
      <c r="H27" s="15" t="str">
        <f>D27</f>
        <v>-</v>
      </c>
      <c r="I27" s="12"/>
      <c r="J27" s="15" t="s">
        <v>3</v>
      </c>
      <c r="M27" s="45">
        <v>0</v>
      </c>
    </row>
    <row r="28" spans="4:13" ht="7.5" customHeight="1">
      <c r="D28" s="11"/>
      <c r="E28" s="12"/>
      <c r="F28" s="14"/>
      <c r="G28" s="12"/>
      <c r="H28" s="11"/>
      <c r="I28" s="12"/>
      <c r="J28" s="11"/>
      <c r="M28" s="44"/>
    </row>
    <row r="29" spans="2:13" ht="13.5">
      <c r="B29" s="3" t="s">
        <v>30</v>
      </c>
      <c r="C29" s="3" t="s">
        <v>31</v>
      </c>
      <c r="D29" s="11">
        <f>SUM(D19:D27)</f>
        <v>28452</v>
      </c>
      <c r="E29" s="12"/>
      <c r="F29" s="11" t="s">
        <v>3</v>
      </c>
      <c r="G29" s="12"/>
      <c r="H29" s="11">
        <f>SUM(H19:H27)</f>
        <v>58812</v>
      </c>
      <c r="I29" s="12"/>
      <c r="J29" s="11" t="s">
        <v>3</v>
      </c>
      <c r="M29" s="42">
        <f>SUM(M19:M27)</f>
        <v>30360</v>
      </c>
    </row>
    <row r="30" spans="3:13" ht="13.5">
      <c r="C30" s="3" t="s">
        <v>32</v>
      </c>
      <c r="D30" s="11"/>
      <c r="E30" s="12"/>
      <c r="F30" s="11"/>
      <c r="G30" s="12"/>
      <c r="H30" s="11"/>
      <c r="I30" s="12"/>
      <c r="J30" s="11"/>
      <c r="M30" s="42"/>
    </row>
    <row r="31" spans="4:13" ht="7.5" customHeight="1">
      <c r="D31" s="11"/>
      <c r="E31" s="12"/>
      <c r="F31" s="11"/>
      <c r="G31" s="12"/>
      <c r="H31" s="11"/>
      <c r="I31" s="12"/>
      <c r="J31" s="11"/>
      <c r="M31" s="42"/>
    </row>
    <row r="32" spans="2:13" ht="13.5">
      <c r="B32" s="3" t="s">
        <v>33</v>
      </c>
      <c r="C32" s="3" t="s">
        <v>34</v>
      </c>
      <c r="D32" s="51" t="s">
        <v>3</v>
      </c>
      <c r="E32" s="12"/>
      <c r="F32" s="15" t="s">
        <v>3</v>
      </c>
      <c r="G32" s="11"/>
      <c r="H32" s="15" t="str">
        <f>D32</f>
        <v>-</v>
      </c>
      <c r="I32" s="11"/>
      <c r="J32" s="15" t="s">
        <v>3</v>
      </c>
      <c r="M32" s="45">
        <v>0</v>
      </c>
    </row>
    <row r="33" spans="4:13" ht="7.5" customHeight="1">
      <c r="D33" s="11"/>
      <c r="E33" s="12"/>
      <c r="F33" s="11"/>
      <c r="G33" s="12"/>
      <c r="H33" s="11"/>
      <c r="I33" s="12"/>
      <c r="J33" s="11"/>
      <c r="M33" s="42"/>
    </row>
    <row r="34" spans="2:13" ht="13.5">
      <c r="B34" s="6" t="s">
        <v>35</v>
      </c>
      <c r="C34" s="3" t="s">
        <v>36</v>
      </c>
      <c r="D34" s="11">
        <f>SUM(D29:D33)</f>
        <v>28452</v>
      </c>
      <c r="E34" s="11"/>
      <c r="F34" s="11" t="s">
        <v>3</v>
      </c>
      <c r="G34" s="11"/>
      <c r="H34" s="11">
        <f>SUM(H29:H33)</f>
        <v>58812</v>
      </c>
      <c r="I34" s="11"/>
      <c r="J34" s="11" t="s">
        <v>3</v>
      </c>
      <c r="M34" s="42">
        <f>SUM(M29:M33)</f>
        <v>30360</v>
      </c>
    </row>
    <row r="35" spans="2:13" ht="13.5">
      <c r="B35" s="16"/>
      <c r="C35" s="3" t="s">
        <v>102</v>
      </c>
      <c r="D35" s="11"/>
      <c r="E35" s="11"/>
      <c r="F35" s="11"/>
      <c r="G35" s="11"/>
      <c r="H35" s="11"/>
      <c r="I35" s="11"/>
      <c r="J35" s="11"/>
      <c r="M35" s="42"/>
    </row>
    <row r="36" spans="2:13" ht="13.5">
      <c r="B36" s="16"/>
      <c r="D36" s="11"/>
      <c r="E36" s="11"/>
      <c r="F36" s="11"/>
      <c r="G36" s="11"/>
      <c r="H36" s="11"/>
      <c r="I36" s="11"/>
      <c r="J36" s="11"/>
      <c r="M36" s="42"/>
    </row>
    <row r="37" spans="4:13" ht="6.75" customHeight="1">
      <c r="D37" s="11"/>
      <c r="E37" s="11"/>
      <c r="F37" s="11"/>
      <c r="G37" s="11"/>
      <c r="H37" s="11"/>
      <c r="I37" s="11"/>
      <c r="J37" s="11"/>
      <c r="M37" s="42"/>
    </row>
    <row r="38" spans="2:13" ht="13.5">
      <c r="B38" s="3" t="s">
        <v>37</v>
      </c>
      <c r="C38" s="3" t="s">
        <v>38</v>
      </c>
      <c r="D38" s="11">
        <f>H38-M38</f>
        <v>-8211</v>
      </c>
      <c r="E38" s="11"/>
      <c r="F38" s="13" t="s">
        <v>3</v>
      </c>
      <c r="G38" s="11"/>
      <c r="H38" s="50">
        <f>-17013</f>
        <v>-17013</v>
      </c>
      <c r="I38" s="11"/>
      <c r="J38" s="13" t="s">
        <v>3</v>
      </c>
      <c r="M38" s="43">
        <f>-8802</f>
        <v>-8802</v>
      </c>
    </row>
    <row r="39" spans="4:13" ht="7.5" customHeight="1">
      <c r="D39" s="11"/>
      <c r="E39" s="11"/>
      <c r="F39" s="11"/>
      <c r="G39" s="11"/>
      <c r="H39" s="11"/>
      <c r="I39" s="11"/>
      <c r="J39" s="11"/>
      <c r="M39" s="42"/>
    </row>
    <row r="40" spans="2:13" ht="13.5">
      <c r="B40" s="3" t="s">
        <v>39</v>
      </c>
      <c r="C40" s="3" t="s">
        <v>40</v>
      </c>
      <c r="D40" s="11">
        <f>SUM(D34:D38)</f>
        <v>20241</v>
      </c>
      <c r="E40" s="17"/>
      <c r="F40" s="11" t="s">
        <v>3</v>
      </c>
      <c r="G40" s="11"/>
      <c r="H40" s="11">
        <f>SUM(H34:H38)</f>
        <v>41799</v>
      </c>
      <c r="I40" s="11"/>
      <c r="J40" s="11" t="s">
        <v>3</v>
      </c>
      <c r="M40" s="42">
        <f>SUM(M34:M38)</f>
        <v>21558</v>
      </c>
    </row>
    <row r="41" spans="3:13" ht="13.5">
      <c r="C41" s="3" t="s">
        <v>41</v>
      </c>
      <c r="D41" s="11"/>
      <c r="E41" s="17"/>
      <c r="F41" s="11"/>
      <c r="G41" s="11"/>
      <c r="H41" s="11"/>
      <c r="I41" s="11"/>
      <c r="J41" s="11"/>
      <c r="M41" s="42"/>
    </row>
    <row r="42" spans="4:13" ht="6.75" customHeight="1">
      <c r="D42" s="11"/>
      <c r="E42" s="11"/>
      <c r="F42" s="11"/>
      <c r="G42" s="11"/>
      <c r="H42" s="11"/>
      <c r="I42" s="11"/>
      <c r="J42" s="11"/>
      <c r="M42" s="42"/>
    </row>
    <row r="43" spans="3:13" ht="13.5">
      <c r="C43" s="3" t="s">
        <v>42</v>
      </c>
      <c r="D43" s="13" t="s">
        <v>3</v>
      </c>
      <c r="E43" s="12"/>
      <c r="F43" s="11" t="s">
        <v>3</v>
      </c>
      <c r="G43" s="12"/>
      <c r="H43" s="11" t="s">
        <v>3</v>
      </c>
      <c r="I43" s="12"/>
      <c r="J43" s="11" t="s">
        <v>3</v>
      </c>
      <c r="M43" s="42">
        <v>0</v>
      </c>
    </row>
    <row r="44" spans="4:13" ht="7.5" customHeight="1">
      <c r="D44" s="11"/>
      <c r="E44" s="12"/>
      <c r="F44" s="11"/>
      <c r="G44" s="12"/>
      <c r="H44" s="11"/>
      <c r="I44" s="12"/>
      <c r="J44" s="11"/>
      <c r="M44" s="42"/>
    </row>
    <row r="45" spans="2:13" ht="13.5">
      <c r="B45" s="3" t="s">
        <v>43</v>
      </c>
      <c r="C45" s="3" t="s">
        <v>44</v>
      </c>
      <c r="D45" s="13" t="s">
        <v>3</v>
      </c>
      <c r="E45" s="12"/>
      <c r="F45" s="11" t="s">
        <v>3</v>
      </c>
      <c r="G45" s="12"/>
      <c r="H45" s="13" t="s">
        <v>3</v>
      </c>
      <c r="I45" s="12"/>
      <c r="J45" s="11" t="s">
        <v>3</v>
      </c>
      <c r="M45" s="42">
        <v>0</v>
      </c>
    </row>
    <row r="46" spans="4:13" ht="13.5">
      <c r="D46" s="11"/>
      <c r="E46" s="12"/>
      <c r="F46" s="11"/>
      <c r="G46" s="12"/>
      <c r="H46" s="11"/>
      <c r="I46" s="12"/>
      <c r="J46" s="11"/>
      <c r="M46" s="42"/>
    </row>
    <row r="47" spans="2:13" ht="13.5">
      <c r="B47" s="3" t="s">
        <v>45</v>
      </c>
      <c r="C47" s="3" t="s">
        <v>46</v>
      </c>
      <c r="D47" s="11">
        <f>SUM(D40:D43)</f>
        <v>20241</v>
      </c>
      <c r="E47" s="12"/>
      <c r="F47" s="11" t="s">
        <v>3</v>
      </c>
      <c r="G47" s="12"/>
      <c r="H47" s="11">
        <f>SUM(H40:H43)</f>
        <v>41799</v>
      </c>
      <c r="I47" s="12"/>
      <c r="J47" s="11" t="s">
        <v>3</v>
      </c>
      <c r="M47" s="42">
        <f>SUM(M40:M43)</f>
        <v>21558</v>
      </c>
    </row>
    <row r="48" spans="3:13" ht="13.5">
      <c r="C48" s="3" t="s">
        <v>47</v>
      </c>
      <c r="D48" s="11"/>
      <c r="E48" s="12"/>
      <c r="F48" s="11"/>
      <c r="G48" s="12"/>
      <c r="H48" s="11"/>
      <c r="I48" s="12"/>
      <c r="J48" s="11"/>
      <c r="M48" s="42"/>
    </row>
    <row r="49" spans="4:13" ht="6.75" customHeight="1">
      <c r="D49" s="11"/>
      <c r="E49" s="12"/>
      <c r="F49" s="11"/>
      <c r="G49" s="12"/>
      <c r="H49" s="11"/>
      <c r="I49" s="12"/>
      <c r="J49" s="11"/>
      <c r="M49" s="42"/>
    </row>
    <row r="50" spans="2:13" ht="13.5">
      <c r="B50" s="3" t="s">
        <v>48</v>
      </c>
      <c r="C50" s="3" t="s">
        <v>49</v>
      </c>
      <c r="D50" s="13" t="s">
        <v>3</v>
      </c>
      <c r="E50" s="12"/>
      <c r="F50" s="11" t="s">
        <v>3</v>
      </c>
      <c r="G50" s="12"/>
      <c r="H50" s="11" t="str">
        <f>D50</f>
        <v>-</v>
      </c>
      <c r="I50" s="12"/>
      <c r="J50" s="11" t="s">
        <v>3</v>
      </c>
      <c r="M50" s="42">
        <v>0</v>
      </c>
    </row>
    <row r="51" spans="4:13" ht="6" customHeight="1">
      <c r="D51" s="11"/>
      <c r="E51" s="12"/>
      <c r="F51" s="11"/>
      <c r="G51" s="12"/>
      <c r="H51" s="11"/>
      <c r="I51" s="12"/>
      <c r="J51" s="11"/>
      <c r="M51" s="42"/>
    </row>
    <row r="52" spans="3:13" ht="13.5">
      <c r="C52" s="3" t="s">
        <v>50</v>
      </c>
      <c r="D52" s="13" t="s">
        <v>3</v>
      </c>
      <c r="E52" s="12"/>
      <c r="F52" s="11" t="s">
        <v>3</v>
      </c>
      <c r="G52" s="12"/>
      <c r="H52" s="11" t="str">
        <f>D52</f>
        <v>-</v>
      </c>
      <c r="I52" s="12"/>
      <c r="J52" s="11" t="s">
        <v>3</v>
      </c>
      <c r="M52" s="42">
        <v>0</v>
      </c>
    </row>
    <row r="53" spans="4:13" ht="6" customHeight="1">
      <c r="D53" s="11"/>
      <c r="E53" s="12"/>
      <c r="F53" s="11"/>
      <c r="G53" s="12"/>
      <c r="H53" s="11"/>
      <c r="I53" s="12"/>
      <c r="J53" s="11"/>
      <c r="M53" s="42"/>
    </row>
    <row r="54" spans="3:13" ht="13.5">
      <c r="C54" s="3" t="s">
        <v>51</v>
      </c>
      <c r="D54" s="11"/>
      <c r="E54" s="12"/>
      <c r="F54" s="11"/>
      <c r="G54" s="12"/>
      <c r="H54" s="11"/>
      <c r="I54" s="12"/>
      <c r="J54" s="11"/>
      <c r="M54" s="42"/>
    </row>
    <row r="55" spans="3:13" ht="13.5">
      <c r="C55" s="4" t="s">
        <v>52</v>
      </c>
      <c r="D55" s="13" t="s">
        <v>3</v>
      </c>
      <c r="E55" s="12"/>
      <c r="F55" s="11" t="s">
        <v>3</v>
      </c>
      <c r="G55" s="12"/>
      <c r="H55" s="11" t="str">
        <f>D55</f>
        <v>-</v>
      </c>
      <c r="I55" s="12"/>
      <c r="J55" s="11" t="s">
        <v>3</v>
      </c>
      <c r="M55" s="42">
        <v>0</v>
      </c>
    </row>
    <row r="56" spans="4:13" ht="13.5">
      <c r="D56" s="11"/>
      <c r="E56" s="11"/>
      <c r="F56" s="11"/>
      <c r="G56" s="11"/>
      <c r="H56" s="11"/>
      <c r="I56" s="11"/>
      <c r="J56" s="11"/>
      <c r="M56" s="42"/>
    </row>
    <row r="57" spans="2:13" ht="13.5">
      <c r="B57" s="3" t="s">
        <v>53</v>
      </c>
      <c r="C57" s="3" t="s">
        <v>54</v>
      </c>
      <c r="D57" s="11">
        <f>SUM(D47:D55)</f>
        <v>20241</v>
      </c>
      <c r="E57" s="12"/>
      <c r="F57" s="14" t="s">
        <v>3</v>
      </c>
      <c r="G57" s="12"/>
      <c r="H57" s="11">
        <f>SUM(H47:H55)</f>
        <v>41799</v>
      </c>
      <c r="I57" s="12"/>
      <c r="J57" s="14" t="s">
        <v>3</v>
      </c>
      <c r="M57" s="44">
        <f>SUM(M47:M55)</f>
        <v>21558</v>
      </c>
    </row>
    <row r="58" spans="4:13" ht="13.5">
      <c r="D58" s="9"/>
      <c r="E58" s="10"/>
      <c r="F58" s="18"/>
      <c r="G58" s="10"/>
      <c r="H58" s="9"/>
      <c r="I58" s="10"/>
      <c r="J58" s="36"/>
      <c r="M58" s="44"/>
    </row>
    <row r="59" spans="1:13" ht="13.5">
      <c r="A59" s="6">
        <v>3</v>
      </c>
      <c r="B59" s="3" t="s">
        <v>55</v>
      </c>
      <c r="C59" s="4"/>
      <c r="D59" s="9"/>
      <c r="E59" s="10"/>
      <c r="F59" s="36"/>
      <c r="G59" s="10"/>
      <c r="H59" s="9"/>
      <c r="I59" s="10"/>
      <c r="J59" s="36"/>
      <c r="M59" s="46"/>
    </row>
    <row r="60" spans="2:14" ht="13.5">
      <c r="B60" s="3" t="s">
        <v>56</v>
      </c>
      <c r="C60" s="4"/>
      <c r="D60" s="9"/>
      <c r="E60" s="10"/>
      <c r="F60" s="36"/>
      <c r="G60" s="10"/>
      <c r="H60" s="9"/>
      <c r="I60" s="10"/>
      <c r="J60" s="36"/>
      <c r="M60" s="46"/>
      <c r="N60" s="4" t="s">
        <v>108</v>
      </c>
    </row>
    <row r="61" spans="4:13" ht="5.25" customHeight="1">
      <c r="D61" s="9"/>
      <c r="E61" s="10"/>
      <c r="F61" s="36"/>
      <c r="G61" s="10"/>
      <c r="H61" s="9"/>
      <c r="I61" s="10"/>
      <c r="J61" s="36"/>
      <c r="M61" s="46"/>
    </row>
    <row r="62" spans="2:17" ht="13.5">
      <c r="B62" s="3" t="s">
        <v>19</v>
      </c>
      <c r="C62" s="3" t="s">
        <v>112</v>
      </c>
      <c r="D62" s="22">
        <v>11.18</v>
      </c>
      <c r="E62" s="20"/>
      <c r="F62" s="37" t="s">
        <v>3</v>
      </c>
      <c r="G62" s="20"/>
      <c r="H62" s="22" t="s">
        <v>3</v>
      </c>
      <c r="I62" s="20"/>
      <c r="J62" s="37" t="s">
        <v>3</v>
      </c>
      <c r="M62" s="47">
        <f>M57/171.95/10</f>
        <v>12.537365513230592</v>
      </c>
      <c r="O62" s="52" t="s">
        <v>109</v>
      </c>
      <c r="P62" s="52" t="s">
        <v>4</v>
      </c>
      <c r="Q62" s="52" t="s">
        <v>110</v>
      </c>
    </row>
    <row r="63" spans="3:13" ht="4.5" customHeight="1">
      <c r="C63" s="4"/>
      <c r="D63" s="22"/>
      <c r="E63" s="20"/>
      <c r="F63" s="23"/>
      <c r="G63" s="20"/>
      <c r="H63" s="22"/>
      <c r="I63" s="20"/>
      <c r="J63" s="19"/>
      <c r="M63" s="43"/>
    </row>
    <row r="64" spans="3:13" ht="12" customHeight="1">
      <c r="C64" s="3" t="s">
        <v>111</v>
      </c>
      <c r="D64" s="22" t="s">
        <v>3</v>
      </c>
      <c r="E64" s="20"/>
      <c r="F64" s="23"/>
      <c r="G64" s="20"/>
      <c r="H64" s="22">
        <v>23.69</v>
      </c>
      <c r="I64" s="20"/>
      <c r="J64" s="19"/>
      <c r="M64" s="43"/>
    </row>
    <row r="65" spans="4:13" ht="2.25" customHeight="1">
      <c r="D65" s="22"/>
      <c r="E65" s="20"/>
      <c r="F65" s="23"/>
      <c r="G65" s="20"/>
      <c r="H65" s="22"/>
      <c r="I65" s="20"/>
      <c r="J65" s="19"/>
      <c r="M65" s="43"/>
    </row>
    <row r="66" spans="2:16" ht="14.25" thickBot="1">
      <c r="B66" s="3" t="s">
        <v>21</v>
      </c>
      <c r="C66" s="3" t="s">
        <v>113</v>
      </c>
      <c r="D66" s="26">
        <f>D57/181/10</f>
        <v>11.182872928176796</v>
      </c>
      <c r="E66" s="20"/>
      <c r="F66" s="21" t="s">
        <v>3</v>
      </c>
      <c r="G66" s="20"/>
      <c r="H66" s="26">
        <f>H57/181/10</f>
        <v>23.093370165745856</v>
      </c>
      <c r="I66" s="20"/>
      <c r="J66" s="21" t="s">
        <v>3</v>
      </c>
      <c r="M66" s="49">
        <f>M57/181/10</f>
        <v>11.91049723756906</v>
      </c>
      <c r="N66" s="53">
        <v>153850</v>
      </c>
      <c r="O66" s="52">
        <v>1</v>
      </c>
      <c r="P66" s="54">
        <f>N66*O66</f>
        <v>153850</v>
      </c>
    </row>
    <row r="67" spans="4:16" ht="14.25" thickTop="1">
      <c r="D67" s="18"/>
      <c r="E67" s="24"/>
      <c r="F67" s="18"/>
      <c r="G67" s="24"/>
      <c r="H67" s="18"/>
      <c r="I67" s="24"/>
      <c r="J67" s="18"/>
      <c r="K67" s="25"/>
      <c r="M67" s="44"/>
      <c r="N67" s="53">
        <v>181000</v>
      </c>
      <c r="O67" s="52">
        <v>5</v>
      </c>
      <c r="P67" s="54">
        <f>N67*O67</f>
        <v>905000</v>
      </c>
    </row>
    <row r="68" spans="1:17" ht="14.25" thickBot="1">
      <c r="A68" s="6">
        <v>4</v>
      </c>
      <c r="B68" s="3" t="s">
        <v>19</v>
      </c>
      <c r="C68" s="3" t="s">
        <v>100</v>
      </c>
      <c r="D68" s="32" t="s">
        <v>3</v>
      </c>
      <c r="E68" s="24"/>
      <c r="F68" s="32" t="s">
        <v>3</v>
      </c>
      <c r="G68" s="24"/>
      <c r="H68" s="26" t="s">
        <v>3</v>
      </c>
      <c r="I68" s="24"/>
      <c r="J68" s="27" t="s">
        <v>3</v>
      </c>
      <c r="K68" s="25"/>
      <c r="M68" s="48" t="s">
        <v>3</v>
      </c>
      <c r="N68" s="52" t="s">
        <v>4</v>
      </c>
      <c r="O68" s="55">
        <f>SUM(O66:O67)</f>
        <v>6</v>
      </c>
      <c r="P68" s="56">
        <f>SUM(P66:P67)</f>
        <v>1058850</v>
      </c>
      <c r="Q68" s="56">
        <f>P68/O68</f>
        <v>176475</v>
      </c>
    </row>
    <row r="69" spans="4:13" ht="4.5" customHeight="1" thickTop="1">
      <c r="D69" s="18"/>
      <c r="E69" s="24"/>
      <c r="F69" s="18"/>
      <c r="G69" s="24"/>
      <c r="H69" s="28"/>
      <c r="I69" s="24"/>
      <c r="J69" s="18"/>
      <c r="K69" s="25"/>
      <c r="M69" s="44"/>
    </row>
    <row r="70" spans="2:13" ht="13.5">
      <c r="B70" s="3" t="s">
        <v>21</v>
      </c>
      <c r="C70" s="3" t="s">
        <v>57</v>
      </c>
      <c r="D70" s="18"/>
      <c r="E70" s="24"/>
      <c r="F70" s="18"/>
      <c r="G70" s="24"/>
      <c r="H70" s="18"/>
      <c r="I70" s="24"/>
      <c r="J70" s="18"/>
      <c r="K70" s="25"/>
      <c r="M70" s="44"/>
    </row>
    <row r="71" ht="13.5">
      <c r="A71" s="4"/>
    </row>
    <row r="72" ht="13.5">
      <c r="A72" s="4"/>
    </row>
    <row r="73" ht="13.5">
      <c r="A73" s="4"/>
    </row>
    <row r="74" ht="13.5">
      <c r="A74" s="4"/>
    </row>
    <row r="75" spans="1:10" ht="13.5">
      <c r="A75" s="57" t="s">
        <v>0</v>
      </c>
      <c r="B75" s="57"/>
      <c r="C75" s="57"/>
      <c r="D75" s="57"/>
      <c r="E75" s="57"/>
      <c r="F75" s="57"/>
      <c r="G75" s="57"/>
      <c r="H75" s="57"/>
      <c r="I75" s="57"/>
      <c r="J75" s="57"/>
    </row>
    <row r="76" spans="1:10" ht="13.5">
      <c r="A76" s="58" t="s">
        <v>1</v>
      </c>
      <c r="B76" s="58"/>
      <c r="C76" s="58"/>
      <c r="D76" s="58"/>
      <c r="E76" s="58"/>
      <c r="F76" s="58"/>
      <c r="G76" s="58"/>
      <c r="H76" s="58"/>
      <c r="I76" s="58"/>
      <c r="J76" s="58"/>
    </row>
    <row r="78" spans="1:10" ht="13.5">
      <c r="A78" s="57" t="s">
        <v>58</v>
      </c>
      <c r="B78" s="57"/>
      <c r="C78" s="57"/>
      <c r="D78" s="57"/>
      <c r="E78" s="57"/>
      <c r="F78" s="57"/>
      <c r="G78" s="57"/>
      <c r="H78" s="57"/>
      <c r="I78" s="57"/>
      <c r="J78" s="57"/>
    </row>
    <row r="79" spans="1:10" ht="13.5">
      <c r="A79" s="2"/>
      <c r="B79" s="2"/>
      <c r="C79" s="2"/>
      <c r="D79" s="2"/>
      <c r="E79" s="2"/>
      <c r="F79" s="5" t="s">
        <v>59</v>
      </c>
      <c r="G79" s="2"/>
      <c r="H79" s="5" t="s">
        <v>59</v>
      </c>
      <c r="I79" s="2"/>
      <c r="J79" s="2"/>
    </row>
    <row r="80" spans="6:8" ht="13.5">
      <c r="F80" s="5" t="s">
        <v>60</v>
      </c>
      <c r="H80" s="5" t="s">
        <v>12</v>
      </c>
    </row>
    <row r="81" spans="6:8" ht="13.5">
      <c r="F81" s="5" t="s">
        <v>11</v>
      </c>
      <c r="H81" s="5" t="s">
        <v>61</v>
      </c>
    </row>
    <row r="82" spans="6:8" ht="13.5">
      <c r="F82" s="5" t="s">
        <v>15</v>
      </c>
      <c r="H82" s="5" t="s">
        <v>62</v>
      </c>
    </row>
    <row r="83" spans="6:8" ht="13.5">
      <c r="F83" s="5" t="s">
        <v>103</v>
      </c>
      <c r="G83" s="5"/>
      <c r="H83" s="5" t="s">
        <v>63</v>
      </c>
    </row>
    <row r="84" spans="6:8" ht="13.5">
      <c r="F84" s="5" t="s">
        <v>64</v>
      </c>
      <c r="G84" s="5"/>
      <c r="H84" s="5" t="s">
        <v>65</v>
      </c>
    </row>
    <row r="85" spans="6:8" ht="13.5">
      <c r="F85" s="1" t="s">
        <v>5</v>
      </c>
      <c r="G85" s="1"/>
      <c r="H85" s="1" t="s">
        <v>5</v>
      </c>
    </row>
    <row r="86" ht="13.5">
      <c r="G86" s="5"/>
    </row>
    <row r="87" spans="1:8" ht="13.5">
      <c r="A87" s="6">
        <v>1</v>
      </c>
      <c r="C87" s="3" t="s">
        <v>66</v>
      </c>
      <c r="F87" s="11">
        <v>5396</v>
      </c>
      <c r="G87" s="29"/>
      <c r="H87" s="11">
        <v>5550</v>
      </c>
    </row>
    <row r="88" spans="1:8" ht="13.5">
      <c r="A88" s="6">
        <v>2</v>
      </c>
      <c r="C88" s="3" t="s">
        <v>67</v>
      </c>
      <c r="F88" s="11">
        <v>7881</v>
      </c>
      <c r="G88" s="12"/>
      <c r="H88" s="11">
        <v>8370</v>
      </c>
    </row>
    <row r="89" spans="1:8" ht="13.5">
      <c r="A89" s="6">
        <v>3</v>
      </c>
      <c r="C89" s="3" t="s">
        <v>68</v>
      </c>
      <c r="F89" s="11" t="s">
        <v>3</v>
      </c>
      <c r="G89" s="12"/>
      <c r="H89" s="11" t="s">
        <v>3</v>
      </c>
    </row>
    <row r="90" spans="1:8" ht="13.5">
      <c r="A90" s="6">
        <v>4</v>
      </c>
      <c r="C90" s="3" t="s">
        <v>69</v>
      </c>
      <c r="F90" s="11" t="s">
        <v>3</v>
      </c>
      <c r="G90" s="12"/>
      <c r="H90" s="11" t="s">
        <v>3</v>
      </c>
    </row>
    <row r="91" spans="1:8" ht="13.5">
      <c r="A91" s="6">
        <v>5</v>
      </c>
      <c r="C91" s="3" t="s">
        <v>70</v>
      </c>
      <c r="F91" s="11" t="s">
        <v>3</v>
      </c>
      <c r="G91" s="12"/>
      <c r="H91" s="11" t="s">
        <v>3</v>
      </c>
    </row>
    <row r="92" spans="1:8" ht="13.5">
      <c r="A92" s="6">
        <v>6</v>
      </c>
      <c r="C92" s="3" t="s">
        <v>71</v>
      </c>
      <c r="F92" s="11" t="s">
        <v>3</v>
      </c>
      <c r="G92" s="12"/>
      <c r="H92" s="11" t="s">
        <v>3</v>
      </c>
    </row>
    <row r="93" spans="1:8" ht="13.5">
      <c r="A93" s="6">
        <v>7</v>
      </c>
      <c r="C93" s="3" t="s">
        <v>72</v>
      </c>
      <c r="F93" s="11">
        <v>103745</v>
      </c>
      <c r="G93" s="12"/>
      <c r="H93" s="11">
        <f>3292+121526</f>
        <v>124818</v>
      </c>
    </row>
    <row r="94" spans="6:8" ht="13.5">
      <c r="F94" s="14"/>
      <c r="G94" s="30"/>
      <c r="H94" s="14"/>
    </row>
    <row r="95" spans="1:8" ht="13.5">
      <c r="A95" s="6">
        <v>8</v>
      </c>
      <c r="C95" s="3" t="s">
        <v>73</v>
      </c>
      <c r="F95" s="14"/>
      <c r="G95" s="12"/>
      <c r="H95" s="14"/>
    </row>
    <row r="96" spans="3:8" ht="13.5">
      <c r="C96" s="3" t="s">
        <v>74</v>
      </c>
      <c r="F96" s="11">
        <f>19767+105525</f>
        <v>125292</v>
      </c>
      <c r="G96" s="12"/>
      <c r="H96" s="11">
        <f>17172+111285</f>
        <v>128457</v>
      </c>
    </row>
    <row r="97" spans="3:8" ht="13.5">
      <c r="C97" s="3" t="s">
        <v>75</v>
      </c>
      <c r="F97" s="11">
        <f>36321</f>
        <v>36321</v>
      </c>
      <c r="G97" s="12"/>
      <c r="H97" s="11">
        <f>16101</f>
        <v>16101</v>
      </c>
    </row>
    <row r="98" spans="3:8" ht="13.5">
      <c r="C98" s="3" t="s">
        <v>76</v>
      </c>
      <c r="F98" s="11" t="s">
        <v>3</v>
      </c>
      <c r="G98" s="12"/>
      <c r="H98" s="11" t="s">
        <v>3</v>
      </c>
    </row>
    <row r="99" spans="3:8" ht="13.5">
      <c r="C99" s="3" t="s">
        <v>77</v>
      </c>
      <c r="F99" s="11">
        <f>17826</f>
        <v>17826</v>
      </c>
      <c r="G99" s="12"/>
      <c r="H99" s="11">
        <f>14192+210</f>
        <v>14402</v>
      </c>
    </row>
    <row r="100" spans="3:8" ht="13.5">
      <c r="C100" s="3" t="s">
        <v>78</v>
      </c>
      <c r="F100" s="38">
        <f>98+11629+7</f>
        <v>11734</v>
      </c>
      <c r="G100" s="12"/>
      <c r="H100" s="38">
        <f>1506</f>
        <v>1506</v>
      </c>
    </row>
    <row r="101" spans="6:8" ht="13.5">
      <c r="F101" s="11">
        <f>SUM(F96:F100)</f>
        <v>191173</v>
      </c>
      <c r="G101" s="12"/>
      <c r="H101" s="11">
        <f>SUM(H96:H100)</f>
        <v>160466</v>
      </c>
    </row>
    <row r="102" spans="1:8" ht="13.5">
      <c r="A102" s="6">
        <v>9</v>
      </c>
      <c r="C102" s="3" t="s">
        <v>6</v>
      </c>
      <c r="F102" s="11"/>
      <c r="G102" s="12"/>
      <c r="H102" s="11"/>
    </row>
    <row r="103" spans="3:8" ht="13.5">
      <c r="C103" s="3" t="s">
        <v>79</v>
      </c>
      <c r="F103" s="11">
        <f>15073</f>
        <v>15073</v>
      </c>
      <c r="G103" s="12"/>
      <c r="H103" s="11">
        <f>31859</f>
        <v>31859</v>
      </c>
    </row>
    <row r="104" spans="3:8" ht="13.5">
      <c r="C104" s="3" t="s">
        <v>80</v>
      </c>
      <c r="F104" s="11">
        <f>2355+5275+732</f>
        <v>8362</v>
      </c>
      <c r="G104" s="12"/>
      <c r="H104" s="11">
        <f>8442+13221+127</f>
        <v>21790</v>
      </c>
    </row>
    <row r="105" spans="3:8" ht="13.5">
      <c r="C105" s="3" t="s">
        <v>81</v>
      </c>
      <c r="F105" s="11">
        <f>127+855+12893</f>
        <v>13875</v>
      </c>
      <c r="G105" s="12"/>
      <c r="H105" s="11">
        <v>30533</v>
      </c>
    </row>
    <row r="106" spans="3:8" ht="13.5">
      <c r="C106" s="3" t="s">
        <v>82</v>
      </c>
      <c r="F106" s="11">
        <f>19652</f>
        <v>19652</v>
      </c>
      <c r="G106" s="12"/>
      <c r="H106" s="11">
        <v>25050</v>
      </c>
    </row>
    <row r="107" spans="3:8" ht="13.5">
      <c r="C107" s="3" t="s">
        <v>83</v>
      </c>
      <c r="F107" s="11">
        <v>5021</v>
      </c>
      <c r="G107" s="12"/>
      <c r="H107" s="11">
        <v>5021</v>
      </c>
    </row>
    <row r="108" spans="3:8" ht="13.5">
      <c r="C108" s="3" t="s">
        <v>84</v>
      </c>
      <c r="F108" s="38" t="s">
        <v>3</v>
      </c>
      <c r="G108" s="12"/>
      <c r="H108" s="38" t="s">
        <v>3</v>
      </c>
    </row>
    <row r="109" spans="6:8" ht="13.5">
      <c r="F109" s="11">
        <f>SUM(F103:F108)</f>
        <v>61983</v>
      </c>
      <c r="G109" s="12"/>
      <c r="H109" s="11">
        <f>SUM(H103:H108)</f>
        <v>114253</v>
      </c>
    </row>
    <row r="110" spans="6:8" ht="13.5">
      <c r="F110" s="38"/>
      <c r="G110" s="12"/>
      <c r="H110" s="38"/>
    </row>
    <row r="111" spans="1:8" ht="13.5">
      <c r="A111" s="6">
        <v>10</v>
      </c>
      <c r="C111" s="3" t="s">
        <v>85</v>
      </c>
      <c r="F111" s="14">
        <f>F101-F109</f>
        <v>129190</v>
      </c>
      <c r="G111" s="30"/>
      <c r="H111" s="14">
        <f>H101-H109</f>
        <v>46213</v>
      </c>
    </row>
    <row r="112" spans="6:8" ht="13.5">
      <c r="F112" s="14"/>
      <c r="G112" s="12"/>
      <c r="H112" s="14"/>
    </row>
    <row r="113" spans="6:8" ht="14.25" thickBot="1">
      <c r="F113" s="31">
        <f>F111+F87+F88+F93</f>
        <v>246212</v>
      </c>
      <c r="G113" s="12"/>
      <c r="H113" s="31">
        <f>H111+H87+H88+H93</f>
        <v>184951</v>
      </c>
    </row>
    <row r="114" spans="6:8" ht="14.25" thickTop="1">
      <c r="F114" s="14"/>
      <c r="G114" s="12"/>
      <c r="H114" s="11"/>
    </row>
    <row r="115" spans="1:8" ht="13.5">
      <c r="A115" s="6">
        <v>11</v>
      </c>
      <c r="C115" s="3" t="s">
        <v>86</v>
      </c>
      <c r="F115" s="11"/>
      <c r="G115" s="12"/>
      <c r="H115" s="11"/>
    </row>
    <row r="116" spans="3:8" ht="13.5">
      <c r="C116" s="3" t="s">
        <v>87</v>
      </c>
      <c r="F116" s="11">
        <v>90500</v>
      </c>
      <c r="G116" s="12"/>
      <c r="H116" s="11">
        <v>76925</v>
      </c>
    </row>
    <row r="117" spans="3:8" ht="13.5">
      <c r="C117" s="3" t="s">
        <v>88</v>
      </c>
      <c r="F117" s="11"/>
      <c r="G117" s="12"/>
      <c r="H117" s="11"/>
    </row>
    <row r="118" spans="3:8" ht="13.5">
      <c r="C118" s="3" t="s">
        <v>89</v>
      </c>
      <c r="F118" s="11">
        <v>15254</v>
      </c>
      <c r="G118" s="12"/>
      <c r="H118" s="11" t="s">
        <v>3</v>
      </c>
    </row>
    <row r="119" spans="3:8" ht="13.5">
      <c r="C119" s="3" t="s">
        <v>90</v>
      </c>
      <c r="F119" s="11">
        <f>56520+20</f>
        <v>56540</v>
      </c>
      <c r="G119" s="12"/>
      <c r="H119" s="11">
        <f>57939+20</f>
        <v>57959</v>
      </c>
    </row>
    <row r="120" spans="3:8" ht="13.5">
      <c r="C120" s="3" t="s">
        <v>91</v>
      </c>
      <c r="F120" s="11" t="s">
        <v>3</v>
      </c>
      <c r="G120" s="12"/>
      <c r="H120" s="11" t="s">
        <v>3</v>
      </c>
    </row>
    <row r="121" spans="3:8" ht="13.5">
      <c r="C121" s="3" t="s">
        <v>92</v>
      </c>
      <c r="F121" s="11" t="s">
        <v>3</v>
      </c>
      <c r="G121" s="12"/>
      <c r="H121" s="11" t="s">
        <v>3</v>
      </c>
    </row>
    <row r="122" spans="3:8" ht="13.5">
      <c r="C122" s="3" t="s">
        <v>93</v>
      </c>
      <c r="F122" s="11">
        <f>136506</f>
        <v>136506</v>
      </c>
      <c r="G122" s="12"/>
      <c r="H122" s="11">
        <f>93706+350</f>
        <v>94056</v>
      </c>
    </row>
    <row r="123" spans="3:8" ht="13.5">
      <c r="C123" s="3" t="s">
        <v>94</v>
      </c>
      <c r="F123" s="15">
        <f>-62249</f>
        <v>-62249</v>
      </c>
      <c r="G123" s="12"/>
      <c r="H123" s="15">
        <v>-62249</v>
      </c>
    </row>
    <row r="124" spans="6:8" ht="13.5">
      <c r="F124" s="39">
        <f>SUM(F116:F123)</f>
        <v>236551</v>
      </c>
      <c r="G124" s="12"/>
      <c r="H124" s="39">
        <f>SUM(H116:H123)</f>
        <v>166691</v>
      </c>
    </row>
    <row r="125" spans="1:8" ht="13.5">
      <c r="A125" s="6">
        <v>12</v>
      </c>
      <c r="C125" s="3" t="s">
        <v>95</v>
      </c>
      <c r="F125" s="11" t="s">
        <v>3</v>
      </c>
      <c r="G125" s="12"/>
      <c r="H125" s="11" t="s">
        <v>3</v>
      </c>
    </row>
    <row r="126" spans="1:8" ht="13.5">
      <c r="A126" s="6">
        <v>13</v>
      </c>
      <c r="C126" s="3" t="s">
        <v>96</v>
      </c>
      <c r="F126" s="11">
        <f>6521</f>
        <v>6521</v>
      </c>
      <c r="G126" s="12"/>
      <c r="H126" s="11">
        <f>15604+63</f>
        <v>15667</v>
      </c>
    </row>
    <row r="127" spans="1:8" ht="13.5">
      <c r="A127" s="6">
        <v>14</v>
      </c>
      <c r="C127" s="3" t="s">
        <v>97</v>
      </c>
      <c r="F127" s="11"/>
      <c r="G127" s="12"/>
      <c r="H127" s="11" t="s">
        <v>3</v>
      </c>
    </row>
    <row r="128" spans="1:8" ht="13.5">
      <c r="A128" s="6">
        <v>15</v>
      </c>
      <c r="C128" s="3" t="s">
        <v>98</v>
      </c>
      <c r="F128" s="11">
        <v>3140</v>
      </c>
      <c r="G128" s="12"/>
      <c r="H128" s="11">
        <v>2593</v>
      </c>
    </row>
    <row r="129" spans="6:8" ht="14.25" thickBot="1">
      <c r="F129" s="33">
        <f>F124+F126+F128+F127</f>
        <v>246212</v>
      </c>
      <c r="G129" s="12"/>
      <c r="H129" s="33">
        <f>H124+H126+H128</f>
        <v>184951</v>
      </c>
    </row>
    <row r="130" ht="14.25" thickTop="1"/>
    <row r="131" spans="1:8" ht="14.25" thickBot="1">
      <c r="A131" s="6">
        <v>16</v>
      </c>
      <c r="C131" s="3" t="s">
        <v>99</v>
      </c>
      <c r="F131" s="26">
        <f>SUM(F115:F123)/F116/2</f>
        <v>1.3069116022099447</v>
      </c>
      <c r="G131" s="10"/>
      <c r="H131" s="26">
        <f>SUM(H115:H123)/H116/2</f>
        <v>1.0834644133896651</v>
      </c>
    </row>
    <row r="132" ht="14.25" thickTop="1"/>
    <row r="134" spans="6:8" ht="13.5">
      <c r="F134" s="11">
        <f>F113-F129</f>
        <v>0</v>
      </c>
      <c r="H134" s="11">
        <f>H113-H129</f>
        <v>0</v>
      </c>
    </row>
    <row r="135" ht="13.5">
      <c r="H135" s="11"/>
    </row>
  </sheetData>
  <mergeCells count="7">
    <mergeCell ref="A75:J75"/>
    <mergeCell ref="A76:J76"/>
    <mergeCell ref="A78:J78"/>
    <mergeCell ref="A1:J1"/>
    <mergeCell ref="A2:J2"/>
    <mergeCell ref="A4:J4"/>
    <mergeCell ref="A5:J5"/>
  </mergeCells>
  <printOptions/>
  <pageMargins left="0.35" right="0.2" top="1" bottom="1.31" header="0.5" footer="0.5"/>
  <pageSetup fitToHeight="2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klse</cp:lastModifiedBy>
  <cp:lastPrinted>2002-09-02T02:41:52Z</cp:lastPrinted>
  <dcterms:created xsi:type="dcterms:W3CDTF">2002-01-12T03:42:16Z</dcterms:created>
  <dcterms:modified xsi:type="dcterms:W3CDTF">2002-09-02T01:48:16Z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