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3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  <externalReference r:id="rId8"/>
    <externalReference r:id="rId9"/>
  </externalReferences>
  <definedNames>
    <definedName name="_xlnm.Print_Area" localSheetId="0">'BSDisc'!$A$1:$D$65</definedName>
    <definedName name="_xlnm.Print_Area" localSheetId="3">'CF Disc'!$A$1:$E$63</definedName>
    <definedName name="_xlnm.Print_Area" localSheetId="1">'P&amp;LDisc'!$A$1:$M$36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<sst xmlns="http://schemas.openxmlformats.org/spreadsheetml/2006/main" count="173" uniqueCount="147">
  <si>
    <t>HEITECH PADU BERHAD</t>
  </si>
  <si>
    <t xml:space="preserve">CONDENSED CONSOLIDATED BALANCE SHEET </t>
  </si>
  <si>
    <t>AS AT 31 MARCH 2005</t>
  </si>
  <si>
    <t>Unaudited</t>
  </si>
  <si>
    <t>As at 31 Mar</t>
  </si>
  <si>
    <t>RM</t>
  </si>
  <si>
    <t>NON-CURRENT ASSETS</t>
  </si>
  <si>
    <t>Property, plant &amp; equipment</t>
  </si>
  <si>
    <t>Goodwill on consolidation</t>
  </si>
  <si>
    <t>Deferred expenditure</t>
  </si>
  <si>
    <t>Investment in associate companies</t>
  </si>
  <si>
    <t>Other investment</t>
  </si>
  <si>
    <t>TOTAL NON-CURRENT ASSETS</t>
  </si>
  <si>
    <t>CURRENT ASSETS</t>
  </si>
  <si>
    <t>Inventories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</si>
  <si>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</si>
  <si>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</si>
  <si>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</si>
  <si>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</si>
  <si>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</si>
  <si>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</si>
  <si>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</si>
  <si>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</si>
  <si>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</si>
  <si>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</si>
  <si>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</si>
  <si>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 xml:space="preserve"> </t>
  </si>
  <si>
    <t>TOTAL CURRENT ASSETS</t>
  </si>
  <si>
    <t>CURRENT LIABILITIES</t>
  </si>
  <si>
    <t>Trade creditors</t>
  </si>
  <si>
    <t>Other creditors &amp; accruals</t>
  </si>
  <si>
    <t>Overdrafts</t>
  </si>
  <si>
    <t>Short term borrowings</t>
  </si>
  <si>
    <t>Hire Purchase Creditors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</si>
  <si>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</si>
  <si>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</si>
  <si>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</si>
  <si>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</si>
  <si>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</si>
  <si>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</si>
  <si>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</si>
  <si>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</si>
  <si>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</si>
  <si>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</si>
  <si>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</si>
  <si>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</si>
  <si>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</si>
  <si>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</si>
  <si>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</si>
  <si>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</si>
  <si>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</si>
  <si>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PERIOD ENDED 31 MARCH 2005</t>
  </si>
  <si>
    <t>Current quarter ended 31 Mar</t>
  </si>
  <si>
    <t>Comparative quarter ended 31 Mar</t>
  </si>
  <si>
    <t>Quarter ended 30 Sept</t>
  </si>
  <si>
    <t>Comparative quarter ended 30 Sept</t>
  </si>
  <si>
    <t>3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</si>
  <si>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</si>
  <si>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</si>
  <si>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</si>
  <si>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</si>
  <si>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</si>
  <si>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</si>
  <si>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>Other Lease Expense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</si>
  <si>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</si>
  <si>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</si>
  <si>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</si>
  <si>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</si>
  <si>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</si>
  <si>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</si>
  <si>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</si>
  <si>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</si>
  <si>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</si>
  <si>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</si>
  <si>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</si>
  <si>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</si>
  <si>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</si>
  <si>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(sen)</t>
  </si>
  <si>
    <t>CONDENSED CONSOLIDATED STATEMENT OF CHANGES IN EQUITY</t>
  </si>
  <si>
    <t>Non- distributable</t>
  </si>
  <si>
    <t>Distributable</t>
  </si>
  <si>
    <t>For the period ended 31 March 2005</t>
  </si>
  <si>
    <t>Share premium</t>
  </si>
  <si>
    <t>Retained profits</t>
  </si>
  <si>
    <t>Total</t>
  </si>
  <si>
    <t>At 1 January 2005</t>
  </si>
  <si>
    <t>Issued during the period</t>
  </si>
  <si>
    <t>Net profit for the period</t>
  </si>
  <si>
    <t>Bonus Issue</t>
  </si>
  <si>
    <t>Dividends</t>
  </si>
  <si>
    <t>At 31 March 2005</t>
  </si>
  <si>
    <t>For the period ended 31 March 2004</t>
  </si>
  <si>
    <t>At 1 January 2004</t>
  </si>
  <si>
    <t>At 31 March 2004</t>
  </si>
  <si>
    <t>CONDENSED CASHFLOW FOR THE PERIOD ENDED 31 MARCH 2005</t>
  </si>
  <si>
    <t>Period ended 31 Mar</t>
  </si>
  <si>
    <t xml:space="preserve">Year ended 31 December </t>
  </si>
  <si>
    <t>Period ended 31 March</t>
  </si>
  <si>
    <t>CASHFLOW FROM OPERATING ACTIVITIES</t>
  </si>
  <si>
    <t>Profit before taxation</t>
  </si>
  <si>
    <t>Adjustment for:</t>
  </si>
  <si>
    <t>Depreciation</t>
  </si>
  <si>
    <t>Interest expense</t>
  </si>
  <si>
    <t xml:space="preserve">Writeback of provision for diminution </t>
  </si>
  <si>
    <t>Provision for doubtful debt</t>
  </si>
  <si>
    <t>Writeback of doubtful debt</t>
  </si>
  <si>
    <t>Dilution arising from issuance of shares in subsidiary</t>
  </si>
  <si>
    <t>Fixed assets written off</t>
  </si>
  <si>
    <t>Amortisation of deferred expenditure/ intangibles</t>
  </si>
  <si>
    <t>Deferred expenditure write off</t>
  </si>
  <si>
    <t>Share of loss from associated companies</t>
  </si>
  <si>
    <t>Provision of diminution in value of investment</t>
  </si>
  <si>
    <t>Gain  on disposal of investments</t>
  </si>
  <si>
    <t>Gain on disposal of fixed assets</t>
  </si>
  <si>
    <t>Dividend income</t>
  </si>
  <si>
    <t>Interest income</t>
  </si>
  <si>
    <t>Operating profit before working capital changes</t>
  </si>
  <si>
    <t>(Increase)/Decrease in receivables</t>
  </si>
  <si>
    <t>Decrease in due to/from customers</t>
  </si>
  <si>
    <t>Decrease in creditors</t>
  </si>
  <si>
    <t>Increase in intangibles</t>
  </si>
  <si>
    <t>Decrease in amount due to related companies</t>
  </si>
  <si>
    <t>Cash generated from operations</t>
  </si>
  <si>
    <t>Interest paid</t>
  </si>
  <si>
    <t>Taxation paid</t>
  </si>
  <si>
    <t>Net cash generated from operating activities</t>
  </si>
  <si>
    <t>CASHFLOW FROM INVESTING ACTIVITIES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</si>
  <si>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</si>
  <si>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</si>
  <si>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</si>
  <si>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</si>
  <si>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</si>
  <si>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</si>
  <si>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</si>
  <si>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</si>
  <si>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Proceeds from issuance of shares to minority sharholder in a subsidiary</t>
  </si>
  <si>
    <t>Drawdown of term loan</t>
  </si>
  <si>
    <t>Dividend paid to minority shareholder of a subsidiary</t>
  </si>
  <si>
    <t>Repayment of term loan</t>
  </si>
  <si>
    <t>Net cash used in financing activities</t>
  </si>
  <si>
    <t>NET INCREASE IN CASH &amp; CASH EQUIVALENT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</si>
  <si>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</si>
  <si>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</si>
  <si>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</si>
  <si>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</si>
  <si>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</si>
  <si>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NBV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</si>
</sst>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_(* #,##0.00_);_(* \(#,##0.0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"/>
    <numFmt numFmtId="183" formatCode="0.0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_(* #,##0.0_);_(* \(#,##0.0\);_(* &quot;-&quot;_);_(@_)"/>
    <numFmt numFmtId="190" formatCode="0.000000000"/>
    <numFmt numFmtId="191" formatCode="#,##0.000_);\(#,##0.000\)"/>
    <numFmt numFmtId="192" formatCode="#,##0.0000_);\(#,##0.0000\)"/>
    <numFmt numFmtId="193" formatCode="#,##0.00000_);\(#,##0.00000\)"/>
    <numFmt numFmtId="194" formatCode="#,##0.0_);\(#,##0.0\)"/>
    <numFmt numFmtId="195" formatCode="#,##0.00000000000_);\(#,##0.00000000000\)"/>
    <numFmt numFmtId="196" formatCode="#,##0.000000000000_);\(#,##0.000000000000\)"/>
    <numFmt numFmtId="197" formatCode="#,##0.0000000000000_);\(#,##0.00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_(* #,##0.000_);_(* \(#,##0.000\);_(* &quot;-&quot;_);_(@_)"/>
    <numFmt numFmtId="204" formatCode="_(* #,##0.0000_);_(* \(#,##0.0000\);_(* &quot;-&quot;_);_(@_)"/>
    <numFmt numFmtId="205" formatCode="#,##0.0"/>
    <numFmt numFmtId="206" formatCode="[$-409]mmm\-yy;@"/>
    <numFmt numFmtId="207" formatCode="0.00_);\(0.00\)"/>
    <numFmt numFmtId="208" formatCode="0.0000%"/>
    <numFmt numFmtId="209" formatCode="0.00000%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_(* #,##0.0000000000_);_(* \(#,##0.0000000000\);_(* &quot;-&quot;??_);_(@_)"/>
    <numFmt numFmtId="218" formatCode="_(* #,##0.00000000000_);_(* \(#,##0.00000000000\);_(* &quot;-&quot;??_);_(@_)"/>
    <numFmt numFmtId="219" formatCode="_(* #,##0.000000000000_);_(* \(#,##0.000000000000\);_(* &quot;-&quot;??_);_(@_)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9" fontId="1" fillId="0" borderId="3" xfId="28" applyFont="1" applyBorder="1" applyAlignment="1">
      <alignment horizontal="center" vertical="center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168" fontId="0" fillId="0" borderId="0" xfId="15" applyNumberFormat="1" applyFont="1" applyFill="1" applyAlignment="1">
      <alignment/>
    </xf>
    <xf numFmtId="168" fontId="0" fillId="0" borderId="0" xfId="15" applyNumberFormat="1" applyFont="1" applyFill="1" applyAlignment="1" quotePrefix="1">
      <alignment horizontal="left"/>
    </xf>
    <xf numFmtId="37" fontId="0" fillId="0" borderId="4" xfId="0" applyNumberFormat="1" applyFont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 horizontal="left"/>
    </xf>
    <xf numFmtId="168" fontId="0" fillId="0" borderId="0" xfId="0" applyNumberFormat="1" applyFont="1" applyAlignment="1">
      <alignment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9" fontId="0" fillId="0" borderId="0" xfId="28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0" fontId="11" fillId="0" borderId="0" xfId="0" applyFont="1" applyAlignment="1">
      <alignment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Fill="1" applyBorder="1" applyAlignment="1">
      <alignment horizontal="right"/>
    </xf>
    <xf numFmtId="37" fontId="12" fillId="0" borderId="0" xfId="0" applyNumberFormat="1" applyFont="1" applyAlignment="1">
      <alignment/>
    </xf>
    <xf numFmtId="9" fontId="12" fillId="0" borderId="0" xfId="28" applyFont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168" fontId="12" fillId="0" borderId="0" xfId="15" applyNumberFormat="1" applyFont="1" applyFill="1" applyBorder="1" applyAlignment="1">
      <alignment/>
    </xf>
    <xf numFmtId="168" fontId="12" fillId="0" borderId="0" xfId="15" applyNumberFormat="1" applyFont="1" applyFill="1" applyBorder="1" applyAlignment="1">
      <alignment horizontal="right"/>
    </xf>
    <xf numFmtId="168" fontId="12" fillId="0" borderId="3" xfId="15" applyNumberFormat="1" applyFont="1" applyBorder="1" applyAlignment="1">
      <alignment/>
    </xf>
    <xf numFmtId="9" fontId="12" fillId="0" borderId="0" xfId="28" applyFont="1" applyFill="1" applyBorder="1" applyAlignment="1">
      <alignment/>
    </xf>
    <xf numFmtId="168" fontId="12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3" xfId="15" applyNumberFormat="1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68" fontId="12" fillId="0" borderId="0" xfId="15" applyNumberFormat="1" applyFont="1" applyAlignment="1">
      <alignment wrapText="1"/>
    </xf>
    <xf numFmtId="168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37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168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0" fontId="15" fillId="0" borderId="0" xfId="15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168" fontId="16" fillId="0" borderId="0" xfId="15" applyNumberFormat="1" applyFont="1" applyFill="1" applyAlignment="1">
      <alignment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168" fontId="16" fillId="0" borderId="3" xfId="15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168" fontId="16" fillId="0" borderId="0" xfId="15" applyNumberFormat="1" applyFont="1" applyFill="1" applyBorder="1" applyAlignment="1">
      <alignment/>
    </xf>
    <xf numFmtId="168" fontId="16" fillId="0" borderId="4" xfId="15" applyNumberFormat="1" applyFont="1" applyBorder="1" applyAlignment="1">
      <alignment/>
    </xf>
    <xf numFmtId="168" fontId="16" fillId="0" borderId="4" xfId="15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168" fontId="16" fillId="0" borderId="5" xfId="15" applyNumberFormat="1" applyFont="1" applyFill="1" applyBorder="1" applyAlignment="1">
      <alignment/>
    </xf>
    <xf numFmtId="43" fontId="16" fillId="0" borderId="0" xfId="15" applyFont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5\Q1%202005\Consol-Q12005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an's\2003\4th%20quarter\Consolidation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an's\2003\4th%20quarter\Consolidation\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Disc"/>
      <sheetName val="P&amp;LDisc"/>
      <sheetName val="EQ"/>
      <sheetName val="CF Disc"/>
      <sheetName val="BS-1"/>
      <sheetName val="P&amp;L-1"/>
      <sheetName val="P&amp;L-2"/>
      <sheetName val="EQ-1"/>
      <sheetName val="GCF"/>
      <sheetName val="Co CF"/>
      <sheetName val="NTA-BS"/>
      <sheetName val="NTA-P&amp;L"/>
      <sheetName val="cje(coy)"/>
      <sheetName val="&lt;cje&gt;(coy)"/>
      <sheetName val="CF-4(G)"/>
      <sheetName val="CF-4|summary(G)"/>
      <sheetName val="CF-4-1"/>
      <sheetName val="CF-4-2"/>
      <sheetName val="CF-4-3-MM"/>
      <sheetName val="CF-4-4-MI"/>
      <sheetName val="FA Disc"/>
      <sheetName val="CF-23(PNTA)"/>
      <sheetName val="Budget"/>
      <sheetName val="BOD"/>
      <sheetName val="HTP"/>
      <sheetName val="SUBS"/>
      <sheetName val="HTPBS"/>
      <sheetName val="HTP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ICity(BS)"/>
      <sheetName val="ICity(P&amp;L)"/>
      <sheetName val="ICMPCJuly"/>
      <sheetName val="SAMBS"/>
      <sheetName val="SAMP&amp;L"/>
    </sheetNames>
    <sheetDataSet>
      <sheetData sheetId="5">
        <row r="10">
          <cell r="X10">
            <v>16112557</v>
          </cell>
        </row>
        <row r="11">
          <cell r="X11">
            <v>1929475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100571396</v>
          </cell>
        </row>
        <row r="15">
          <cell r="X15">
            <v>15759322</v>
          </cell>
        </row>
        <row r="16">
          <cell r="X16">
            <v>0</v>
          </cell>
        </row>
        <row r="18">
          <cell r="X18">
            <v>0</v>
          </cell>
        </row>
        <row r="20">
          <cell r="X20">
            <v>1902979</v>
          </cell>
        </row>
        <row r="21">
          <cell r="X21">
            <v>0</v>
          </cell>
        </row>
        <row r="22">
          <cell r="X22">
            <v>813943</v>
          </cell>
        </row>
        <row r="23">
          <cell r="X23">
            <v>0</v>
          </cell>
        </row>
        <row r="24">
          <cell r="X24">
            <v>1558338</v>
          </cell>
        </row>
        <row r="25">
          <cell r="X25">
            <v>4223226</v>
          </cell>
        </row>
        <row r="29">
          <cell r="X29">
            <v>30204507</v>
          </cell>
        </row>
        <row r="30">
          <cell r="X30">
            <v>12360349</v>
          </cell>
        </row>
        <row r="31">
          <cell r="X31">
            <v>2271869</v>
          </cell>
        </row>
        <row r="32">
          <cell r="X32">
            <v>0</v>
          </cell>
        </row>
        <row r="33">
          <cell r="X33">
            <v>1624541</v>
          </cell>
        </row>
        <row r="34">
          <cell r="X34">
            <v>0</v>
          </cell>
        </row>
        <row r="35">
          <cell r="X35">
            <v>102694</v>
          </cell>
        </row>
        <row r="36">
          <cell r="X36">
            <v>0</v>
          </cell>
        </row>
        <row r="38">
          <cell r="X38">
            <v>2038541</v>
          </cell>
        </row>
        <row r="39">
          <cell r="X39">
            <v>6425903</v>
          </cell>
        </row>
        <row r="40">
          <cell r="X40">
            <v>144451</v>
          </cell>
        </row>
        <row r="49">
          <cell r="X49">
            <v>80336</v>
          </cell>
        </row>
        <row r="50">
          <cell r="X50">
            <v>8966487</v>
          </cell>
        </row>
        <row r="51">
          <cell r="X51">
            <v>96885167.45</v>
          </cell>
        </row>
        <row r="52">
          <cell r="X52">
            <v>-369078</v>
          </cell>
        </row>
        <row r="54">
          <cell r="X54">
            <v>-6201495</v>
          </cell>
        </row>
        <row r="55">
          <cell r="X55">
            <v>-11712311</v>
          </cell>
        </row>
        <row r="56">
          <cell r="X56">
            <v>5753837</v>
          </cell>
        </row>
        <row r="57">
          <cell r="X57">
            <v>5844183</v>
          </cell>
        </row>
        <row r="61">
          <cell r="X61">
            <v>100008300</v>
          </cell>
        </row>
        <row r="63">
          <cell r="X63">
            <v>227579</v>
          </cell>
        </row>
        <row r="64">
          <cell r="X64">
            <v>16516683</v>
          </cell>
        </row>
        <row r="65">
          <cell r="X65">
            <v>67190498.89</v>
          </cell>
        </row>
        <row r="68">
          <cell r="X68">
            <v>3002446.56</v>
          </cell>
        </row>
      </sheetData>
      <sheetData sheetId="6">
        <row r="10">
          <cell r="X10">
            <v>71068513</v>
          </cell>
        </row>
        <row r="11">
          <cell r="X11">
            <v>-55582560</v>
          </cell>
        </row>
        <row r="13">
          <cell r="X13">
            <v>19038</v>
          </cell>
        </row>
        <row r="14">
          <cell r="X14">
            <v>684974</v>
          </cell>
        </row>
        <row r="17">
          <cell r="X17">
            <v>-5044028</v>
          </cell>
        </row>
        <row r="18">
          <cell r="X18">
            <v>-1590227</v>
          </cell>
        </row>
        <row r="19">
          <cell r="X19">
            <v>-390086</v>
          </cell>
        </row>
        <row r="20">
          <cell r="X20">
            <v>-1893151</v>
          </cell>
        </row>
        <row r="22">
          <cell r="X22">
            <v>-571458</v>
          </cell>
        </row>
        <row r="24">
          <cell r="X24">
            <v>-26750</v>
          </cell>
        </row>
        <row r="26">
          <cell r="X26">
            <v>-1996607</v>
          </cell>
        </row>
        <row r="29">
          <cell r="X29">
            <v>-372859.56000000006</v>
          </cell>
        </row>
      </sheetData>
      <sheetData sheetId="7">
        <row r="31">
          <cell r="N31">
            <v>7479108</v>
          </cell>
        </row>
        <row r="35">
          <cell r="N35">
            <v>10498070</v>
          </cell>
        </row>
        <row r="37">
          <cell r="N37">
            <v>11175403</v>
          </cell>
        </row>
        <row r="45">
          <cell r="N45">
            <v>3832760</v>
          </cell>
        </row>
        <row r="54">
          <cell r="N54">
            <v>1756287</v>
          </cell>
        </row>
        <row r="83">
          <cell r="N83">
            <v>0</v>
          </cell>
        </row>
        <row r="90">
          <cell r="N90">
            <v>5044028</v>
          </cell>
        </row>
        <row r="133">
          <cell r="N133">
            <v>1481098</v>
          </cell>
        </row>
      </sheetData>
      <sheetData sheetId="8">
        <row r="11">
          <cell r="Y11">
            <v>100008300</v>
          </cell>
        </row>
        <row r="12">
          <cell r="Y12">
            <v>0</v>
          </cell>
        </row>
        <row r="31">
          <cell r="Y31">
            <v>0</v>
          </cell>
        </row>
        <row r="32">
          <cell r="Y32">
            <v>16516683</v>
          </cell>
        </row>
        <row r="37">
          <cell r="Y37">
            <v>62885700.45</v>
          </cell>
        </row>
        <row r="38">
          <cell r="Y38">
            <v>4304798.4399999995</v>
          </cell>
        </row>
        <row r="39">
          <cell r="Y39">
            <v>0</v>
          </cell>
        </row>
        <row r="40">
          <cell r="Y40">
            <v>0</v>
          </cell>
        </row>
      </sheetData>
      <sheetData sheetId="9">
        <row r="6">
          <cell r="B6">
            <v>16561712</v>
          </cell>
          <cell r="C6">
            <v>16112557</v>
          </cell>
        </row>
        <row r="7">
          <cell r="B7">
            <v>9009541</v>
          </cell>
          <cell r="C7">
            <v>1929475</v>
          </cell>
        </row>
        <row r="13">
          <cell r="B13">
            <v>0</v>
          </cell>
          <cell r="C13">
            <v>0</v>
          </cell>
        </row>
        <row r="36">
          <cell r="E36">
            <v>6674265.450000003</v>
          </cell>
          <cell r="F36">
            <v>5313858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100108</v>
          </cell>
          <cell r="L36">
            <v>0</v>
          </cell>
          <cell r="M36">
            <v>0</v>
          </cell>
          <cell r="N36">
            <v>616400</v>
          </cell>
          <cell r="O36">
            <v>299313</v>
          </cell>
          <cell r="P36">
            <v>26750</v>
          </cell>
          <cell r="Q36">
            <v>-168823</v>
          </cell>
          <cell r="R36">
            <v>-8460</v>
          </cell>
          <cell r="S36">
            <v>0</v>
          </cell>
          <cell r="T36">
            <v>0</v>
          </cell>
          <cell r="U36">
            <v>-1985105</v>
          </cell>
          <cell r="V36">
            <v>-457159</v>
          </cell>
          <cell r="W36">
            <v>20698233</v>
          </cell>
          <cell r="X36">
            <v>-32338980.9</v>
          </cell>
          <cell r="Y36">
            <v>0</v>
          </cell>
          <cell r="AA36">
            <v>-616400</v>
          </cell>
          <cell r="AB36">
            <v>-735588</v>
          </cell>
          <cell r="AC36">
            <v>-991166</v>
          </cell>
          <cell r="AD36">
            <v>168823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-2553192</v>
          </cell>
          <cell r="AQ36">
            <v>-2080332</v>
          </cell>
          <cell r="AR36">
            <v>508234</v>
          </cell>
          <cell r="AS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zoomScale="60" zoomScaleNormal="60" workbookViewId="0" topLeftCell="A11">
      <selection activeCell="B24" sqref="B24:B25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3.375" style="2" customWidth="1"/>
    <col min="4" max="4" width="16.25390625" style="2" customWidth="1"/>
    <col min="5" max="5" width="3.375" style="2" customWidth="1"/>
    <col min="6" max="16384" width="9.0039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4" t="s">
        <v>1</v>
      </c>
      <c r="B2" s="4"/>
      <c r="C2" s="4"/>
      <c r="D2" s="4"/>
      <c r="E2" s="4"/>
    </row>
    <row r="3" spans="1:5" ht="16.5">
      <c r="A3" s="1" t="s">
        <v>2</v>
      </c>
      <c r="B3" s="1"/>
      <c r="C3" s="1"/>
      <c r="D3" s="1"/>
      <c r="E3" s="1"/>
    </row>
    <row r="4" spans="1:5" ht="16.5">
      <c r="A4" s="1"/>
      <c r="B4" s="1"/>
      <c r="C4" s="1"/>
      <c r="D4" s="1"/>
      <c r="E4" s="1"/>
    </row>
    <row r="5" spans="1:5" ht="16.5">
      <c r="A5" s="3"/>
      <c r="B5" s="5" t="s">
        <v>3</v>
      </c>
      <c r="C5" s="3"/>
      <c r="D5" s="5" t="s">
        <v>3</v>
      </c>
      <c r="E5" s="3"/>
    </row>
    <row r="6" spans="1:5" ht="16.5">
      <c r="A6" s="6"/>
      <c r="B6" s="7">
        <v>2005</v>
      </c>
      <c r="C6" s="8"/>
      <c r="D6" s="7">
        <v>2004</v>
      </c>
      <c r="E6" s="8"/>
    </row>
    <row r="7" spans="1:5" ht="36" customHeight="1">
      <c r="A7" s="9"/>
      <c r="B7" s="10" t="s">
        <v>4</v>
      </c>
      <c r="C7" s="9"/>
      <c r="D7" s="11" t="s">
        <v>4</v>
      </c>
      <c r="E7" s="9"/>
    </row>
    <row r="8" spans="1:5" ht="16.5">
      <c r="A8" s="9"/>
      <c r="B8" s="12" t="s">
        <v>5</v>
      </c>
      <c r="C8" s="13"/>
      <c r="D8" s="12" t="s">
        <v>5</v>
      </c>
      <c r="E8" s="13"/>
    </row>
    <row r="9" spans="1:5" ht="16.5">
      <c r="A9" s="13" t="s">
        <v>6</v>
      </c>
      <c r="B9" s="14"/>
      <c r="C9" s="9"/>
      <c r="D9" s="9"/>
      <c r="E9" s="9"/>
    </row>
    <row r="10" spans="1:5" ht="16.5">
      <c r="A10" s="16" t="s">
        <v>7</v>
      </c>
      <c r="B10" s="3">
        <f>'[1]BS-1'!X51</f>
        <v>96885167.45</v>
      </c>
      <c r="C10" s="3"/>
      <c r="D10" s="3">
        <v>99801375</v>
      </c>
      <c r="E10" s="3"/>
    </row>
    <row r="11" spans="1:5" ht="16.5">
      <c r="A11" s="16" t="s">
        <v>8</v>
      </c>
      <c r="B11" s="3">
        <f>'[1]BS-1'!X56</f>
        <v>5753837</v>
      </c>
      <c r="C11" s="3"/>
      <c r="D11" s="18">
        <v>0</v>
      </c>
      <c r="E11" s="3"/>
    </row>
    <row r="12" spans="1:5" ht="16.5">
      <c r="A12" s="16" t="s">
        <v>9</v>
      </c>
      <c r="B12" s="3">
        <f>'[1]BS-1'!X57</f>
        <v>5844183</v>
      </c>
      <c r="C12" s="3"/>
      <c r="D12" s="3">
        <v>4519869</v>
      </c>
      <c r="E12" s="3"/>
    </row>
    <row r="13" spans="1:5" ht="16.5">
      <c r="A13" s="16" t="s">
        <v>10</v>
      </c>
      <c r="B13" s="16">
        <f>'[1]BS-1'!X49</f>
        <v>80336</v>
      </c>
      <c r="C13" s="16"/>
      <c r="D13" s="3">
        <v>205207</v>
      </c>
      <c r="E13" s="16"/>
    </row>
    <row r="14" spans="1:5" ht="16.5">
      <c r="A14" s="16" t="s">
        <v>11</v>
      </c>
      <c r="B14" s="16">
        <f>'[1]BS-1'!X50</f>
        <v>8966487</v>
      </c>
      <c r="C14" s="16"/>
      <c r="D14" s="16">
        <v>8663988</v>
      </c>
      <c r="E14" s="16"/>
    </row>
    <row r="15" spans="1:5" ht="16.5">
      <c r="A15" s="16"/>
      <c r="B15" s="16"/>
      <c r="C15" s="16"/>
      <c r="D15" s="16"/>
      <c r="E15" s="16"/>
    </row>
    <row r="16" spans="1:5" ht="16.5">
      <c r="A16" s="9" t="s">
        <v>12</v>
      </c>
      <c r="B16" s="19">
        <f>SUM(B10:B15)</f>
        <v>117530010.45</v>
      </c>
      <c r="C16" s="20"/>
      <c r="D16" s="19">
        <f>SUM(D10:D15)</f>
        <v>113190439</v>
      </c>
      <c r="E16" s="20"/>
    </row>
    <row r="17" spans="1:5" ht="16.5">
      <c r="A17" s="9"/>
      <c r="B17" s="14"/>
      <c r="C17" s="9"/>
      <c r="D17" s="9"/>
      <c r="E17" s="9"/>
    </row>
    <row r="18" spans="1:5" ht="16.5">
      <c r="A18" s="21" t="s">
        <v>13</v>
      </c>
      <c r="B18" s="21"/>
      <c r="C18" s="16"/>
      <c r="D18" s="16"/>
      <c r="E18" s="16"/>
    </row>
    <row r="19" spans="1:5" ht="16.5">
      <c r="A19" s="3" t="s">
        <v>14</v>
      </c>
      <c r="B19" s="3">
        <f>'[1]BS-1'!X22</f>
        <v>813943</v>
      </c>
      <c r="C19" s="3"/>
      <c r="D19" s="3">
        <v>570000</v>
      </c>
      <c r="E19" s="3"/>
    </row>
    <row r="20" spans="1:5" ht="16.5" hidden="1">
      <c r="A20" s="3" t="s">
        <v>15</v>
      </c>
      <c r="B20" s="3">
        <f>'[1]BS-1'!X13</f>
        <v>0</v>
      </c>
      <c r="C20" s="3"/>
      <c r="D20" s="3">
        <v>0</v>
      </c>
      <c r="E20" s="3"/>
    </row>
    <row r="21" spans="1:5" ht="15" customHeight="1">
      <c r="A21" s="3" t="s">
        <v>16</v>
      </c>
      <c r="B21" s="3">
        <f>'[1]BS-1'!X15+'[1]BS-1'!X21+'[1]BS-1'!X20+'[1]BS-1'!X24+'[1]BS-1'!X18</f>
        <v>19220639</v>
      </c>
      <c r="C21" s="3"/>
      <c r="D21" s="3">
        <v>19965313</v>
      </c>
      <c r="E21" s="3"/>
    </row>
    <row r="22" spans="1:5" ht="16.5">
      <c r="A22" s="3" t="s">
        <v>17</v>
      </c>
      <c r="B22" s="3">
        <f>'[1]BS-1'!X14+'[1]BS-1'!X25+'[1]BS-1'!X23+'[1]BS-1'!X16</f>
        <v>104794622</v>
      </c>
      <c r="C22" s="3"/>
      <c r="D22" s="3">
        <f>92623120-570000</f>
        <v>92053120</v>
      </c>
      <c r="E22" s="3"/>
    </row>
    <row r="23" spans="1:5" ht="16.5" hidden="1">
      <c r="A23" s="3" t="s">
        <v>18</v>
      </c>
      <c r="B23" s="3"/>
      <c r="C23" s="3"/>
      <c r="E23" s="3"/>
    </row>
    <row r="24" spans="1:5" ht="16.5">
      <c r="A24" s="16" t="s">
        <v>19</v>
      </c>
      <c r="B24" s="16">
        <f>'[1]BS-1'!X11+'[1]BS-1'!X12</f>
        <v>1929475</v>
      </c>
      <c r="C24" s="16"/>
      <c r="D24" s="3">
        <v>6084588</v>
      </c>
      <c r="E24" s="16"/>
    </row>
    <row r="25" spans="1:5" ht="16.5">
      <c r="A25" s="22" t="s">
        <v>20</v>
      </c>
      <c r="B25" s="22">
        <f>'[1]BS-1'!X10</f>
        <v>16112557</v>
      </c>
      <c r="C25" s="22"/>
      <c r="D25" s="16">
        <v>7887740</v>
      </c>
      <c r="E25" s="22"/>
    </row>
    <row r="26" spans="1:5" ht="16.5" hidden="1">
      <c r="A26" s="3" t="s">
        <v>21</v>
      </c>
      <c r="B26" s="3"/>
      <c r="C26" s="3"/>
      <c r="D26" s="23"/>
      <c r="E26" s="3"/>
    </row>
    <row r="27" spans="1:5" ht="16.5" hidden="1">
      <c r="A27" s="3" t="s">
        <v>22</v>
      </c>
      <c r="B27" s="3"/>
      <c r="C27" s="3"/>
      <c r="D27" s="23"/>
      <c r="E27" s="3"/>
    </row>
    <row r="28" spans="1:5" ht="16.5" hidden="1">
      <c r="A28" s="3" t="s">
        <v>23</v>
      </c>
      <c r="B28" s="3"/>
      <c r="C28" s="3"/>
      <c r="D28" s="23"/>
      <c r="E28" s="3"/>
    </row>
    <row r="29" spans="1:5" ht="16.5" hidden="1">
      <c r="A29" s="22" t="s">
        <v>24</v>
      </c>
      <c r="B29" s="22"/>
      <c r="C29" s="22"/>
      <c r="D29" s="24"/>
      <c r="E29" s="22"/>
    </row>
    <row r="30" spans="1:5" ht="16.5" hidden="1">
      <c r="A30" s="16" t="s">
        <v>25</v>
      </c>
      <c r="B30" s="16"/>
      <c r="C30" s="22"/>
      <c r="D30" s="24"/>
      <c r="E30" s="22"/>
    </row>
    <row r="31" spans="1:5" ht="16.5">
      <c r="A31" s="3"/>
      <c r="B31" s="3" t="s">
        <v>26</v>
      </c>
      <c r="C31" s="3"/>
      <c r="D31" s="23" t="s">
        <v>26</v>
      </c>
      <c r="E31" s="3"/>
    </row>
    <row r="32" spans="1:5" ht="16.5">
      <c r="A32" s="3" t="s">
        <v>27</v>
      </c>
      <c r="B32" s="25">
        <f>SUM(B19:B31)</f>
        <v>142871236</v>
      </c>
      <c r="C32" s="3"/>
      <c r="D32" s="26">
        <f>SUM(D19:D31)</f>
        <v>126560761</v>
      </c>
      <c r="E32" s="3"/>
    </row>
    <row r="33" spans="1:5" ht="16.5">
      <c r="A33" s="3"/>
      <c r="B33" s="3"/>
      <c r="C33" s="3"/>
      <c r="D33" s="23"/>
      <c r="E33" s="3"/>
    </row>
    <row r="34" spans="1:5" ht="16.5">
      <c r="A34" s="21" t="s">
        <v>28</v>
      </c>
      <c r="B34" s="21"/>
      <c r="C34" s="22"/>
      <c r="D34" s="24"/>
      <c r="E34" s="22"/>
    </row>
    <row r="35" spans="1:5" ht="16.5">
      <c r="A35" s="3" t="s">
        <v>29</v>
      </c>
      <c r="B35" s="3">
        <f>'[1]BS-1'!X29+'[1]BS-1'!X31</f>
        <v>32476376</v>
      </c>
      <c r="C35" s="3"/>
      <c r="D35" s="23">
        <v>23817309</v>
      </c>
      <c r="E35" s="3"/>
    </row>
    <row r="36" spans="1:5" ht="18.75" customHeight="1">
      <c r="A36" s="3" t="s">
        <v>30</v>
      </c>
      <c r="B36" s="3">
        <f>'[1]BS-1'!X30+'[1]BS-1'!X33+'[1]BS-1'!X35+'[1]BS-1'!X34+'[1]BS-1'!X32</f>
        <v>14087584</v>
      </c>
      <c r="C36" s="3"/>
      <c r="D36" s="23">
        <v>13761904</v>
      </c>
      <c r="E36" s="3"/>
    </row>
    <row r="37" spans="1:5" ht="16.5" hidden="1">
      <c r="A37" s="3" t="s">
        <v>31</v>
      </c>
      <c r="B37" s="3">
        <f>'[1]BS-1'!X36</f>
        <v>0</v>
      </c>
      <c r="C37" s="3"/>
      <c r="E37" s="3"/>
    </row>
    <row r="38" spans="1:5" ht="16.5">
      <c r="A38" s="16" t="s">
        <v>32</v>
      </c>
      <c r="B38" s="28">
        <f>+'[1]BS-1'!X39</f>
        <v>6425903</v>
      </c>
      <c r="C38" s="16"/>
      <c r="D38" s="23">
        <v>3000000</v>
      </c>
      <c r="E38" s="16"/>
    </row>
    <row r="39" spans="1:5" ht="16.5">
      <c r="A39" s="16" t="s">
        <v>33</v>
      </c>
      <c r="B39" s="22">
        <f>'[1]BS-1'!X40</f>
        <v>144451</v>
      </c>
      <c r="C39" s="22"/>
      <c r="D39" s="23">
        <v>0</v>
      </c>
      <c r="E39" s="22"/>
    </row>
    <row r="40" spans="1:5" ht="16.5">
      <c r="A40" s="3" t="s">
        <v>34</v>
      </c>
      <c r="B40" s="3">
        <f>'[1]BS-1'!X38</f>
        <v>2038541</v>
      </c>
      <c r="C40" s="3"/>
      <c r="D40" s="28">
        <v>866697</v>
      </c>
      <c r="E40" s="3"/>
    </row>
    <row r="41" spans="1:5" ht="16.5" hidden="1">
      <c r="A41" s="22"/>
      <c r="B41" s="22"/>
      <c r="C41" s="22"/>
      <c r="D41" s="22"/>
      <c r="E41" s="22"/>
    </row>
    <row r="42" spans="1:5" ht="16.5">
      <c r="A42" s="3"/>
      <c r="B42" s="3"/>
      <c r="C42" s="3"/>
      <c r="D42" s="3"/>
      <c r="E42" s="3"/>
    </row>
    <row r="43" spans="1:5" ht="16.5">
      <c r="A43" s="3" t="s">
        <v>35</v>
      </c>
      <c r="B43" s="25">
        <f>SUM(B35:B42)</f>
        <v>55172855</v>
      </c>
      <c r="C43" s="3"/>
      <c r="D43" s="25">
        <f>SUM(D35:D42)</f>
        <v>41445910</v>
      </c>
      <c r="E43" s="3"/>
    </row>
    <row r="44" spans="1:5" ht="16.5">
      <c r="A44" s="3"/>
      <c r="B44" s="3"/>
      <c r="C44" s="3"/>
      <c r="D44" s="3"/>
      <c r="E44" s="3"/>
    </row>
    <row r="45" spans="1:5" ht="16.5">
      <c r="A45" s="22" t="s">
        <v>36</v>
      </c>
      <c r="B45" s="3">
        <f>B32-B43</f>
        <v>87698381</v>
      </c>
      <c r="C45" s="22"/>
      <c r="D45" s="3">
        <f>D32-D43</f>
        <v>85114851</v>
      </c>
      <c r="E45" s="22"/>
    </row>
    <row r="47" spans="2:4" ht="16.5">
      <c r="B47" s="30">
        <f>B45+B16</f>
        <v>205228391.45</v>
      </c>
      <c r="D47" s="30">
        <f>D45+D16</f>
        <v>198305290</v>
      </c>
    </row>
    <row r="49" spans="1:5" ht="16.5">
      <c r="A49" s="31" t="s">
        <v>37</v>
      </c>
      <c r="B49" s="31"/>
      <c r="C49" s="3"/>
      <c r="D49" s="3"/>
      <c r="E49" s="3"/>
    </row>
    <row r="50" spans="1:5" ht="16.5">
      <c r="A50" s="32" t="s">
        <v>38</v>
      </c>
      <c r="B50" s="3">
        <f>'[1]BS-1'!X61</f>
        <v>100008300</v>
      </c>
      <c r="C50" s="3"/>
      <c r="D50" s="3">
        <v>100000000</v>
      </c>
      <c r="E50" s="3"/>
    </row>
    <row r="51" spans="1:5" ht="16.5">
      <c r="A51" s="32" t="s">
        <v>39</v>
      </c>
      <c r="B51" s="3">
        <f>'[1]BS-1'!X64</f>
        <v>16516683</v>
      </c>
      <c r="C51" s="3"/>
      <c r="D51" s="3">
        <v>16500000</v>
      </c>
      <c r="E51" s="3"/>
    </row>
    <row r="52" spans="1:5" ht="16.5">
      <c r="A52" s="32" t="s">
        <v>40</v>
      </c>
      <c r="B52" s="33">
        <f>'[1]BS-1'!X65</f>
        <v>67190498.89</v>
      </c>
      <c r="C52" s="3"/>
      <c r="D52" s="33">
        <v>65836369</v>
      </c>
      <c r="E52" s="3"/>
    </row>
    <row r="53" spans="1:5" ht="16.5">
      <c r="A53" s="32" t="s">
        <v>41</v>
      </c>
      <c r="B53" s="34">
        <f>SUM(B50:B52)</f>
        <v>183715481.89</v>
      </c>
      <c r="C53" s="3"/>
      <c r="D53" s="34">
        <f>SUM(D50:D52)</f>
        <v>182336369</v>
      </c>
      <c r="E53" s="3"/>
    </row>
    <row r="54" spans="1:5" ht="16.5">
      <c r="A54" s="32" t="s">
        <v>42</v>
      </c>
      <c r="B54" s="15">
        <f>'[1]BS-1'!X63</f>
        <v>227579</v>
      </c>
      <c r="C54" s="3"/>
      <c r="D54" s="3">
        <v>227579</v>
      </c>
      <c r="E54" s="3"/>
    </row>
    <row r="55" spans="1:5" ht="16.5">
      <c r="A55" s="32" t="s">
        <v>43</v>
      </c>
      <c r="B55" s="3">
        <f>'[1]BS-1'!X68</f>
        <v>3002446.56</v>
      </c>
      <c r="C55" s="3"/>
      <c r="D55" s="3">
        <v>754690</v>
      </c>
      <c r="E55" s="3"/>
    </row>
    <row r="56" spans="1:5" ht="16.5">
      <c r="A56" s="32" t="s">
        <v>44</v>
      </c>
      <c r="B56" s="25">
        <f>SUM(B53:B55)</f>
        <v>186945507.45</v>
      </c>
      <c r="C56" s="3"/>
      <c r="D56" s="25">
        <f>SUM(D53:D55)</f>
        <v>183318638</v>
      </c>
      <c r="E56" s="3"/>
    </row>
    <row r="57" spans="1:5" ht="16.5">
      <c r="A57" s="3"/>
      <c r="B57" s="27"/>
      <c r="C57" s="3"/>
      <c r="D57" s="3"/>
      <c r="E57" s="3"/>
    </row>
    <row r="58" spans="1:5" ht="16.5">
      <c r="A58" s="35" t="s">
        <v>45</v>
      </c>
      <c r="B58" s="3"/>
      <c r="C58" s="3"/>
      <c r="D58" s="3"/>
      <c r="E58" s="3"/>
    </row>
    <row r="59" spans="1:5" ht="16.5">
      <c r="A59" s="36" t="s">
        <v>46</v>
      </c>
      <c r="B59" s="3">
        <f>-'[1]BS-1'!X55-'[1]BS-1'!X52</f>
        <v>12081389</v>
      </c>
      <c r="C59" s="3"/>
      <c r="D59" s="3">
        <v>7750000</v>
      </c>
      <c r="E59" s="3"/>
    </row>
    <row r="60" spans="1:5" ht="16.5">
      <c r="A60" s="36" t="s">
        <v>47</v>
      </c>
      <c r="B60" s="3">
        <f>-'[1]BS-1'!X54</f>
        <v>6201495</v>
      </c>
      <c r="C60" s="3"/>
      <c r="D60" s="3">
        <v>7236652</v>
      </c>
      <c r="E60" s="3"/>
    </row>
    <row r="61" spans="1:4" ht="16.5">
      <c r="A61" s="3" t="s">
        <v>48</v>
      </c>
      <c r="B61" s="37">
        <f>SUM(B59:B60)</f>
        <v>18282884</v>
      </c>
      <c r="D61" s="37">
        <f>SUM(D59:D60)</f>
        <v>14986652</v>
      </c>
    </row>
    <row r="62" ht="16.5">
      <c r="A62" s="3"/>
    </row>
    <row r="63" spans="1:5" ht="17.25" thickBot="1">
      <c r="A63" s="3"/>
      <c r="B63" s="38">
        <f>B56+B61</f>
        <v>205228391.45</v>
      </c>
      <c r="C63" s="3"/>
      <c r="D63" s="38">
        <f>D56+D61</f>
        <v>198305290</v>
      </c>
      <c r="E63" s="3"/>
    </row>
    <row r="64" spans="2:5" ht="17.25" thickTop="1">
      <c r="B64" s="18"/>
      <c r="C64" s="3"/>
      <c r="D64" s="3"/>
      <c r="E64" s="3"/>
    </row>
    <row r="65" spans="1:5" ht="16.5">
      <c r="A65" s="2" t="s">
        <v>49</v>
      </c>
      <c r="B65" s="39">
        <f>(B53-B12-B11)/B50</f>
        <v>1.721031773262819</v>
      </c>
      <c r="C65" s="39"/>
      <c r="D65" s="39">
        <f>(D53-D12-D11)/D50</f>
        <v>1.778165</v>
      </c>
      <c r="E65" s="39"/>
    </row>
    <row r="66" spans="2:4" ht="16.5">
      <c r="B66" s="18"/>
      <c r="D66" s="18"/>
    </row>
    <row r="67" ht="16.5">
      <c r="B67" s="40"/>
    </row>
    <row r="68" ht="16.5">
      <c r="B68" s="17"/>
    </row>
    <row r="69" ht="16.5">
      <c r="B69" s="40"/>
    </row>
    <row r="70" spans="2:4" ht="16.5">
      <c r="B70" s="29"/>
      <c r="D70" s="29"/>
    </row>
    <row r="71" spans="2:4" ht="16.5">
      <c r="B71" s="41"/>
      <c r="D71" s="41"/>
    </row>
    <row r="72" ht="16.5">
      <c r="D72" s="41"/>
    </row>
  </sheetData>
  <printOptions horizontalCentered="1"/>
  <pageMargins left="0.58" right="0.75" top="0.56" bottom="1" header="0.34" footer="0.54"/>
  <pageSetup horizontalDpi="300" verticalDpi="300" orientation="portrait" paperSize="9" scale="85" r:id="rId1"/>
  <headerFooter alignWithMargins="0">
    <oddHeader>&amp;R&amp;"Arial,Bold"&amp;10Appendix 1B</oddHeader>
    <oddFooter>&amp;C&amp;"Book Antiqua,Bold Italic"&amp;10The Condensed Consolidated Balance Sheets should be read in conjunction with the  Audited Accounts for the year ended 31/12/2004. The document forms part of  unaudited quarterly announcement for quarter ended 31/3/2005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60" zoomScaleNormal="60" workbookViewId="0" topLeftCell="A1">
      <selection activeCell="Q20" sqref="Q20"/>
    </sheetView>
  </sheetViews>
  <sheetFormatPr defaultColWidth="9.00390625" defaultRowHeight="16.5"/>
  <cols>
    <col min="1" max="1" width="41.375" style="43" customWidth="1"/>
    <col min="2" max="2" width="16.625" style="43" customWidth="1"/>
    <col min="3" max="3" width="2.50390625" style="43" customWidth="1"/>
    <col min="4" max="4" width="15.50390625" style="43" customWidth="1"/>
    <col min="5" max="5" width="2.50390625" style="43" hidden="1" customWidth="1"/>
    <col min="6" max="6" width="15.625" style="43" hidden="1" customWidth="1"/>
    <col min="7" max="7" width="2.50390625" style="43" hidden="1" customWidth="1"/>
    <col min="8" max="8" width="15.875" style="43" hidden="1" customWidth="1"/>
    <col min="9" max="9" width="2.50390625" style="43" customWidth="1"/>
    <col min="10" max="10" width="14.625" style="43" customWidth="1"/>
    <col min="11" max="11" width="3.125" style="43" customWidth="1"/>
    <col min="12" max="12" width="14.125" style="44" customWidth="1"/>
    <col min="13" max="13" width="1.625" style="43" customWidth="1"/>
    <col min="14" max="16384" width="9.00390625" style="43" customWidth="1"/>
  </cols>
  <sheetData>
    <row r="1" spans="1:9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5" t="s">
        <v>50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2" t="s">
        <v>51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4"/>
      <c r="B4" s="44"/>
      <c r="C4" s="44"/>
      <c r="D4" s="44"/>
      <c r="E4" s="44"/>
      <c r="F4" s="44"/>
      <c r="G4" s="44"/>
      <c r="H4" s="44"/>
      <c r="I4" s="44"/>
    </row>
    <row r="5" spans="1:13" ht="15.75">
      <c r="A5" s="47"/>
      <c r="B5" s="48">
        <v>2005</v>
      </c>
      <c r="C5" s="49"/>
      <c r="D5" s="48">
        <v>2004</v>
      </c>
      <c r="E5" s="49"/>
      <c r="F5" s="48">
        <v>2005</v>
      </c>
      <c r="G5" s="49"/>
      <c r="H5" s="48">
        <v>2004</v>
      </c>
      <c r="I5" s="49"/>
      <c r="J5" s="48">
        <v>2005</v>
      </c>
      <c r="K5" s="49"/>
      <c r="L5" s="48">
        <v>2004</v>
      </c>
      <c r="M5" s="50"/>
    </row>
    <row r="6" spans="1:13" ht="57" customHeight="1">
      <c r="A6" s="52"/>
      <c r="B6" s="53" t="s">
        <v>52</v>
      </c>
      <c r="C6" s="54"/>
      <c r="D6" s="53" t="s">
        <v>53</v>
      </c>
      <c r="E6" s="54"/>
      <c r="F6" s="53" t="s">
        <v>54</v>
      </c>
      <c r="G6" s="54"/>
      <c r="H6" s="53" t="s">
        <v>55</v>
      </c>
      <c r="I6" s="54"/>
      <c r="J6" s="55" t="s">
        <v>56</v>
      </c>
      <c r="K6" s="56"/>
      <c r="L6" s="55" t="s">
        <v>56</v>
      </c>
      <c r="M6" s="56"/>
    </row>
    <row r="7" spans="1:13" ht="15.75">
      <c r="A7" s="52"/>
      <c r="B7" s="51" t="s">
        <v>5</v>
      </c>
      <c r="C7" s="57"/>
      <c r="D7" s="57" t="s">
        <v>5</v>
      </c>
      <c r="E7" s="57"/>
      <c r="F7" s="57" t="s">
        <v>5</v>
      </c>
      <c r="G7" s="57"/>
      <c r="H7" s="57" t="s">
        <v>5</v>
      </c>
      <c r="I7" s="57"/>
      <c r="J7" s="51" t="s">
        <v>5</v>
      </c>
      <c r="K7" s="58"/>
      <c r="L7" s="59" t="s">
        <v>5</v>
      </c>
      <c r="M7" s="58"/>
    </row>
    <row r="8" spans="1:9" ht="15.75">
      <c r="A8" s="52"/>
      <c r="B8" s="52"/>
      <c r="C8" s="52"/>
      <c r="D8" s="52"/>
      <c r="E8" s="52"/>
      <c r="F8" s="52"/>
      <c r="G8" s="52"/>
      <c r="H8" s="52"/>
      <c r="I8" s="52"/>
    </row>
    <row r="9" spans="1:13" ht="15.75">
      <c r="A9" s="60" t="s">
        <v>57</v>
      </c>
      <c r="B9" s="61">
        <f>J9-F9</f>
        <v>71068513</v>
      </c>
      <c r="C9" s="52"/>
      <c r="D9" s="52">
        <f>L9-H9</f>
        <v>57287318</v>
      </c>
      <c r="E9" s="52"/>
      <c r="F9" s="52"/>
      <c r="G9" s="52"/>
      <c r="H9" s="52"/>
      <c r="I9" s="52"/>
      <c r="J9" s="52">
        <f>'[1]P&amp;L-1'!X10</f>
        <v>71068513</v>
      </c>
      <c r="K9" s="62"/>
      <c r="L9" s="63">
        <v>57287318</v>
      </c>
      <c r="M9" s="62"/>
    </row>
    <row r="10" spans="1:12" ht="15.75">
      <c r="A10" s="60" t="s">
        <v>58</v>
      </c>
      <c r="B10" s="61">
        <f>J10-F10</f>
        <v>19038</v>
      </c>
      <c r="C10" s="52"/>
      <c r="D10" s="52">
        <f>L10-H10</f>
        <v>2750</v>
      </c>
      <c r="E10" s="52"/>
      <c r="F10" s="52"/>
      <c r="G10" s="52"/>
      <c r="H10" s="52"/>
      <c r="I10" s="52"/>
      <c r="J10" s="52">
        <f>'[1]P&amp;L-1'!X13</f>
        <v>19038</v>
      </c>
      <c r="L10" s="63">
        <v>2750</v>
      </c>
    </row>
    <row r="11" spans="1:12" ht="15.75">
      <c r="A11" s="60" t="s">
        <v>59</v>
      </c>
      <c r="B11" s="66">
        <f>SUM(B9:B10)</f>
        <v>71087551</v>
      </c>
      <c r="C11" s="52"/>
      <c r="D11" s="66">
        <f>SUM(D9:D10)</f>
        <v>57290068</v>
      </c>
      <c r="E11" s="52"/>
      <c r="F11" s="67">
        <f>SUM(F9:F10)</f>
        <v>0</v>
      </c>
      <c r="G11" s="52"/>
      <c r="H11" s="67">
        <f>SUM(H9:H10)</f>
        <v>0</v>
      </c>
      <c r="I11" s="52"/>
      <c r="J11" s="67">
        <f>SUM(J9:J10)</f>
        <v>71087551</v>
      </c>
      <c r="L11" s="67">
        <f>SUM(L9:L10)</f>
        <v>57290068</v>
      </c>
    </row>
    <row r="12" spans="1:12" ht="15.75">
      <c r="A12" s="60"/>
      <c r="C12" s="52"/>
      <c r="D12" s="52"/>
      <c r="E12" s="52"/>
      <c r="F12" s="52"/>
      <c r="G12" s="52"/>
      <c r="H12" s="52"/>
      <c r="I12" s="52"/>
      <c r="J12" s="52"/>
      <c r="L12" s="63"/>
    </row>
    <row r="13" spans="1:12" ht="15.75">
      <c r="A13" s="60" t="s">
        <v>60</v>
      </c>
      <c r="B13" s="61">
        <f aca="true" t="shared" si="0" ref="B13:B19">J13-F13</f>
        <v>-12523136</v>
      </c>
      <c r="C13" s="52"/>
      <c r="D13" s="52">
        <f aca="true" t="shared" si="1" ref="D13:D19">L13-H13</f>
        <v>-13816146</v>
      </c>
      <c r="E13" s="52"/>
      <c r="F13" s="52"/>
      <c r="G13" s="52"/>
      <c r="H13" s="52"/>
      <c r="I13" s="52"/>
      <c r="J13" s="68">
        <f>-('[1]P&amp;L-2'!N31+'[1]P&amp;L-2'!N90)+'[1]P&amp;L-2'!N83</f>
        <v>-12523136</v>
      </c>
      <c r="L13" s="63">
        <v>-13816146</v>
      </c>
    </row>
    <row r="14" spans="1:12" ht="15.75">
      <c r="A14" s="60" t="s">
        <v>61</v>
      </c>
      <c r="B14" s="61">
        <f t="shared" si="0"/>
        <v>-10498070</v>
      </c>
      <c r="C14" s="52"/>
      <c r="D14" s="52">
        <f t="shared" si="1"/>
        <v>-1796187</v>
      </c>
      <c r="E14" s="52"/>
      <c r="F14" s="52"/>
      <c r="G14" s="52"/>
      <c r="H14" s="52"/>
      <c r="I14" s="52"/>
      <c r="J14" s="68">
        <f>-'[1]P&amp;L-2'!N35</f>
        <v>-10498070</v>
      </c>
      <c r="L14" s="63">
        <v>-1796187</v>
      </c>
    </row>
    <row r="15" spans="1:12" ht="15.75">
      <c r="A15" s="60" t="s">
        <v>62</v>
      </c>
      <c r="B15" s="61">
        <f t="shared" si="0"/>
        <v>-11175403</v>
      </c>
      <c r="C15" s="52"/>
      <c r="D15" s="52">
        <f t="shared" si="1"/>
        <v>-13962146</v>
      </c>
      <c r="E15" s="52"/>
      <c r="F15" s="52"/>
      <c r="G15" s="52"/>
      <c r="H15" s="52"/>
      <c r="I15" s="52"/>
      <c r="J15" s="68">
        <f>-'[1]P&amp;L-2'!N37</f>
        <v>-11175403</v>
      </c>
      <c r="L15" s="63">
        <v>-13962146</v>
      </c>
    </row>
    <row r="16" spans="1:12" ht="15.75">
      <c r="A16" s="60" t="s">
        <v>63</v>
      </c>
      <c r="B16" s="61">
        <f t="shared" si="0"/>
        <v>-1756287</v>
      </c>
      <c r="C16" s="52"/>
      <c r="D16" s="52">
        <f t="shared" si="1"/>
        <v>-1098874</v>
      </c>
      <c r="E16" s="52"/>
      <c r="F16" s="52"/>
      <c r="G16" s="52"/>
      <c r="H16" s="52"/>
      <c r="I16" s="52"/>
      <c r="J16" s="68">
        <f>-'[1]P&amp;L-2'!N54</f>
        <v>-1756287</v>
      </c>
      <c r="L16" s="69">
        <v>-1098874</v>
      </c>
    </row>
    <row r="17" spans="1:12" ht="15.75">
      <c r="A17" s="60" t="s">
        <v>64</v>
      </c>
      <c r="B17" s="61">
        <f t="shared" si="0"/>
        <v>-5313858</v>
      </c>
      <c r="C17" s="52"/>
      <c r="D17" s="52">
        <f t="shared" si="1"/>
        <v>-5452934</v>
      </c>
      <c r="E17" s="52"/>
      <c r="F17" s="52"/>
      <c r="G17" s="52"/>
      <c r="H17" s="52"/>
      <c r="I17" s="52"/>
      <c r="J17" s="68">
        <f>-'[1]P&amp;L-2'!N45-'[1]P&amp;L-2'!N133</f>
        <v>-5313858</v>
      </c>
      <c r="L17" s="63">
        <v>-5452934</v>
      </c>
    </row>
    <row r="18" spans="1:12" ht="15.75">
      <c r="A18" s="60" t="s">
        <v>65</v>
      </c>
      <c r="B18" s="61">
        <f t="shared" si="0"/>
        <v>0</v>
      </c>
      <c r="C18" s="52"/>
      <c r="D18" s="52">
        <f t="shared" si="1"/>
        <v>-351588</v>
      </c>
      <c r="E18" s="52"/>
      <c r="F18" s="52"/>
      <c r="G18" s="52"/>
      <c r="H18" s="52"/>
      <c r="I18" s="52"/>
      <c r="J18" s="68">
        <v>0</v>
      </c>
      <c r="L18" s="63">
        <v>-351588</v>
      </c>
    </row>
    <row r="19" spans="1:12" ht="15.75">
      <c r="A19" s="60" t="s">
        <v>66</v>
      </c>
      <c r="B19" s="61">
        <f t="shared" si="0"/>
        <v>-23233298</v>
      </c>
      <c r="C19" s="52"/>
      <c r="D19" s="52">
        <f t="shared" si="1"/>
        <v>-11915421</v>
      </c>
      <c r="E19" s="52"/>
      <c r="F19" s="52"/>
      <c r="G19" s="52"/>
      <c r="H19" s="52"/>
      <c r="I19" s="52"/>
      <c r="J19" s="70">
        <f>'[1]P&amp;L-1'!X11+'[1]P&amp;L-1'!X17+'[1]P&amp;L-1'!X18+'[1]P&amp;L-1'!X19+'[1]P&amp;L-1'!X20-J18-J17-J15-J14-J13-J16</f>
        <v>-23233298</v>
      </c>
      <c r="L19" s="70">
        <v>-11915421</v>
      </c>
    </row>
    <row r="20" spans="1:12" ht="15.75">
      <c r="A20" s="60" t="s">
        <v>67</v>
      </c>
      <c r="B20" s="67">
        <f>SUM(B13:B19)</f>
        <v>-64500052</v>
      </c>
      <c r="C20" s="52"/>
      <c r="D20" s="67">
        <f>SUM(D13:D19)</f>
        <v>-48393296</v>
      </c>
      <c r="E20" s="52"/>
      <c r="F20" s="67">
        <f>SUM(F13:F19)</f>
        <v>0</v>
      </c>
      <c r="G20" s="52"/>
      <c r="H20" s="67">
        <f>SUM(H13:H19)</f>
        <v>0</v>
      </c>
      <c r="I20" s="52"/>
      <c r="J20" s="67">
        <f>SUM(J13:J19)</f>
        <v>-64500052</v>
      </c>
      <c r="L20" s="67">
        <f>SUM(L13:L19)</f>
        <v>-48393296</v>
      </c>
    </row>
    <row r="21" spans="1:12" ht="15.75">
      <c r="A21" s="60"/>
      <c r="C21" s="52"/>
      <c r="D21" s="52"/>
      <c r="E21" s="52"/>
      <c r="F21" s="52"/>
      <c r="G21" s="52"/>
      <c r="H21" s="52"/>
      <c r="I21" s="52"/>
      <c r="J21" s="47"/>
      <c r="L21" s="71"/>
    </row>
    <row r="22" spans="1:12" ht="15.75">
      <c r="A22" s="60" t="s">
        <v>68</v>
      </c>
      <c r="B22" s="44">
        <f>B11+B20</f>
        <v>6587499</v>
      </c>
      <c r="C22" s="52"/>
      <c r="D22" s="52">
        <f>D11+D20</f>
        <v>8896772</v>
      </c>
      <c r="E22" s="52"/>
      <c r="F22" s="44">
        <f>F11+F20</f>
        <v>0</v>
      </c>
      <c r="G22" s="52"/>
      <c r="H22" s="44">
        <f>H11+H20</f>
        <v>0</v>
      </c>
      <c r="I22" s="52"/>
      <c r="J22" s="44">
        <f>J11+J20</f>
        <v>6587499</v>
      </c>
      <c r="L22" s="44">
        <f>L11+L20</f>
        <v>8896772</v>
      </c>
    </row>
    <row r="23" spans="1:12" ht="15.75">
      <c r="A23" s="60" t="s">
        <v>69</v>
      </c>
      <c r="B23" s="61">
        <f>J23-F23</f>
        <v>-571458</v>
      </c>
      <c r="C23" s="52"/>
      <c r="D23" s="52">
        <f>L23-H23</f>
        <v>-364764</v>
      </c>
      <c r="E23" s="52"/>
      <c r="F23" s="52"/>
      <c r="G23" s="52"/>
      <c r="H23" s="52"/>
      <c r="I23" s="52"/>
      <c r="J23" s="52">
        <f>'[1]P&amp;L-1'!X22</f>
        <v>-571458</v>
      </c>
      <c r="L23" s="63">
        <v>-364764</v>
      </c>
    </row>
    <row r="24" spans="1:13" ht="15.75">
      <c r="A24" s="60" t="s">
        <v>70</v>
      </c>
      <c r="B24" s="72">
        <f>J24-F24</f>
        <v>-26750</v>
      </c>
      <c r="C24" s="52"/>
      <c r="D24" s="52">
        <f>L24-H24</f>
        <v>-6423</v>
      </c>
      <c r="E24" s="52"/>
      <c r="F24" s="52"/>
      <c r="G24" s="52"/>
      <c r="H24" s="52"/>
      <c r="I24" s="52"/>
      <c r="J24" s="52">
        <f>'[1]P&amp;L-1'!X24</f>
        <v>-26750</v>
      </c>
      <c r="K24" s="62"/>
      <c r="L24" s="73">
        <v>-6423</v>
      </c>
      <c r="M24" s="62"/>
    </row>
    <row r="25" spans="1:12" ht="15.75">
      <c r="A25" s="43" t="s">
        <v>71</v>
      </c>
      <c r="B25" s="74">
        <f>J25-F25</f>
        <v>684974</v>
      </c>
      <c r="D25" s="74">
        <f>L25-H25</f>
        <v>862311</v>
      </c>
      <c r="F25" s="70"/>
      <c r="H25" s="70"/>
      <c r="J25" s="70">
        <f>'[1]P&amp;L-1'!X14</f>
        <v>684974</v>
      </c>
      <c r="L25" s="75">
        <v>862311</v>
      </c>
    </row>
    <row r="26" spans="1:12" ht="15.75">
      <c r="A26" s="60" t="s">
        <v>72</v>
      </c>
      <c r="B26" s="61">
        <f>SUM(B22:B25)</f>
        <v>6674265</v>
      </c>
      <c r="C26" s="52"/>
      <c r="D26" s="61">
        <f>SUM(D22:D25)</f>
        <v>9387896</v>
      </c>
      <c r="E26" s="52"/>
      <c r="F26" s="61">
        <f>SUM(F22:F25)</f>
        <v>0</v>
      </c>
      <c r="G26" s="52"/>
      <c r="H26" s="61">
        <f>SUM(H22:H25)</f>
        <v>0</v>
      </c>
      <c r="I26" s="52"/>
      <c r="J26" s="61">
        <f>SUM(J22:J25)</f>
        <v>6674265</v>
      </c>
      <c r="L26" s="61">
        <f>SUM(L22:L25)</f>
        <v>9387896</v>
      </c>
    </row>
    <row r="27" spans="1:12" ht="15.75">
      <c r="A27" s="60" t="s">
        <v>34</v>
      </c>
      <c r="B27" s="74">
        <f>J27-F27</f>
        <v>-1996607</v>
      </c>
      <c r="C27" s="52"/>
      <c r="D27" s="70">
        <f>L27-H27</f>
        <v>-2817632</v>
      </c>
      <c r="E27" s="52"/>
      <c r="F27" s="70"/>
      <c r="G27" s="52"/>
      <c r="H27" s="70"/>
      <c r="I27" s="52"/>
      <c r="J27" s="70">
        <f>'[1]P&amp;L-1'!X26</f>
        <v>-1996607</v>
      </c>
      <c r="L27" s="76">
        <v>-2817632</v>
      </c>
    </row>
    <row r="28" spans="1:12" ht="15.75">
      <c r="A28" s="77" t="s">
        <v>73</v>
      </c>
      <c r="B28" s="61">
        <f>SUM(B26:B27)</f>
        <v>4677658</v>
      </c>
      <c r="C28" s="44"/>
      <c r="D28" s="61">
        <f>SUM(D26:D27)</f>
        <v>6570264</v>
      </c>
      <c r="E28" s="44"/>
      <c r="F28" s="64">
        <f>SUM(F26:F27)</f>
        <v>0</v>
      </c>
      <c r="G28" s="44"/>
      <c r="H28" s="64">
        <f>SUM(H26:H27)</f>
        <v>0</v>
      </c>
      <c r="I28" s="44"/>
      <c r="J28" s="64">
        <f>SUM(J26:J27)</f>
        <v>4677658</v>
      </c>
      <c r="L28" s="64">
        <f>SUM(L26:L27)</f>
        <v>6570264</v>
      </c>
    </row>
    <row r="29" spans="1:12" ht="15.75">
      <c r="A29" s="77" t="s">
        <v>74</v>
      </c>
      <c r="B29" s="61">
        <f>J29-F29</f>
        <v>-372859.56000000006</v>
      </c>
      <c r="C29" s="44"/>
      <c r="D29" s="44">
        <f>L29-H29</f>
        <v>-31228</v>
      </c>
      <c r="E29" s="44"/>
      <c r="F29" s="52"/>
      <c r="G29" s="44"/>
      <c r="H29" s="44"/>
      <c r="I29" s="44"/>
      <c r="J29" s="52">
        <f>'[1]P&amp;L-1'!X29</f>
        <v>-372859.56000000006</v>
      </c>
      <c r="L29" s="73">
        <v>-31228</v>
      </c>
    </row>
    <row r="30" spans="1:12" ht="16.5" thickBot="1">
      <c r="A30" s="77" t="s">
        <v>75</v>
      </c>
      <c r="B30" s="78">
        <f>SUM(B28:B29)</f>
        <v>4304798.4399999995</v>
      </c>
      <c r="C30" s="44"/>
      <c r="D30" s="78">
        <f>SUM(D28:D29)</f>
        <v>6539036</v>
      </c>
      <c r="E30" s="44"/>
      <c r="F30" s="79">
        <f>SUM(F28:F29)</f>
        <v>0</v>
      </c>
      <c r="G30" s="44"/>
      <c r="H30" s="79">
        <f>SUM(H28:H29)</f>
        <v>0</v>
      </c>
      <c r="I30" s="44"/>
      <c r="J30" s="79">
        <f>SUM(J28:J29)</f>
        <v>4304798.4399999995</v>
      </c>
      <c r="L30" s="79">
        <f>SUM(L28:L29)</f>
        <v>6539036</v>
      </c>
    </row>
    <row r="31" spans="1:12" ht="16.5" thickTop="1">
      <c r="A31" s="80"/>
      <c r="D31" s="61"/>
      <c r="J31" s="65"/>
      <c r="L31" s="81"/>
    </row>
    <row r="32" spans="1:12" ht="24.75" customHeight="1">
      <c r="A32" s="80" t="s">
        <v>76</v>
      </c>
      <c r="B32" s="64">
        <f>J32</f>
        <v>100008300</v>
      </c>
      <c r="D32" s="44">
        <v>100000000</v>
      </c>
      <c r="F32" s="44">
        <v>100000000</v>
      </c>
      <c r="G32" s="44"/>
      <c r="H32" s="44">
        <v>100000000</v>
      </c>
      <c r="J32" s="64">
        <f>BSDisc!B50</f>
        <v>100008300</v>
      </c>
      <c r="L32" s="81">
        <v>100000000</v>
      </c>
    </row>
    <row r="33" spans="1:13" ht="15.75">
      <c r="A33" s="80" t="s">
        <v>77</v>
      </c>
      <c r="B33" s="82">
        <f>B30/B32*100</f>
        <v>4.304441171382774</v>
      </c>
      <c r="D33" s="82">
        <f>D30/D32*100</f>
        <v>6.539035999999999</v>
      </c>
      <c r="F33" s="82">
        <f>F30/F32</f>
        <v>0</v>
      </c>
      <c r="H33" s="82">
        <f>H30/H32</f>
        <v>0</v>
      </c>
      <c r="J33" s="82">
        <f>J30/J32*100</f>
        <v>4.304441171382774</v>
      </c>
      <c r="K33" s="82"/>
      <c r="L33" s="82">
        <f>L30/L32*100</f>
        <v>6.539035999999999</v>
      </c>
      <c r="M33" s="82"/>
    </row>
    <row r="35" ht="15.75">
      <c r="A35" s="46"/>
    </row>
    <row r="36" spans="1:13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2:10" ht="15.75">
      <c r="B37" s="84"/>
      <c r="J37" s="44"/>
    </row>
    <row r="38" ht="15.75" hidden="1"/>
    <row r="39" spans="1:12" ht="16.5">
      <c r="A39" s="2"/>
      <c r="B39" s="3"/>
      <c r="L39" s="43"/>
    </row>
    <row r="40" spans="1:2" ht="16.5">
      <c r="A40" s="2"/>
      <c r="B40" s="3"/>
    </row>
    <row r="41" spans="1:12" ht="15.75">
      <c r="A41" s="46"/>
      <c r="L41" s="43"/>
    </row>
    <row r="54" ht="16.5">
      <c r="A54" s="2"/>
    </row>
  </sheetData>
  <mergeCells count="1">
    <mergeCell ref="A36:M36"/>
  </mergeCells>
  <printOptions horizontalCentered="1"/>
  <pageMargins left="0.54" right="0.28" top="0.74" bottom="1" header="0.5" footer="0.5"/>
  <pageSetup horizontalDpi="300" verticalDpi="300" orientation="portrait" paperSize="9" scale="85" r:id="rId1"/>
  <headerFooter alignWithMargins="0">
    <oddHeader>&amp;R&amp;"Arial,Bold"&amp;10Appendix 1C</oddHeader>
    <oddFooter>&amp;C&amp;"Book Antiqua,Bold Italic"&amp;10The Condensed Consolidated Income Statements should be read in conjunction with the Audited Accounts for the year ended 31/12/2004. The document forms part of quarterly announcement for quarter ended 31/3/2005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="60" zoomScaleNormal="60" workbookViewId="0" topLeftCell="A1">
      <selection activeCell="B81" sqref="B81"/>
    </sheetView>
  </sheetViews>
  <sheetFormatPr defaultColWidth="9.00390625" defaultRowHeight="16.5"/>
  <cols>
    <col min="1" max="1" width="21.75390625" style="86" customWidth="1"/>
    <col min="2" max="2" width="6.125" style="86" customWidth="1"/>
    <col min="3" max="3" width="14.125" style="87" bestFit="1" customWidth="1"/>
    <col min="4" max="4" width="13.375" style="87" customWidth="1"/>
    <col min="5" max="5" width="14.375" style="87" customWidth="1"/>
    <col min="6" max="6" width="13.375" style="87" customWidth="1"/>
    <col min="7" max="16384" width="9.00390625" style="86" customWidth="1"/>
  </cols>
  <sheetData>
    <row r="2" ht="16.5">
      <c r="A2" s="85" t="s">
        <v>0</v>
      </c>
    </row>
    <row r="3" ht="16.5">
      <c r="A3" s="85" t="s">
        <v>78</v>
      </c>
    </row>
    <row r="4" ht="16.5">
      <c r="A4" s="85" t="str">
        <f>'P&amp;LDisc'!A3</f>
        <v>FOR THE PERIOD ENDED 31 MARCH 2005</v>
      </c>
    </row>
    <row r="6" spans="3:6" s="88" customFormat="1" ht="31.5">
      <c r="C6" s="89"/>
      <c r="D6" s="90" t="s">
        <v>79</v>
      </c>
      <c r="E6" s="90" t="s">
        <v>80</v>
      </c>
      <c r="F6" s="90"/>
    </row>
    <row r="7" spans="1:6" s="88" customFormat="1" ht="42.75" customHeight="1">
      <c r="A7" s="88" t="s">
        <v>81</v>
      </c>
      <c r="C7" s="91" t="s">
        <v>38</v>
      </c>
      <c r="D7" s="91" t="s">
        <v>82</v>
      </c>
      <c r="E7" s="91" t="s">
        <v>83</v>
      </c>
      <c r="F7" s="91" t="s">
        <v>84</v>
      </c>
    </row>
    <row r="8" spans="3:6" s="88" customFormat="1" ht="15" customHeight="1">
      <c r="C8" s="92"/>
      <c r="D8" s="92"/>
      <c r="E8" s="92"/>
      <c r="F8" s="92"/>
    </row>
    <row r="9" spans="1:6" ht="15.75">
      <c r="A9" s="86" t="s">
        <v>85</v>
      </c>
      <c r="C9" s="87">
        <f>'[1]EQ-1'!Y11</f>
        <v>100008300</v>
      </c>
      <c r="D9" s="87">
        <f>'[1]EQ-1'!Y32</f>
        <v>16516683</v>
      </c>
      <c r="E9" s="87">
        <f>'[1]EQ-1'!Y37</f>
        <v>62885700.45</v>
      </c>
      <c r="F9" s="87">
        <f>SUM(C9:E9)</f>
        <v>179410683.45</v>
      </c>
    </row>
    <row r="10" spans="1:6" ht="15.75">
      <c r="A10" s="86" t="s">
        <v>86</v>
      </c>
      <c r="C10" s="87">
        <f>'[1]EQ-1'!Y12</f>
        <v>0</v>
      </c>
      <c r="D10" s="87">
        <f>'[1]EQ-1'!Y31</f>
        <v>0</v>
      </c>
      <c r="E10" s="87">
        <v>0</v>
      </c>
      <c r="F10" s="87">
        <f>SUM(C10:E10)</f>
        <v>0</v>
      </c>
    </row>
    <row r="11" spans="1:6" ht="15.75">
      <c r="A11" s="86" t="s">
        <v>87</v>
      </c>
      <c r="C11" s="87">
        <v>0</v>
      </c>
      <c r="D11" s="87">
        <v>0</v>
      </c>
      <c r="E11" s="87">
        <f>'[1]EQ-1'!Y38</f>
        <v>4304798.4399999995</v>
      </c>
      <c r="F11" s="87">
        <f>SUM(C11:E11)</f>
        <v>4304798.4399999995</v>
      </c>
    </row>
    <row r="12" spans="1:6" ht="15.75">
      <c r="A12" s="86" t="s">
        <v>88</v>
      </c>
      <c r="C12" s="87">
        <v>0</v>
      </c>
      <c r="D12" s="87">
        <v>0</v>
      </c>
      <c r="E12" s="87">
        <f>'[1]EQ-1'!Y40</f>
        <v>0</v>
      </c>
      <c r="F12" s="87">
        <f>SUM(C12:E12)</f>
        <v>0</v>
      </c>
    </row>
    <row r="13" spans="1:6" ht="15.75">
      <c r="A13" s="86" t="s">
        <v>89</v>
      </c>
      <c r="C13" s="87">
        <v>0</v>
      </c>
      <c r="D13" s="87">
        <v>0</v>
      </c>
      <c r="E13" s="87">
        <f>'[1]EQ-1'!Y39</f>
        <v>0</v>
      </c>
      <c r="F13" s="87">
        <f>SUM(C13:E13)</f>
        <v>0</v>
      </c>
    </row>
    <row r="14" spans="1:6" ht="16.5" thickBot="1">
      <c r="A14" s="86" t="s">
        <v>90</v>
      </c>
      <c r="C14" s="93">
        <f>SUM(C9:C13)</f>
        <v>100008300</v>
      </c>
      <c r="D14" s="93">
        <f>SUM(D9:D13)</f>
        <v>16516683</v>
      </c>
      <c r="E14" s="93">
        <f>SUM(E9:E13)</f>
        <v>67190498.89</v>
      </c>
      <c r="F14" s="93">
        <f>SUM(F9:F13)</f>
        <v>183715481.89</v>
      </c>
    </row>
    <row r="15" ht="16.5" thickTop="1"/>
    <row r="16" ht="15.75">
      <c r="G16" s="94"/>
    </row>
    <row r="17" ht="39.75" customHeight="1">
      <c r="A17" s="88" t="s">
        <v>91</v>
      </c>
    </row>
    <row r="19" spans="1:6" ht="15.75">
      <c r="A19" s="86" t="s">
        <v>92</v>
      </c>
      <c r="C19" s="87">
        <v>100000000</v>
      </c>
      <c r="D19" s="87">
        <v>16500000</v>
      </c>
      <c r="E19" s="87">
        <v>59297333</v>
      </c>
      <c r="F19" s="87">
        <f aca="true" t="shared" si="0" ref="F19:F24">SUM(C19:E19)</f>
        <v>175797333</v>
      </c>
    </row>
    <row r="20" spans="1:6" ht="15.75">
      <c r="A20" s="86" t="s">
        <v>86</v>
      </c>
      <c r="D20" s="87">
        <v>0</v>
      </c>
      <c r="E20" s="87">
        <v>0</v>
      </c>
      <c r="F20" s="87">
        <f t="shared" si="0"/>
        <v>0</v>
      </c>
    </row>
    <row r="21" spans="1:6" ht="15.75">
      <c r="A21" s="86" t="s">
        <v>87</v>
      </c>
      <c r="C21" s="87">
        <v>0</v>
      </c>
      <c r="D21" s="87">
        <v>0</v>
      </c>
      <c r="E21" s="87">
        <f>'P&amp;LDisc'!L30</f>
        <v>6539036</v>
      </c>
      <c r="F21" s="87">
        <f t="shared" si="0"/>
        <v>6539036</v>
      </c>
    </row>
    <row r="22" spans="1:6" ht="15.75">
      <c r="A22" s="86" t="s">
        <v>88</v>
      </c>
      <c r="C22" s="87">
        <v>0</v>
      </c>
      <c r="D22" s="87">
        <v>0</v>
      </c>
      <c r="E22" s="87">
        <v>0</v>
      </c>
      <c r="F22" s="87">
        <f t="shared" si="0"/>
        <v>0</v>
      </c>
    </row>
    <row r="23" spans="1:6" ht="15.75">
      <c r="A23" s="86" t="s">
        <v>89</v>
      </c>
      <c r="C23" s="87">
        <v>0</v>
      </c>
      <c r="D23" s="87">
        <v>0</v>
      </c>
      <c r="E23" s="87">
        <v>0</v>
      </c>
      <c r="F23" s="87">
        <f t="shared" si="0"/>
        <v>0</v>
      </c>
    </row>
    <row r="24" spans="1:6" ht="16.5" thickBot="1">
      <c r="A24" s="86" t="s">
        <v>93</v>
      </c>
      <c r="C24" s="93">
        <f>SUM(C19:C23)</f>
        <v>100000000</v>
      </c>
      <c r="D24" s="93">
        <f>SUM(D19:D23)</f>
        <v>16500000</v>
      </c>
      <c r="E24" s="93">
        <f>SUM(E19:E23)</f>
        <v>65836369</v>
      </c>
      <c r="F24" s="93">
        <f t="shared" si="0"/>
        <v>182336369</v>
      </c>
    </row>
    <row r="25" ht="16.5" thickTop="1"/>
    <row r="53" ht="16.5">
      <c r="A53" s="2"/>
    </row>
  </sheetData>
  <printOptions horizontalCentered="1"/>
  <pageMargins left="0.75" right="0.75" top="0.74" bottom="1" header="0.5" footer="0.5"/>
  <pageSetup horizontalDpi="600" verticalDpi="600" orientation="portrait" paperSize="9" scale="85" r:id="rId1"/>
  <headerFooter alignWithMargins="0">
    <oddHeader>&amp;R&amp;"Book Antiqua,Bold"Appendix 1 D</oddHeader>
    <oddFooter>&amp;C&amp;"Book Antiqua,Bold Italic"&amp;10The Condensed Consolidated Statement of Changes in Equity should be read in conjunction with the Audited Accounts for the year ended 31/12/2004. The document forms part of quarterly announcement for quarter ended 31/3/2005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96"/>
  <sheetViews>
    <sheetView tabSelected="1" view="pageBreakPreview" zoomScale="60" workbookViewId="0" topLeftCell="A1">
      <selection activeCell="A15" sqref="A15"/>
    </sheetView>
  </sheetViews>
  <sheetFormatPr defaultColWidth="9.00390625" defaultRowHeight="16.5"/>
  <cols>
    <col min="1" max="1" width="56.625" style="98" customWidth="1"/>
    <col min="2" max="2" width="14.625" style="96" customWidth="1"/>
    <col min="3" max="3" width="4.00390625" style="96" customWidth="1"/>
    <col min="4" max="4" width="15.25390625" style="96" customWidth="1"/>
    <col min="5" max="5" width="4.00390625" style="96" customWidth="1"/>
    <col min="6" max="6" width="14.00390625" style="98" hidden="1" customWidth="1"/>
    <col min="7" max="7" width="3.625" style="98" hidden="1" customWidth="1"/>
    <col min="8" max="8" width="14.625" style="96" hidden="1" customWidth="1"/>
    <col min="9" max="9" width="10.875" style="98" hidden="1" customWidth="1"/>
    <col min="10" max="10" width="27.75390625" style="98" customWidth="1"/>
    <col min="11" max="11" width="13.75390625" style="98" hidden="1" customWidth="1"/>
    <col min="12" max="12" width="9.00390625" style="98" customWidth="1"/>
    <col min="13" max="13" width="18.625" style="98" customWidth="1"/>
    <col min="14" max="16384" width="9.00390625" style="98" customWidth="1"/>
  </cols>
  <sheetData>
    <row r="2" ht="15">
      <c r="A2" s="95" t="s">
        <v>0</v>
      </c>
    </row>
    <row r="3" spans="1:2" ht="15">
      <c r="A3" s="95" t="s">
        <v>94</v>
      </c>
      <c r="B3" s="98"/>
    </row>
    <row r="4" spans="1:2" ht="15">
      <c r="A4" s="95"/>
      <c r="B4" s="98"/>
    </row>
    <row r="5" spans="1:8" ht="15">
      <c r="A5" s="95"/>
      <c r="B5" s="100">
        <v>2005</v>
      </c>
      <c r="C5" s="101"/>
      <c r="D5" s="102">
        <v>2004</v>
      </c>
      <c r="E5" s="101"/>
      <c r="F5" s="103">
        <v>2002</v>
      </c>
      <c r="H5" s="102">
        <v>2002</v>
      </c>
    </row>
    <row r="6" spans="1:8" ht="32.25" customHeight="1">
      <c r="A6" s="95"/>
      <c r="B6" s="104" t="s">
        <v>95</v>
      </c>
      <c r="C6" s="105"/>
      <c r="D6" s="104" t="s">
        <v>95</v>
      </c>
      <c r="E6" s="105"/>
      <c r="F6" s="104" t="s">
        <v>96</v>
      </c>
      <c r="H6" s="104" t="s">
        <v>97</v>
      </c>
    </row>
    <row r="7" spans="2:8" ht="15">
      <c r="B7" s="106" t="s">
        <v>5</v>
      </c>
      <c r="C7" s="105"/>
      <c r="D7" s="106" t="s">
        <v>5</v>
      </c>
      <c r="E7" s="105"/>
      <c r="F7" s="106" t="s">
        <v>5</v>
      </c>
      <c r="H7" s="106" t="s">
        <v>5</v>
      </c>
    </row>
    <row r="8" ht="15">
      <c r="A8" s="95" t="s">
        <v>98</v>
      </c>
    </row>
    <row r="9" spans="1:8" ht="13.5">
      <c r="A9" s="98" t="s">
        <v>99</v>
      </c>
      <c r="B9" s="96">
        <f>'[1]GCF'!E36</f>
        <v>6674265.450000003</v>
      </c>
      <c r="D9" s="96">
        <v>9387896.423181824</v>
      </c>
      <c r="F9" s="107">
        <v>34614991.099999994</v>
      </c>
      <c r="H9" s="96">
        <v>9365858</v>
      </c>
    </row>
    <row r="10" spans="1:6" ht="13.5">
      <c r="A10" s="98" t="s">
        <v>100</v>
      </c>
      <c r="F10" s="107"/>
    </row>
    <row r="11" spans="1:8" ht="13.5">
      <c r="A11" s="108" t="s">
        <v>101</v>
      </c>
      <c r="B11" s="96">
        <f>'[1]GCF'!F36</f>
        <v>5313858</v>
      </c>
      <c r="D11" s="96">
        <v>5452934</v>
      </c>
      <c r="F11" s="107">
        <v>17781227</v>
      </c>
      <c r="H11" s="96">
        <v>4270175</v>
      </c>
    </row>
    <row r="12" spans="1:8" ht="13.5">
      <c r="A12" s="108" t="s">
        <v>102</v>
      </c>
      <c r="B12" s="96">
        <f>'[1]GCF'!N36</f>
        <v>616400</v>
      </c>
      <c r="D12" s="96">
        <v>306409</v>
      </c>
      <c r="F12" s="107">
        <v>1661658</v>
      </c>
      <c r="H12" s="96">
        <v>360488</v>
      </c>
    </row>
    <row r="13" spans="1:6" ht="13.5" hidden="1">
      <c r="A13" s="108" t="s">
        <v>103</v>
      </c>
      <c r="B13" s="96">
        <f>'[1]GCF'!H36</f>
        <v>0</v>
      </c>
      <c r="F13" s="107">
        <v>177089</v>
      </c>
    </row>
    <row r="14" spans="1:6" ht="13.5" hidden="1">
      <c r="A14" s="108" t="s">
        <v>104</v>
      </c>
      <c r="B14" s="96">
        <f>'[1]GCF'!I36</f>
        <v>0</v>
      </c>
      <c r="F14" s="107"/>
    </row>
    <row r="15" spans="1:6" ht="13.5">
      <c r="A15" s="108" t="s">
        <v>105</v>
      </c>
      <c r="B15" s="96">
        <f>'[1]GCF'!J36</f>
        <v>0</v>
      </c>
      <c r="D15" s="96">
        <v>-1200000</v>
      </c>
      <c r="F15" s="107">
        <v>-511584</v>
      </c>
    </row>
    <row r="16" spans="1:6" ht="13.5">
      <c r="A16" s="108" t="s">
        <v>106</v>
      </c>
      <c r="B16" s="96">
        <f>'[1]GCF'!K36</f>
        <v>100108</v>
      </c>
      <c r="D16" s="96">
        <v>0</v>
      </c>
      <c r="F16" s="107">
        <v>11086</v>
      </c>
    </row>
    <row r="17" spans="1:6" ht="13.5" hidden="1">
      <c r="A17" s="108" t="s">
        <v>107</v>
      </c>
      <c r="B17" s="96">
        <f>'[1]GCF'!L36</f>
        <v>0</v>
      </c>
      <c r="F17" s="107">
        <v>1148152</v>
      </c>
    </row>
    <row r="18" spans="1:8" ht="15.75" customHeight="1">
      <c r="A18" s="108" t="s">
        <v>108</v>
      </c>
      <c r="B18" s="96">
        <f>'[1]GCF'!O36</f>
        <v>299313</v>
      </c>
      <c r="D18" s="96">
        <v>524270</v>
      </c>
      <c r="F18" s="107">
        <f>1690927-112000</f>
        <v>1578927</v>
      </c>
      <c r="H18" s="96">
        <v>351589</v>
      </c>
    </row>
    <row r="19" spans="1:6" ht="18" customHeight="1" hidden="1">
      <c r="A19" s="108" t="s">
        <v>109</v>
      </c>
      <c r="B19" s="96">
        <f>'[1]GCF'!M36</f>
        <v>0</v>
      </c>
      <c r="F19" s="107">
        <v>415267.2</v>
      </c>
    </row>
    <row r="20" spans="1:8" ht="13.5">
      <c r="A20" s="108" t="s">
        <v>110</v>
      </c>
      <c r="B20" s="96">
        <f>'[1]GCF'!P36</f>
        <v>26750</v>
      </c>
      <c r="D20" s="96">
        <v>6423</v>
      </c>
      <c r="F20" s="107">
        <v>-282662.3</v>
      </c>
      <c r="H20" s="96">
        <v>-846923</v>
      </c>
    </row>
    <row r="21" spans="1:6" ht="13.5" hidden="1">
      <c r="A21" s="108" t="s">
        <v>111</v>
      </c>
      <c r="B21" s="96">
        <f>'[1]GCF'!G36</f>
        <v>0</v>
      </c>
      <c r="D21" s="96">
        <v>0</v>
      </c>
      <c r="F21" s="107">
        <v>2829561</v>
      </c>
    </row>
    <row r="22" spans="1:6" ht="13.5" hidden="1">
      <c r="A22" s="108" t="s">
        <v>112</v>
      </c>
      <c r="B22" s="96">
        <f>'[1]GCF'!S36</f>
        <v>0</v>
      </c>
      <c r="D22" s="96">
        <v>0</v>
      </c>
      <c r="F22" s="107">
        <v>150064</v>
      </c>
    </row>
    <row r="23" spans="1:6" ht="13.5">
      <c r="A23" s="108" t="s">
        <v>113</v>
      </c>
      <c r="B23" s="96">
        <f>'[1]GCF'!R36</f>
        <v>-8460</v>
      </c>
      <c r="D23" s="96">
        <v>0</v>
      </c>
      <c r="F23" s="107">
        <v>30776</v>
      </c>
    </row>
    <row r="24" spans="1:8" ht="13.5" hidden="1">
      <c r="A24" s="108" t="s">
        <v>114</v>
      </c>
      <c r="B24" s="96">
        <f>'[1]GCF'!T36</f>
        <v>0</v>
      </c>
      <c r="F24" s="107">
        <v>-19577</v>
      </c>
      <c r="H24" s="96">
        <v>-1620</v>
      </c>
    </row>
    <row r="25" spans="1:8" ht="13.5">
      <c r="A25" s="108" t="s">
        <v>115</v>
      </c>
      <c r="B25" s="109">
        <f>'[1]GCF'!Q36</f>
        <v>-168823</v>
      </c>
      <c r="D25" s="109">
        <v>-220090</v>
      </c>
      <c r="F25" s="110">
        <v>-1348268</v>
      </c>
      <c r="H25" s="109">
        <v>-545506</v>
      </c>
    </row>
    <row r="26" spans="1:8" ht="13.5">
      <c r="A26" s="111" t="s">
        <v>116</v>
      </c>
      <c r="B26" s="96">
        <f>SUM(B9:B25)</f>
        <v>12853411.450000003</v>
      </c>
      <c r="D26" s="96">
        <f>SUM(D9:D25)</f>
        <v>14257842.423181824</v>
      </c>
      <c r="F26" s="107">
        <f>SUM(F9:F25)</f>
        <v>58236707</v>
      </c>
      <c r="H26" s="107">
        <f>SUM(H9:H25)</f>
        <v>12954061</v>
      </c>
    </row>
    <row r="27" spans="1:8" ht="13.5">
      <c r="A27" s="111" t="s">
        <v>117</v>
      </c>
      <c r="B27" s="96">
        <f>'[1]GCF'!W36</f>
        <v>20698233</v>
      </c>
      <c r="D27" s="96">
        <v>-2490176</v>
      </c>
      <c r="F27" s="107">
        <f>-30200806+2506000</f>
        <v>-27694806</v>
      </c>
      <c r="H27" s="96">
        <v>28877155</v>
      </c>
    </row>
    <row r="28" spans="1:6" ht="13.5">
      <c r="A28" s="111" t="s">
        <v>118</v>
      </c>
      <c r="B28" s="96">
        <f>'[1]GCF'!V36</f>
        <v>-457159</v>
      </c>
      <c r="D28" s="96">
        <v>-2467924</v>
      </c>
      <c r="F28" s="107"/>
    </row>
    <row r="29" spans="1:8" ht="13.5">
      <c r="A29" s="111" t="s">
        <v>119</v>
      </c>
      <c r="B29" s="97">
        <f>'[1]GCF'!X36</f>
        <v>-32338980.9</v>
      </c>
      <c r="C29" s="97"/>
      <c r="D29" s="96">
        <v>-13899589</v>
      </c>
      <c r="E29" s="97"/>
      <c r="F29" s="112">
        <v>22010143</v>
      </c>
      <c r="H29" s="96">
        <v>-7807087</v>
      </c>
    </row>
    <row r="30" spans="1:8" ht="13.5">
      <c r="A30" s="111" t="s">
        <v>120</v>
      </c>
      <c r="B30" s="109">
        <f>'[1]GCF'!U36</f>
        <v>-1985105</v>
      </c>
      <c r="C30" s="97"/>
      <c r="D30" s="109">
        <v>0</v>
      </c>
      <c r="F30" s="107">
        <v>-3641269</v>
      </c>
      <c r="H30" s="109">
        <v>0</v>
      </c>
    </row>
    <row r="31" spans="1:8" ht="13.5" hidden="1">
      <c r="A31" s="111" t="s">
        <v>121</v>
      </c>
      <c r="B31" s="109">
        <f>'[1]GCF'!Y36</f>
        <v>0</v>
      </c>
      <c r="D31" s="109">
        <v>0</v>
      </c>
      <c r="F31" s="110">
        <v>0</v>
      </c>
      <c r="H31" s="109"/>
    </row>
    <row r="32" spans="1:8" ht="13.5">
      <c r="A32" s="111" t="s">
        <v>122</v>
      </c>
      <c r="B32" s="96">
        <f>SUM(B26:B31)</f>
        <v>-1229600.4499999955</v>
      </c>
      <c r="D32" s="96">
        <f>SUM(D26:D31)</f>
        <v>-4599846.576818176</v>
      </c>
      <c r="F32" s="107">
        <f>SUM(F26:F31)</f>
        <v>48910775</v>
      </c>
      <c r="H32" s="107">
        <f>SUM(H26:H31)</f>
        <v>34024129</v>
      </c>
    </row>
    <row r="33" spans="1:8" ht="13.5">
      <c r="A33" s="111" t="s">
        <v>123</v>
      </c>
      <c r="B33" s="96">
        <f>'[1]GCF'!AA36</f>
        <v>-616400</v>
      </c>
      <c r="D33" s="96">
        <v>-306409</v>
      </c>
      <c r="F33" s="107">
        <v>-1661658</v>
      </c>
      <c r="H33" s="96">
        <v>-360488</v>
      </c>
    </row>
    <row r="34" spans="1:8" ht="13.5">
      <c r="A34" s="111" t="s">
        <v>124</v>
      </c>
      <c r="B34" s="96">
        <f>'[1]GCF'!AC36</f>
        <v>-991166</v>
      </c>
      <c r="D34" s="96">
        <v>-2301572</v>
      </c>
      <c r="F34" s="107">
        <v>-31602199</v>
      </c>
      <c r="H34" s="96">
        <v>-10280179</v>
      </c>
    </row>
    <row r="35" spans="1:8" ht="13.5">
      <c r="A35" s="111" t="s">
        <v>125</v>
      </c>
      <c r="B35" s="113">
        <f>SUM(B32:B34)</f>
        <v>-2837166.4499999955</v>
      </c>
      <c r="D35" s="113">
        <f>SUM(D32:D34)</f>
        <v>-7207827.576818176</v>
      </c>
      <c r="F35" s="114">
        <f>SUM(F32:F34)</f>
        <v>15646918</v>
      </c>
      <c r="H35" s="114">
        <f>SUM(H32:H34)</f>
        <v>23383462</v>
      </c>
    </row>
    <row r="36" spans="4:6" ht="13.5">
      <c r="D36" s="97"/>
      <c r="F36" s="107"/>
    </row>
    <row r="37" spans="1:6" ht="15">
      <c r="A37" s="115" t="s">
        <v>126</v>
      </c>
      <c r="D37" s="97"/>
      <c r="F37" s="107"/>
    </row>
    <row r="38" spans="1:8" ht="13.5">
      <c r="A38" s="111" t="s">
        <v>127</v>
      </c>
      <c r="B38" s="96">
        <f>'[1]GCF'!AD36</f>
        <v>168823</v>
      </c>
      <c r="D38" s="97">
        <v>220090</v>
      </c>
      <c r="F38" s="107">
        <v>1348268</v>
      </c>
      <c r="H38" s="96">
        <v>545506</v>
      </c>
    </row>
    <row r="39" spans="1:8" ht="13.5" hidden="1">
      <c r="A39" s="111" t="s">
        <v>128</v>
      </c>
      <c r="B39" s="96">
        <f>'[1]GCF'!AE36</f>
        <v>0</v>
      </c>
      <c r="D39" s="96">
        <v>0</v>
      </c>
      <c r="F39" s="107">
        <v>19577</v>
      </c>
      <c r="H39" s="96">
        <v>1620</v>
      </c>
    </row>
    <row r="40" spans="1:8" ht="13.5" hidden="1">
      <c r="A40" s="111" t="s">
        <v>129</v>
      </c>
      <c r="B40" s="96">
        <f>'[1]GCF'!AF36</f>
        <v>0</v>
      </c>
      <c r="D40" s="96">
        <v>0</v>
      </c>
      <c r="F40" s="107">
        <v>1260264</v>
      </c>
      <c r="H40" s="96">
        <v>0</v>
      </c>
    </row>
    <row r="41" spans="1:6" ht="13.5" hidden="1">
      <c r="A41" s="111" t="s">
        <v>130</v>
      </c>
      <c r="B41" s="96">
        <f>'[1]GCF'!AI36</f>
        <v>0</v>
      </c>
      <c r="D41" s="98"/>
      <c r="F41" s="107">
        <v>64389</v>
      </c>
    </row>
    <row r="42" spans="1:8" ht="13.5">
      <c r="A42" s="111" t="s">
        <v>131</v>
      </c>
      <c r="B42" s="96">
        <f>'[1]GCF'!AH36</f>
        <v>0</v>
      </c>
      <c r="D42" s="96">
        <v>-28500</v>
      </c>
      <c r="F42" s="107">
        <v>-4857737</v>
      </c>
      <c r="H42" s="96">
        <v>-1564821</v>
      </c>
    </row>
    <row r="43" spans="1:8" ht="13.5">
      <c r="A43" s="111" t="s">
        <v>132</v>
      </c>
      <c r="B43" s="96">
        <f>'[1]GCF'!AJ36</f>
        <v>-2553192</v>
      </c>
      <c r="D43" s="96">
        <v>-1395236</v>
      </c>
      <c r="F43" s="107">
        <v>-75554020</v>
      </c>
      <c r="H43" s="96">
        <v>-12001807</v>
      </c>
    </row>
    <row r="44" spans="1:8" ht="13.5">
      <c r="A44" s="111" t="s">
        <v>133</v>
      </c>
      <c r="B44" s="113">
        <f>SUM(B38:B43)</f>
        <v>-2384369</v>
      </c>
      <c r="D44" s="113">
        <f>SUM(D38:D43)</f>
        <v>-1203646</v>
      </c>
      <c r="F44" s="114">
        <f>SUM(F38:F43)</f>
        <v>-77719259</v>
      </c>
      <c r="H44" s="114">
        <f>SUM(H38:H43)</f>
        <v>-13019502</v>
      </c>
    </row>
    <row r="45" spans="4:6" ht="13.5">
      <c r="D45" s="97"/>
      <c r="F45" s="107"/>
    </row>
    <row r="46" spans="1:6" ht="15">
      <c r="A46" s="115" t="s">
        <v>134</v>
      </c>
      <c r="D46" s="97"/>
      <c r="F46" s="107"/>
    </row>
    <row r="47" spans="1:6" ht="13.5">
      <c r="A47" s="111" t="s">
        <v>135</v>
      </c>
      <c r="B47" s="96">
        <f>'[1]GCF'!AR36</f>
        <v>508234</v>
      </c>
      <c r="D47" s="97">
        <v>0</v>
      </c>
      <c r="F47" s="107"/>
    </row>
    <row r="48" spans="1:6" ht="13.5" hidden="1">
      <c r="A48" s="111" t="s">
        <v>136</v>
      </c>
      <c r="B48" s="96">
        <f>'[1]GCF'!AS36</f>
        <v>0</v>
      </c>
      <c r="D48" s="97">
        <v>0</v>
      </c>
      <c r="F48" s="107">
        <v>15000000</v>
      </c>
    </row>
    <row r="49" spans="1:6" ht="13.5">
      <c r="A49" s="111" t="s">
        <v>137</v>
      </c>
      <c r="B49" s="96">
        <f>'[1]GCF'!AB36</f>
        <v>-735588</v>
      </c>
      <c r="D49" s="97">
        <v>0</v>
      </c>
      <c r="F49" s="107">
        <v>-4812120</v>
      </c>
    </row>
    <row r="50" spans="1:8" ht="13.5">
      <c r="A50" s="111" t="s">
        <v>138</v>
      </c>
      <c r="B50" s="96">
        <f>'[1]GCF'!AQ36</f>
        <v>-2080332</v>
      </c>
      <c r="D50" s="96">
        <v>-500000</v>
      </c>
      <c r="F50" s="107">
        <v>-4916668</v>
      </c>
      <c r="H50" s="96">
        <v>-1041667</v>
      </c>
    </row>
    <row r="51" spans="1:8" ht="13.5">
      <c r="A51" s="111" t="s">
        <v>139</v>
      </c>
      <c r="B51" s="113">
        <f>SUM(B47:B50)</f>
        <v>-2307686</v>
      </c>
      <c r="D51" s="113">
        <f>SUM(D47:D50)</f>
        <v>-500000</v>
      </c>
      <c r="F51" s="114">
        <f>SUM(F48:F50)</f>
        <v>5271212</v>
      </c>
      <c r="H51" s="114">
        <f>SUM(H48:H50)</f>
        <v>-1041667</v>
      </c>
    </row>
    <row r="52" ht="13.5">
      <c r="F52" s="107"/>
    </row>
    <row r="53" ht="13.5">
      <c r="F53" s="107"/>
    </row>
    <row r="54" spans="1:8" ht="35.25" customHeight="1">
      <c r="A54" s="116" t="s">
        <v>140</v>
      </c>
      <c r="B54" s="96">
        <f>B35+B44+B51</f>
        <v>-7529221.4499999955</v>
      </c>
      <c r="D54" s="96">
        <f>D35+D44+D51</f>
        <v>-8911473.576818176</v>
      </c>
      <c r="F54" s="107">
        <f>F35+F44+F51</f>
        <v>-56801129</v>
      </c>
      <c r="H54" s="107">
        <f>H35+H44+H51</f>
        <v>9322293</v>
      </c>
    </row>
    <row r="55" spans="1:8" ht="34.5" customHeight="1">
      <c r="A55" s="117" t="s">
        <v>141</v>
      </c>
      <c r="B55" s="96">
        <f>'[1]GCF'!B13+'[1]GCF'!B6+'[1]GCF'!B7</f>
        <v>25571253</v>
      </c>
      <c r="D55" s="97">
        <v>22883802</v>
      </c>
      <c r="F55" s="107">
        <v>65176467</v>
      </c>
      <c r="H55" s="96">
        <v>65176467</v>
      </c>
    </row>
    <row r="56" spans="1:8" ht="24" customHeight="1" thickBot="1">
      <c r="A56" s="118" t="s">
        <v>142</v>
      </c>
      <c r="B56" s="119">
        <f>SUM(B54:B55)</f>
        <v>18042031.550000004</v>
      </c>
      <c r="D56" s="119">
        <f>SUM(D54:D55)</f>
        <v>13972328.423181824</v>
      </c>
      <c r="F56" s="120">
        <f>SUM(F54:F55)</f>
        <v>8375338</v>
      </c>
      <c r="H56" s="120">
        <f>SUM(H54:H55)</f>
        <v>74498760</v>
      </c>
    </row>
    <row r="57" ht="13.5">
      <c r="F57" s="96"/>
    </row>
    <row r="58" spans="1:6" ht="15">
      <c r="A58" s="95" t="s">
        <v>143</v>
      </c>
      <c r="F58" s="96"/>
    </row>
    <row r="59" spans="1:8" ht="13.5">
      <c r="A59" s="98" t="s">
        <v>144</v>
      </c>
      <c r="B59" s="96">
        <f>'[1]GCF'!C6</f>
        <v>16112557</v>
      </c>
      <c r="D59" s="97">
        <v>7887740</v>
      </c>
      <c r="F59" s="96">
        <v>11277701</v>
      </c>
      <c r="H59" s="96">
        <v>13189456</v>
      </c>
    </row>
    <row r="60" spans="1:8" ht="13.5">
      <c r="A60" s="98" t="s">
        <v>145</v>
      </c>
      <c r="B60" s="96">
        <f>'[1]GCF'!C7</f>
        <v>1929475</v>
      </c>
      <c r="D60" s="97">
        <v>6084588</v>
      </c>
      <c r="F60" s="96">
        <v>3285163</v>
      </c>
      <c r="H60" s="96">
        <v>62650053</v>
      </c>
    </row>
    <row r="61" spans="1:8" ht="13.5" hidden="1">
      <c r="A61" s="98" t="s">
        <v>31</v>
      </c>
      <c r="B61" s="96">
        <f>'[1]GCF'!C13</f>
        <v>0</v>
      </c>
      <c r="D61" s="96">
        <v>0</v>
      </c>
      <c r="F61" s="96">
        <v>-1000278</v>
      </c>
      <c r="H61" s="96">
        <v>-1297453</v>
      </c>
    </row>
    <row r="62" spans="2:8" ht="14.25" thickBot="1">
      <c r="B62" s="119">
        <f>SUM(B59:B61)</f>
        <v>18042032</v>
      </c>
      <c r="D62" s="119">
        <f>SUM(D59:D61)</f>
        <v>13972328</v>
      </c>
      <c r="F62" s="119">
        <v>13562586</v>
      </c>
      <c r="H62" s="119">
        <f>SUM(H59:H61)</f>
        <v>74542056</v>
      </c>
    </row>
    <row r="63" spans="2:6" ht="13.5" hidden="1">
      <c r="B63" s="96">
        <f>B62-B56</f>
        <v>0.44999999552965164</v>
      </c>
      <c r="D63" s="96">
        <f>D62-D56</f>
        <v>-0.42318182438611984</v>
      </c>
      <c r="F63" s="121">
        <f>F56-F62</f>
        <v>-5187248</v>
      </c>
    </row>
    <row r="64" spans="2:6" ht="13.5">
      <c r="B64" s="121"/>
      <c r="D64" s="97"/>
      <c r="F64" s="121"/>
    </row>
    <row r="65" spans="2:6" ht="13.5">
      <c r="B65" s="121"/>
      <c r="D65" s="97"/>
      <c r="F65" s="121"/>
    </row>
    <row r="66" spans="1:7" ht="13.5">
      <c r="A66" s="97"/>
      <c r="B66" s="97"/>
      <c r="C66" s="97"/>
      <c r="D66" s="97"/>
      <c r="E66" s="97"/>
      <c r="F66" s="96" t="s">
        <v>146</v>
      </c>
      <c r="G66" s="96"/>
    </row>
    <row r="67" spans="1:7" ht="13.5">
      <c r="A67" s="97"/>
      <c r="B67" s="97"/>
      <c r="C67" s="97"/>
      <c r="D67" s="97"/>
      <c r="E67" s="97"/>
      <c r="F67" s="96">
        <v>52696</v>
      </c>
      <c r="G67" s="96"/>
    </row>
    <row r="68" spans="1:7" ht="13.5">
      <c r="A68" s="97"/>
      <c r="B68" s="97"/>
      <c r="C68" s="97"/>
      <c r="D68" s="97"/>
      <c r="E68" s="97"/>
      <c r="F68" s="96">
        <v>46858</v>
      </c>
      <c r="G68" s="96"/>
    </row>
    <row r="69" spans="1:7" ht="13.5">
      <c r="A69" s="97"/>
      <c r="B69" s="97"/>
      <c r="C69" s="97"/>
      <c r="D69" s="97"/>
      <c r="E69" s="97"/>
      <c r="F69" s="96">
        <v>0</v>
      </c>
      <c r="G69" s="96"/>
    </row>
    <row r="70" spans="1:7" ht="13.5">
      <c r="A70" s="97"/>
      <c r="B70" s="97"/>
      <c r="C70" s="97"/>
      <c r="D70" s="97"/>
      <c r="E70" s="97"/>
      <c r="F70" s="96">
        <v>0</v>
      </c>
      <c r="G70" s="96"/>
    </row>
    <row r="71" spans="1:7" ht="13.5">
      <c r="A71" s="97"/>
      <c r="B71" s="97"/>
      <c r="C71" s="97"/>
      <c r="D71" s="97"/>
      <c r="E71" s="97"/>
      <c r="F71" s="96">
        <v>0</v>
      </c>
      <c r="G71" s="96"/>
    </row>
    <row r="72" spans="1:7" ht="13.5">
      <c r="A72" s="97"/>
      <c r="B72" s="97"/>
      <c r="C72" s="97"/>
      <c r="D72" s="97"/>
      <c r="E72" s="97"/>
      <c r="F72" s="96">
        <v>0</v>
      </c>
      <c r="G72" s="96"/>
    </row>
    <row r="73" spans="1:7" ht="13.5">
      <c r="A73" s="97"/>
      <c r="B73" s="97"/>
      <c r="C73" s="97"/>
      <c r="D73" s="97"/>
      <c r="E73" s="97"/>
      <c r="F73" s="96">
        <v>0</v>
      </c>
      <c r="G73" s="96"/>
    </row>
    <row r="74" spans="1:7" ht="13.5">
      <c r="A74" s="97"/>
      <c r="B74" s="97"/>
      <c r="C74" s="97"/>
      <c r="D74" s="97"/>
      <c r="E74" s="97"/>
      <c r="F74" s="96">
        <v>99554</v>
      </c>
      <c r="G74" s="96"/>
    </row>
    <row r="75" spans="1:7" ht="13.5">
      <c r="A75" s="97"/>
      <c r="B75" s="97"/>
      <c r="C75" s="97"/>
      <c r="D75" s="97"/>
      <c r="E75" s="97"/>
      <c r="F75" s="96"/>
      <c r="G75" s="96"/>
    </row>
    <row r="76" spans="1:7" ht="13.5">
      <c r="A76" s="97"/>
      <c r="B76" s="97"/>
      <c r="C76" s="97"/>
      <c r="D76" s="97"/>
      <c r="E76" s="97"/>
      <c r="F76" s="96"/>
      <c r="G76" s="96"/>
    </row>
    <row r="77" spans="1:7" ht="13.5">
      <c r="A77" s="97"/>
      <c r="B77" s="97"/>
      <c r="C77" s="97"/>
      <c r="D77" s="97"/>
      <c r="E77" s="97"/>
      <c r="F77" s="96"/>
      <c r="G77" s="96"/>
    </row>
    <row r="78" spans="1:7" ht="13.5">
      <c r="A78" s="97"/>
      <c r="B78" s="97"/>
      <c r="C78" s="97"/>
      <c r="D78" s="97"/>
      <c r="E78" s="97"/>
      <c r="F78" s="96"/>
      <c r="G78" s="96"/>
    </row>
    <row r="79" spans="1:7" ht="13.5">
      <c r="A79" s="97"/>
      <c r="B79" s="97"/>
      <c r="C79" s="97"/>
      <c r="D79" s="97"/>
      <c r="E79" s="97"/>
      <c r="F79" s="96"/>
      <c r="G79" s="96"/>
    </row>
    <row r="80" spans="1:7" ht="13.5">
      <c r="A80" s="97"/>
      <c r="B80" s="97"/>
      <c r="C80" s="97"/>
      <c r="D80" s="97"/>
      <c r="E80" s="97"/>
      <c r="F80" s="96"/>
      <c r="G80" s="96"/>
    </row>
    <row r="81" spans="1:7" ht="13.5">
      <c r="A81" s="97"/>
      <c r="B81" s="97"/>
      <c r="C81" s="97"/>
      <c r="D81" s="97"/>
      <c r="E81" s="97"/>
      <c r="F81" s="96"/>
      <c r="G81" s="96"/>
    </row>
    <row r="82" spans="1:7" ht="13.5">
      <c r="A82" s="97"/>
      <c r="B82" s="97"/>
      <c r="C82" s="97"/>
      <c r="D82" s="97"/>
      <c r="E82" s="97"/>
      <c r="F82" s="96"/>
      <c r="G82" s="96"/>
    </row>
    <row r="83" spans="1:7" ht="13.5">
      <c r="A83" s="97"/>
      <c r="B83" s="97"/>
      <c r="C83" s="97"/>
      <c r="D83" s="97"/>
      <c r="E83" s="97"/>
      <c r="F83" s="96"/>
      <c r="G83" s="96"/>
    </row>
    <row r="84" spans="1:7" ht="13.5">
      <c r="A84" s="97"/>
      <c r="B84" s="97"/>
      <c r="C84" s="97"/>
      <c r="D84" s="97"/>
      <c r="E84" s="97"/>
      <c r="F84" s="96"/>
      <c r="G84" s="96"/>
    </row>
    <row r="85" spans="1:7" ht="13.5">
      <c r="A85" s="97"/>
      <c r="B85" s="97"/>
      <c r="C85" s="97"/>
      <c r="D85" s="97"/>
      <c r="E85" s="97"/>
      <c r="F85" s="96"/>
      <c r="G85" s="96"/>
    </row>
    <row r="86" spans="1:7" ht="13.5">
      <c r="A86" s="97"/>
      <c r="B86" s="97"/>
      <c r="C86" s="97"/>
      <c r="D86" s="97"/>
      <c r="E86" s="97"/>
      <c r="F86" s="96"/>
      <c r="G86" s="96"/>
    </row>
    <row r="87" spans="1:7" ht="13.5">
      <c r="A87" s="97"/>
      <c r="B87" s="97"/>
      <c r="C87" s="97"/>
      <c r="D87" s="97"/>
      <c r="E87" s="97"/>
      <c r="F87" s="96"/>
      <c r="G87" s="96"/>
    </row>
    <row r="88" spans="1:7" ht="13.5">
      <c r="A88" s="97"/>
      <c r="B88" s="97"/>
      <c r="C88" s="97"/>
      <c r="D88" s="97"/>
      <c r="E88" s="97"/>
      <c r="F88" s="96"/>
      <c r="G88" s="96"/>
    </row>
    <row r="89" spans="1:5" ht="13.5">
      <c r="A89" s="99"/>
      <c r="B89" s="97"/>
      <c r="C89" s="97"/>
      <c r="D89" s="97"/>
      <c r="E89" s="97"/>
    </row>
    <row r="90" spans="1:5" ht="13.5">
      <c r="A90" s="99"/>
      <c r="B90" s="97"/>
      <c r="C90" s="97"/>
      <c r="D90" s="97"/>
      <c r="E90" s="97"/>
    </row>
    <row r="91" spans="1:5" ht="13.5">
      <c r="A91" s="99"/>
      <c r="B91" s="97"/>
      <c r="C91" s="97"/>
      <c r="D91" s="97"/>
      <c r="E91" s="97"/>
    </row>
    <row r="92" spans="1:5" ht="13.5">
      <c r="A92" s="99"/>
      <c r="B92" s="97"/>
      <c r="C92" s="97"/>
      <c r="D92" s="97"/>
      <c r="E92" s="97"/>
    </row>
    <row r="93" ht="13.5">
      <c r="D93" s="97"/>
    </row>
    <row r="94" ht="13.5">
      <c r="D94" s="97"/>
    </row>
    <row r="95" ht="13.5">
      <c r="D95" s="97"/>
    </row>
    <row r="96" ht="13.5">
      <c r="D96" s="97"/>
    </row>
  </sheetData>
  <printOptions horizontalCentered="1"/>
  <pageMargins left="0.5" right="0.5" top="0.66" bottom="0.67" header="0.34" footer="0.25"/>
  <pageSetup horizontalDpi="600" verticalDpi="600" orientation="portrait" paperSize="9" scale="85" r:id="rId1"/>
  <headerFooter alignWithMargins="0">
    <oddHeader>&amp;R&amp;"Arial,Bold"&amp;10Appendix 1E</oddHeader>
    <oddFooter>&amp;C&amp;"Book Antiqua,Bold Italic"&amp;10The Condensed Consolidated Cash Flow Statement should be read in conjunction with the Audited Accounts for the year ended 31/12/2004. The document forms part of quarterly announcement for quarter ended 31/3/2005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alantaslim</dc:creator>
  <cp:keywords/>
  <dc:description/>
  <cp:lastModifiedBy>alantaslim</cp:lastModifiedBy>
  <dcterms:created xsi:type="dcterms:W3CDTF">2005-05-31T08:43:01Z</dcterms:created>
  <dcterms:modified xsi:type="dcterms:W3CDTF">2005-05-31T08:47:21Z</dcterms:modified>
  <cp:category/>
  <cp:version/>
  <cp:contentType/>
  <cp:contentStatus/>
</cp:coreProperties>
</file>