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8190" activeTab="3"/>
  </bookViews>
  <sheets>
    <sheet name="BSDisc" sheetId="1" r:id="rId1"/>
    <sheet name="P&amp;LDisc" sheetId="2" r:id="rId2"/>
    <sheet name="EQ" sheetId="3" r:id="rId3"/>
    <sheet name="CF Disc" sheetId="4" r:id="rId4"/>
  </sheets>
  <externalReferences>
    <externalReference r:id="rId7"/>
    <externalReference r:id="rId8"/>
    <externalReference r:id="rId9"/>
  </externalReferences>
  <definedNames>
    <definedName name="_xlnm.Print_Area" localSheetId="0">'BSDisc'!$A$1:$E$64</definedName>
    <definedName name="_xlnm.Print_Area" localSheetId="3">'CF Disc'!$A$1:$E$61</definedName>
    <definedName name="_xlnm.Print_Area" localSheetId="1">'P&amp;LDisc'!$A$1:$L$33</definedName>
    <definedName name="Print_Area_MI">#REF!</definedName>
    <definedName name="_xlnm.Print_Titles">$A$1:$A$1,$A$1:$A$1</definedName>
  </definedNames>
  <calcPr fullCalcOnLoad="1"/>
</workbook>
</file>

<file path=xl/sharedStrings.xml><?xml version="1.0" encoding="utf-8"?>
<sst xmlns="http://schemas.openxmlformats.org/spreadsheetml/2006/main" count="174" uniqueCount="148">
  <si>
    <t>HEITECH PADU BERHAD</t>
  </si>
  <si>
    <t xml:space="preserve">CONDENSED CONSOLIDATED BALANCE SHEET </t>
  </si>
  <si>
    <t>AS AT 31 DECEMBER 2003</t>
  </si>
  <si>
    <t>Unaudited</t>
  </si>
  <si>
    <t>Audited</t>
  </si>
  <si>
    <t>As at 31 Dec</t>
  </si>
  <si>
    <t>RM</t>
  </si>
  <si>
    <t>NON-CURRENT ASSETS</t>
  </si>
  <si>
    <t>Property, plant &amp; equipment</t>
  </si>
  <si>
    <t>Deferred expenditure</t>
  </si>
  <si>
    <t>Investment in associate companies</t>
  </si>
  <si>
    <t>Other investment</t>
  </si>
  <si>
    <t>TOTAL NON-CURRENT ASSETS</t>
  </si>
  <si>
    <t>CURRENT ASSETS</t>
  </si>
  <si>
    <t>Work in progress</t>
  </si>
  <si>
    <t>Short term investment in quoted shares</t>
  </si>
  <si>
    <t>Other debtors &amp; prepayments</t>
  </si>
  <si>
    <t>Trade debtors</t>
  </si>
  <si>
    <t>Due from customers</t>
  </si>
  <si>
    <t>Fixed deposits</t>
  </si>
  <si>
    <t>Cash &amp; bank balances</t>
  </si>
  <si>
    <t>Development expenditure</t>
  </si>
  <si>
    <t>Inventory &amp; Work in progress</t>
  </si>
  <si>
    <t>Due from holding company</t>
  </si>
  <si>
    <t>Due from fellow subsidiaries</t>
  </si>
  <si>
    <t>Due from associated company</t>
  </si>
  <si>
    <t xml:space="preserve"> </t>
  </si>
  <si>
    <t>TOTAL CURRENT ASSETS</t>
  </si>
  <si>
    <t>CURRENT LIABILITIES</t>
  </si>
  <si>
    <t>Trade creditors</t>
  </si>
  <si>
    <t>Other creditors &amp; accruals</t>
  </si>
  <si>
    <t>Due to holding company</t>
  </si>
  <si>
    <t>Short term borrowings</t>
  </si>
  <si>
    <t>Dividend Payable</t>
  </si>
  <si>
    <t>Taxation</t>
  </si>
  <si>
    <t>TOTAL CURRENT LIABILITIES</t>
  </si>
  <si>
    <t>NET CURRENT ASSETS</t>
  </si>
  <si>
    <t>FINANCED BY:</t>
  </si>
  <si>
    <t>Share capital</t>
  </si>
  <si>
    <t xml:space="preserve">Retained profits </t>
  </si>
  <si>
    <t>Shareholders' equity</t>
  </si>
  <si>
    <t>NET INCREASE /(DECREASE) IN CASH &amp; CASH EQUIVALENTS</t>
  </si>
  <si>
    <t>Minority interests</t>
  </si>
  <si>
    <t>Shareholders' Funds</t>
  </si>
  <si>
    <t>Long Term Liabilities</t>
  </si>
  <si>
    <t>Long Term Loan</t>
  </si>
  <si>
    <t>Deferred Taxation</t>
  </si>
  <si>
    <t>Non-current liabilities</t>
  </si>
  <si>
    <t>NTA/share</t>
  </si>
  <si>
    <t>CONDENSED CONSOLIDATED INCOME STATEMENT</t>
  </si>
  <si>
    <t>FOR THE YEAR ENDED 31 DECEMBER 2003</t>
  </si>
  <si>
    <t>Current quarter ended 31 Dec</t>
  </si>
  <si>
    <t>Comparative quarter ended 31 Dec</t>
  </si>
  <si>
    <t>Quarter ended 30 Sept</t>
  </si>
  <si>
    <t>Comparative quarter ended 30 Sept</t>
  </si>
  <si>
    <t>12 months cumulative to date</t>
  </si>
  <si>
    <t xml:space="preserve">Revenue </t>
  </si>
  <si>
    <t>Other Operating Income</t>
  </si>
  <si>
    <t>Total operating income</t>
  </si>
  <si>
    <t>Staff Costs</t>
  </si>
  <si>
    <t>Purchase of hardware and software</t>
  </si>
  <si>
    <t>Leaseline Rental</t>
  </si>
  <si>
    <t xml:space="preserve">Depreciation </t>
  </si>
  <si>
    <t>Amortisation</t>
  </si>
  <si>
    <t>Other Operating Expenses</t>
  </si>
  <si>
    <t>Total operating expenditure</t>
  </si>
  <si>
    <t>Profit From Operations</t>
  </si>
  <si>
    <t>Finance Costs</t>
  </si>
  <si>
    <t>Share of results of associated companies</t>
  </si>
  <si>
    <t>Investing Result</t>
  </si>
  <si>
    <t>Profit before taxation</t>
  </si>
  <si>
    <t>Profit after taxation</t>
  </si>
  <si>
    <t>Minority interest</t>
  </si>
  <si>
    <t>Net profit attributable to shareholders</t>
  </si>
  <si>
    <t>Number of Ordinary Shares of RM1.00 each</t>
  </si>
  <si>
    <t>Basic Earnings Per Share ( RM )</t>
  </si>
  <si>
    <t>CONDENSED CONSOLIDATED STATEMENT OF CHANGES IN EQUITY</t>
  </si>
  <si>
    <t>Non- distributable</t>
  </si>
  <si>
    <t>Distributable</t>
  </si>
  <si>
    <t>12 months quarter ended 31 December 2003</t>
  </si>
  <si>
    <t>Share premium</t>
  </si>
  <si>
    <t>Retained profits</t>
  </si>
  <si>
    <t>Total</t>
  </si>
  <si>
    <t>At 1 January 2003</t>
  </si>
  <si>
    <t>Issued during the year</t>
  </si>
  <si>
    <t>Net profit for the year</t>
  </si>
  <si>
    <t>Bonus Issue</t>
  </si>
  <si>
    <t>Dividends</t>
  </si>
  <si>
    <t>At 31 December 2003</t>
  </si>
  <si>
    <t>12 months quarter ended 31 December 2002</t>
  </si>
  <si>
    <t>At 1 January 2002</t>
  </si>
  <si>
    <t>At 31 December 2002</t>
  </si>
  <si>
    <t>CONDENSED CASHFLOW FOR THE FINANCIAL YEAR ENDED 31 DECEMBER 2003</t>
  </si>
  <si>
    <t>Year ending 31 Dec</t>
  </si>
  <si>
    <t xml:space="preserve">Year ended 31 December </t>
  </si>
  <si>
    <t>Period ended 31 March</t>
  </si>
  <si>
    <t>CASHFLOW FROM OPERATING ACTIVITIES</t>
  </si>
  <si>
    <t>Adjustment for:</t>
  </si>
  <si>
    <t>Depreciation</t>
  </si>
  <si>
    <t>Interest expense</t>
  </si>
  <si>
    <t>Provision for diminution on quoted shares</t>
  </si>
  <si>
    <t>Provision for doubtful debt</t>
  </si>
  <si>
    <t>Writeback of doubtful debt</t>
  </si>
  <si>
    <t>Fixed assets expense off</t>
  </si>
  <si>
    <t>Fixed assets written off</t>
  </si>
  <si>
    <t>Amortisation of deferred expenditure</t>
  </si>
  <si>
    <t>Good will amortised</t>
  </si>
  <si>
    <t>Share of profit from associated companies</t>
  </si>
  <si>
    <t>Provision of diminution in value of investment</t>
  </si>
  <si>
    <t>Loss/ (Gain)  on disposal of investments</t>
  </si>
  <si>
    <t>Loss/ (Gain) on disposal of fixed assets</t>
  </si>
  <si>
    <t>Dividend income</t>
  </si>
  <si>
    <t>Interest income</t>
  </si>
  <si>
    <t>Operating profit before working capital changes</t>
  </si>
  <si>
    <t>Decrease/ (increase) in receivables</t>
  </si>
  <si>
    <t>Increase/decrease in due to/from customers</t>
  </si>
  <si>
    <t>Decrease in creditors</t>
  </si>
  <si>
    <t>Increase in intangibles</t>
  </si>
  <si>
    <t>Decrease in amount due to related companies</t>
  </si>
  <si>
    <t>Cash used in operations</t>
  </si>
  <si>
    <t>Interest paid</t>
  </si>
  <si>
    <t>Taxation paid</t>
  </si>
  <si>
    <t>Net cash from operating activities</t>
  </si>
  <si>
    <t>CASHFLOW FROM INVESTING ACTIVITIES</t>
  </si>
  <si>
    <t>Interest received</t>
  </si>
  <si>
    <t>Dividend received</t>
  </si>
  <si>
    <t>Proceeds from disposal of investment</t>
  </si>
  <si>
    <t xml:space="preserve">Proceeds from disposal of fixed assets </t>
  </si>
  <si>
    <t>Purchase of investments</t>
  </si>
  <si>
    <t>Purchase of fixed assets</t>
  </si>
  <si>
    <t>Net cash used in investing activities</t>
  </si>
  <si>
    <t>CASHFLOW FROM FINANCING ACTIVITIES</t>
  </si>
  <si>
    <t>Drawdown of term loan</t>
  </si>
  <si>
    <t>Dividend paid</t>
  </si>
  <si>
    <t>Repayment of term loan</t>
  </si>
  <si>
    <t>Net cash (used in) /generated from financing activities</t>
  </si>
  <si>
    <t>CASH AND CASH EQUIVALENTS AT BEGINNING OF THE YEAR</t>
  </si>
  <si>
    <t>CASH AND CASH EQUIVALENTS AT END OF YEAR</t>
  </si>
  <si>
    <t>CASH &amp; CASH EQUIVALENT COMPRISE:</t>
  </si>
  <si>
    <t>Cash at bank</t>
  </si>
  <si>
    <t>Fixed deposits at licensed banks</t>
  </si>
  <si>
    <t>Overdrafts</t>
  </si>
  <si>
    <t>Group</t>
  </si>
  <si>
    <t>Additions</t>
  </si>
  <si>
    <t>Disposal</t>
  </si>
  <si>
    <t>NBV</t>
  </si>
  <si>
    <t>Share Premium</t>
  </si>
  <si>
    <t>Reserves arising from consolidation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</si>
</sst>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&quot;$&quot;* #,##0_-;\-&quot;$&quot;* #,##0_-;_-&quot;$&quot;* &quot;-&quot;_-;_-@_-"/>
    <numFmt numFmtId="167" formatCode="_-&quot;$&quot;* #,##0.00_-;\-&quot;$&quot;* #,##0.00_-;_-&quot;$&quot;* &quot;-&quot;??_-;_-@_-"/>
    <numFmt numFmtId="168" formatCode="_(* #,##0_);_(* \(#,##0\);_(* &quot;-&quot;??_);_(@_)"/>
    <numFmt numFmtId="169" formatCode="0.0%"/>
    <numFmt numFmtId="170" formatCode="#,##0.000_);[Red]\(#,##0.000\)"/>
    <numFmt numFmtId="171" formatCode="_-* #,##0_-;\-* #,##0_-;_-* &quot;-&quot;??_-;_-@_-"/>
    <numFmt numFmtId="172" formatCode="0.00_)"/>
    <numFmt numFmtId="173" formatCode="0.000%"/>
    <numFmt numFmtId="174" formatCode="mmmm\ d\,\ yyyy"/>
    <numFmt numFmtId="175" formatCode="0.00%;\(0.00\)%"/>
    <numFmt numFmtId="176" formatCode="#,##0.000_);\(#,##0.000\)"/>
    <numFmt numFmtId="177" formatCode="#,##0.0000_);\(#,##0.0000\)"/>
    <numFmt numFmtId="178" formatCode="#,##0.0_);\(#,##0.0\)"/>
    <numFmt numFmtId="179" formatCode="_(* #,##0.0_);_(* \(#,##0.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_(* #,##0.0_);_(* \(#,##0.0\);_(* &quot;-&quot;?_);_(@_)"/>
    <numFmt numFmtId="183" formatCode="_(* #,##0.000_);_(* \(#,##0.000\);_(* &quot;-&quot;???_);_(@_)"/>
    <numFmt numFmtId="184" formatCode="0.0"/>
  </numFmts>
  <fonts count="17">
    <font>
      <sz val="11"/>
      <name val="Book Antiqua"/>
      <family val="0"/>
    </font>
    <font>
      <b/>
      <sz val="11"/>
      <name val="Book Antiqua"/>
      <family val="0"/>
    </font>
    <font>
      <i/>
      <sz val="11"/>
      <name val="Book Antiqua"/>
      <family val="0"/>
    </font>
    <font>
      <b/>
      <i/>
      <sz val="11"/>
      <name val="Book Antiqua"/>
      <family val="0"/>
    </font>
    <font>
      <sz val="10"/>
      <name val="Courier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u val="single"/>
      <sz val="8.4"/>
      <color indexed="12"/>
      <name val="Arial"/>
      <family val="0"/>
    </font>
    <font>
      <b/>
      <i/>
      <sz val="16"/>
      <name val="Helv"/>
      <family val="0"/>
    </font>
    <font>
      <b/>
      <sz val="10"/>
      <name val="Book Antiqua"/>
      <family val="1"/>
    </font>
    <font>
      <u val="single"/>
      <sz val="11"/>
      <name val="Book Antiqua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Book Antiqua"/>
      <family val="1"/>
    </font>
    <font>
      <sz val="12"/>
      <name val="Book Antiqua"/>
      <family val="1"/>
    </font>
    <font>
      <sz val="10"/>
      <name val="Book Antiqua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4" fillId="0" borderId="0">
      <alignment/>
      <protection locked="0"/>
    </xf>
    <xf numFmtId="170" fontId="5" fillId="0" borderId="0">
      <alignment/>
      <protection locked="0"/>
    </xf>
    <xf numFmtId="0" fontId="6" fillId="0" borderId="0" applyNumberFormat="0" applyFill="0" applyBorder="0" applyAlignment="0" applyProtection="0"/>
    <xf numFmtId="38" fontId="7" fillId="2" borderId="0" applyNumberFormat="0" applyBorder="0" applyAlignment="0" applyProtection="0"/>
    <xf numFmtId="173" fontId="5" fillId="0" borderId="0">
      <alignment/>
      <protection locked="0"/>
    </xf>
    <xf numFmtId="173" fontId="5" fillId="0" borderId="0">
      <alignment/>
      <protection locked="0"/>
    </xf>
    <xf numFmtId="0" fontId="8" fillId="0" borderId="0" applyNumberFormat="0" applyFill="0" applyBorder="0" applyAlignment="0" applyProtection="0"/>
    <xf numFmtId="10" fontId="7" fillId="3" borderId="1" applyNumberFormat="0" applyBorder="0" applyAlignment="0" applyProtection="0"/>
    <xf numFmtId="172" fontId="9" fillId="0" borderId="0">
      <alignment/>
      <protection/>
    </xf>
    <xf numFmtId="9" fontId="0" fillId="0" borderId="0" applyFont="0" applyFill="0" applyBorder="0" applyAlignment="0" applyProtection="0"/>
    <xf numFmtId="10" fontId="5" fillId="0" borderId="0" applyFont="0" applyFill="0" applyBorder="0" applyAlignment="0" applyProtection="0"/>
    <xf numFmtId="173" fontId="5" fillId="0" borderId="2">
      <alignment/>
      <protection locked="0"/>
    </xf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168" fontId="1" fillId="0" borderId="0" xfId="15" applyNumberFormat="1" applyFont="1" applyBorder="1" applyAlignment="1">
      <alignment horizontal="left"/>
    </xf>
    <xf numFmtId="0" fontId="0" fillId="0" borderId="0" xfId="0" applyFont="1" applyAlignment="1">
      <alignment/>
    </xf>
    <xf numFmtId="168" fontId="0" fillId="0" borderId="0" xfId="15" applyNumberFormat="1" applyFont="1" applyAlignment="1">
      <alignment/>
    </xf>
    <xf numFmtId="168" fontId="1" fillId="0" borderId="0" xfId="15" applyNumberFormat="1" applyFont="1" applyBorder="1" applyAlignment="1" quotePrefix="1">
      <alignment horizontal="left"/>
    </xf>
    <xf numFmtId="168" fontId="1" fillId="0" borderId="0" xfId="15" applyNumberFormat="1" applyFont="1" applyAlignment="1">
      <alignment horizontal="center"/>
    </xf>
    <xf numFmtId="168" fontId="0" fillId="0" borderId="0" xfId="15" applyNumberFormat="1" applyFont="1" applyAlignment="1">
      <alignment horizontal="right"/>
    </xf>
    <xf numFmtId="1" fontId="1" fillId="0" borderId="0" xfId="15" applyNumberFormat="1" applyFont="1" applyAlignment="1">
      <alignment horizontal="center"/>
    </xf>
    <xf numFmtId="1" fontId="0" fillId="0" borderId="0" xfId="15" applyNumberFormat="1" applyFont="1" applyAlignment="1">
      <alignment horizontal="center"/>
    </xf>
    <xf numFmtId="9" fontId="0" fillId="0" borderId="0" xfId="28" applyFont="1" applyAlignment="1">
      <alignment horizontal="left"/>
    </xf>
    <xf numFmtId="15" fontId="1" fillId="0" borderId="3" xfId="0" applyNumberFormat="1" applyFont="1" applyBorder="1" applyAlignment="1">
      <alignment horizontal="center" vertical="center" wrapText="1"/>
    </xf>
    <xf numFmtId="0" fontId="1" fillId="0" borderId="3" xfId="28" applyNumberFormat="1" applyFont="1" applyBorder="1" applyAlignment="1">
      <alignment horizontal="left" vertical="center"/>
    </xf>
    <xf numFmtId="9" fontId="1" fillId="0" borderId="0" xfId="28" applyFont="1" applyAlignment="1">
      <alignment horizontal="center"/>
    </xf>
    <xf numFmtId="9" fontId="1" fillId="0" borderId="0" xfId="28" applyFont="1" applyAlignment="1">
      <alignment horizontal="left"/>
    </xf>
    <xf numFmtId="9" fontId="0" fillId="0" borderId="0" xfId="28" applyFont="1" applyAlignment="1">
      <alignment horizontal="center"/>
    </xf>
    <xf numFmtId="168" fontId="0" fillId="0" borderId="0" xfId="15" applyNumberFormat="1" applyFont="1" applyAlignment="1">
      <alignment horizontal="center"/>
    </xf>
    <xf numFmtId="168" fontId="0" fillId="0" borderId="0" xfId="15" applyNumberFormat="1" applyFont="1" applyAlignment="1">
      <alignment horizontal="left"/>
    </xf>
    <xf numFmtId="168" fontId="0" fillId="0" borderId="4" xfId="28" applyNumberFormat="1" applyFont="1" applyBorder="1" applyAlignment="1">
      <alignment horizontal="center"/>
    </xf>
    <xf numFmtId="168" fontId="0" fillId="0" borderId="0" xfId="28" applyNumberFormat="1" applyFont="1" applyAlignment="1">
      <alignment horizontal="left"/>
    </xf>
    <xf numFmtId="168" fontId="1" fillId="0" borderId="0" xfId="15" applyNumberFormat="1" applyFont="1" applyAlignment="1">
      <alignment horizontal="left"/>
    </xf>
    <xf numFmtId="168" fontId="0" fillId="0" borderId="0" xfId="15" applyNumberFormat="1" applyFont="1" applyAlignment="1" quotePrefix="1">
      <alignment horizontal="left"/>
    </xf>
    <xf numFmtId="37" fontId="0" fillId="0" borderId="4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168" fontId="0" fillId="0" borderId="0" xfId="15" applyNumberFormat="1" applyFont="1" applyFill="1" applyAlignment="1">
      <alignment horizontal="left"/>
    </xf>
    <xf numFmtId="168" fontId="1" fillId="0" borderId="4" xfId="0" applyNumberFormat="1" applyFont="1" applyBorder="1" applyAlignment="1">
      <alignment/>
    </xf>
    <xf numFmtId="168" fontId="1" fillId="0" borderId="0" xfId="15" applyNumberFormat="1" applyFont="1" applyAlignment="1">
      <alignment/>
    </xf>
    <xf numFmtId="168" fontId="0" fillId="0" borderId="0" xfId="15" applyNumberFormat="1" applyFont="1" applyAlignment="1">
      <alignment horizontal="left" indent="1"/>
    </xf>
    <xf numFmtId="168" fontId="0" fillId="0" borderId="3" xfId="15" applyNumberFormat="1" applyFont="1" applyBorder="1" applyAlignment="1">
      <alignment/>
    </xf>
    <xf numFmtId="168" fontId="0" fillId="0" borderId="0" xfId="15" applyNumberFormat="1" applyFont="1" applyBorder="1" applyAlignment="1">
      <alignment/>
    </xf>
    <xf numFmtId="168" fontId="11" fillId="0" borderId="0" xfId="15" applyNumberFormat="1" applyFont="1" applyAlignment="1">
      <alignment/>
    </xf>
    <xf numFmtId="0" fontId="0" fillId="0" borderId="0" xfId="0" applyFont="1" applyAlignment="1">
      <alignment horizontal="left" indent="1"/>
    </xf>
    <xf numFmtId="168" fontId="0" fillId="0" borderId="4" xfId="0" applyNumberFormat="1" applyFont="1" applyBorder="1" applyAlignment="1">
      <alignment/>
    </xf>
    <xf numFmtId="37" fontId="1" fillId="0" borderId="2" xfId="0" applyNumberFormat="1" applyFont="1" applyBorder="1" applyAlignment="1">
      <alignment/>
    </xf>
    <xf numFmtId="43" fontId="0" fillId="0" borderId="0" xfId="15" applyFont="1" applyAlignment="1">
      <alignment/>
    </xf>
    <xf numFmtId="2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168" fontId="12" fillId="0" borderId="0" xfId="15" applyNumberFormat="1" applyFont="1" applyAlignment="1">
      <alignment horizontal="left"/>
    </xf>
    <xf numFmtId="0" fontId="13" fillId="0" borderId="0" xfId="0" applyFont="1" applyAlignment="1">
      <alignment/>
    </xf>
    <xf numFmtId="168" fontId="13" fillId="0" borderId="0" xfId="15" applyNumberFormat="1" applyFont="1" applyAlignment="1">
      <alignment/>
    </xf>
    <xf numFmtId="168" fontId="12" fillId="0" borderId="0" xfId="15" applyNumberFormat="1" applyFont="1" applyAlignment="1" quotePrefix="1">
      <alignment horizontal="left"/>
    </xf>
    <xf numFmtId="9" fontId="13" fillId="0" borderId="0" xfId="28" applyFont="1" applyBorder="1" applyAlignment="1">
      <alignment/>
    </xf>
    <xf numFmtId="1" fontId="12" fillId="0" borderId="0" xfId="28" applyNumberFormat="1" applyFont="1" applyBorder="1" applyAlignment="1">
      <alignment horizontal="center"/>
    </xf>
    <xf numFmtId="1" fontId="13" fillId="0" borderId="0" xfId="28" applyNumberFormat="1" applyFont="1" applyBorder="1" applyAlignment="1">
      <alignment horizontal="center"/>
    </xf>
    <xf numFmtId="1" fontId="12" fillId="0" borderId="0" xfId="0" applyNumberFormat="1" applyFont="1" applyAlignment="1">
      <alignment horizontal="center"/>
    </xf>
    <xf numFmtId="1" fontId="13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168" fontId="13" fillId="0" borderId="0" xfId="15" applyNumberFormat="1" applyFont="1" applyBorder="1" applyAlignment="1">
      <alignment/>
    </xf>
    <xf numFmtId="168" fontId="12" fillId="0" borderId="3" xfId="15" applyNumberFormat="1" applyFont="1" applyBorder="1" applyAlignment="1">
      <alignment horizontal="center" wrapText="1"/>
    </xf>
    <xf numFmtId="168" fontId="13" fillId="0" borderId="0" xfId="15" applyNumberFormat="1" applyFont="1" applyBorder="1" applyAlignment="1">
      <alignment horizontal="center"/>
    </xf>
    <xf numFmtId="15" fontId="14" fillId="0" borderId="3" xfId="0" applyNumberFormat="1" applyFont="1" applyBorder="1" applyAlignment="1">
      <alignment horizontal="center" wrapText="1"/>
    </xf>
    <xf numFmtId="0" fontId="15" fillId="0" borderId="0" xfId="0" applyNumberFormat="1" applyFont="1" applyAlignment="1">
      <alignment/>
    </xf>
    <xf numFmtId="168" fontId="12" fillId="0" borderId="0" xfId="15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168" fontId="12" fillId="0" borderId="0" xfId="15" applyNumberFormat="1" applyFont="1" applyAlignment="1">
      <alignment horizontal="center"/>
    </xf>
    <xf numFmtId="168" fontId="13" fillId="0" borderId="0" xfId="15" applyNumberFormat="1" applyFont="1" applyBorder="1" applyAlignment="1">
      <alignment wrapText="1"/>
    </xf>
    <xf numFmtId="168" fontId="13" fillId="0" borderId="0" xfId="0" applyNumberFormat="1" applyFont="1" applyAlignment="1">
      <alignment/>
    </xf>
    <xf numFmtId="0" fontId="13" fillId="0" borderId="0" xfId="0" applyFont="1" applyBorder="1" applyAlignment="1">
      <alignment/>
    </xf>
    <xf numFmtId="37" fontId="13" fillId="0" borderId="0" xfId="0" applyNumberFormat="1" applyFont="1" applyFill="1" applyBorder="1" applyAlignment="1">
      <alignment horizontal="right"/>
    </xf>
    <xf numFmtId="37" fontId="13" fillId="0" borderId="0" xfId="0" applyNumberFormat="1" applyFont="1" applyAlignment="1">
      <alignment/>
    </xf>
    <xf numFmtId="9" fontId="13" fillId="0" borderId="0" xfId="28" applyFont="1" applyAlignment="1">
      <alignment/>
    </xf>
    <xf numFmtId="168" fontId="13" fillId="0" borderId="4" xfId="0" applyNumberFormat="1" applyFont="1" applyBorder="1" applyAlignment="1">
      <alignment/>
    </xf>
    <xf numFmtId="168" fontId="13" fillId="0" borderId="4" xfId="15" applyNumberFormat="1" applyFont="1" applyBorder="1" applyAlignment="1">
      <alignment/>
    </xf>
    <xf numFmtId="168" fontId="13" fillId="0" borderId="4" xfId="15" applyNumberFormat="1" applyFont="1" applyFill="1" applyBorder="1" applyAlignment="1">
      <alignment/>
    </xf>
    <xf numFmtId="168" fontId="13" fillId="0" borderId="0" xfId="15" applyNumberFormat="1" applyFont="1" applyFill="1" applyBorder="1" applyAlignment="1">
      <alignment/>
    </xf>
    <xf numFmtId="168" fontId="13" fillId="0" borderId="3" xfId="15" applyNumberFormat="1" applyFont="1" applyBorder="1" applyAlignment="1">
      <alignment/>
    </xf>
    <xf numFmtId="37" fontId="13" fillId="0" borderId="3" xfId="0" applyNumberFormat="1" applyFont="1" applyFill="1" applyBorder="1" applyAlignment="1">
      <alignment horizontal="right"/>
    </xf>
    <xf numFmtId="9" fontId="13" fillId="0" borderId="0" xfId="28" applyFont="1" applyFill="1" applyBorder="1" applyAlignment="1">
      <alignment/>
    </xf>
    <xf numFmtId="168" fontId="13" fillId="0" borderId="0" xfId="15" applyNumberFormat="1" applyFont="1" applyFill="1" applyAlignment="1">
      <alignment/>
    </xf>
    <xf numFmtId="168" fontId="13" fillId="0" borderId="0" xfId="0" applyNumberFormat="1" applyFont="1" applyBorder="1" applyAlignment="1">
      <alignment/>
    </xf>
    <xf numFmtId="37" fontId="13" fillId="0" borderId="0" xfId="0" applyNumberFormat="1" applyFont="1" applyFill="1" applyBorder="1" applyAlignment="1">
      <alignment/>
    </xf>
    <xf numFmtId="168" fontId="13" fillId="0" borderId="3" xfId="0" applyNumberFormat="1" applyFont="1" applyBorder="1" applyAlignment="1">
      <alignment/>
    </xf>
    <xf numFmtId="168" fontId="13" fillId="0" borderId="3" xfId="15" applyNumberFormat="1" applyFont="1" applyFill="1" applyBorder="1" applyAlignment="1">
      <alignment/>
    </xf>
    <xf numFmtId="168" fontId="13" fillId="0" borderId="0" xfId="0" applyNumberFormat="1" applyFont="1" applyFill="1" applyAlignment="1">
      <alignment/>
    </xf>
    <xf numFmtId="37" fontId="13" fillId="0" borderId="3" xfId="0" applyNumberFormat="1" applyFont="1" applyFill="1" applyBorder="1" applyAlignment="1">
      <alignment/>
    </xf>
    <xf numFmtId="168" fontId="13" fillId="0" borderId="0" xfId="15" applyNumberFormat="1" applyFont="1" applyAlignment="1">
      <alignment wrapText="1"/>
    </xf>
    <xf numFmtId="37" fontId="13" fillId="0" borderId="0" xfId="0" applyNumberFormat="1" applyFont="1" applyFill="1" applyAlignment="1">
      <alignment/>
    </xf>
    <xf numFmtId="168" fontId="13" fillId="0" borderId="2" xfId="0" applyNumberFormat="1" applyFont="1" applyBorder="1" applyAlignment="1">
      <alignment/>
    </xf>
    <xf numFmtId="37" fontId="13" fillId="0" borderId="2" xfId="0" applyNumberFormat="1" applyFont="1" applyBorder="1" applyAlignment="1">
      <alignment/>
    </xf>
    <xf numFmtId="37" fontId="13" fillId="0" borderId="2" xfId="0" applyNumberFormat="1" applyFont="1" applyFill="1" applyBorder="1" applyAlignment="1">
      <alignment/>
    </xf>
    <xf numFmtId="0" fontId="13" fillId="0" borderId="0" xfId="0" applyFont="1" applyAlignment="1">
      <alignment wrapText="1"/>
    </xf>
    <xf numFmtId="39" fontId="13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12" fillId="0" borderId="0" xfId="0" applyFont="1" applyAlignment="1">
      <alignment horizontal="right"/>
    </xf>
    <xf numFmtId="0" fontId="10" fillId="0" borderId="0" xfId="0" applyFont="1" applyAlignment="1">
      <alignment/>
    </xf>
    <xf numFmtId="0" fontId="14" fillId="0" borderId="0" xfId="15" applyNumberFormat="1" applyFont="1" applyAlignment="1">
      <alignment horizontal="left"/>
    </xf>
    <xf numFmtId="0" fontId="15" fillId="0" borderId="0" xfId="0" applyFont="1" applyAlignment="1">
      <alignment/>
    </xf>
    <xf numFmtId="168" fontId="15" fillId="0" borderId="0" xfId="15" applyNumberFormat="1" applyFont="1" applyAlignment="1">
      <alignment/>
    </xf>
    <xf numFmtId="0" fontId="15" fillId="0" borderId="0" xfId="0" applyFont="1" applyAlignment="1">
      <alignment wrapText="1"/>
    </xf>
    <xf numFmtId="168" fontId="15" fillId="0" borderId="0" xfId="15" applyNumberFormat="1" applyFont="1" applyFill="1" applyBorder="1" applyAlignment="1">
      <alignment wrapText="1"/>
    </xf>
    <xf numFmtId="168" fontId="15" fillId="0" borderId="0" xfId="15" applyNumberFormat="1" applyFont="1" applyFill="1" applyBorder="1" applyAlignment="1">
      <alignment horizontal="center" wrapText="1"/>
    </xf>
    <xf numFmtId="168" fontId="15" fillId="0" borderId="3" xfId="15" applyNumberFormat="1" applyFont="1" applyFill="1" applyBorder="1" applyAlignment="1">
      <alignment horizontal="center" wrapText="1"/>
    </xf>
    <xf numFmtId="168" fontId="15" fillId="0" borderId="0" xfId="15" applyNumberFormat="1" applyFont="1" applyFill="1" applyAlignment="1">
      <alignment wrapText="1"/>
    </xf>
    <xf numFmtId="168" fontId="15" fillId="0" borderId="2" xfId="15" applyNumberFormat="1" applyFont="1" applyBorder="1" applyAlignment="1">
      <alignment/>
    </xf>
    <xf numFmtId="168" fontId="16" fillId="0" borderId="0" xfId="15" applyNumberFormat="1" applyFont="1" applyAlignment="1">
      <alignment/>
    </xf>
    <xf numFmtId="168" fontId="16" fillId="0" borderId="0" xfId="15" applyNumberFormat="1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10" fillId="0" borderId="0" xfId="15" applyNumberFormat="1" applyFont="1" applyAlignment="1">
      <alignment horizontal="center"/>
    </xf>
    <xf numFmtId="1" fontId="16" fillId="0" borderId="0" xfId="15" applyNumberFormat="1" applyFont="1" applyAlignment="1">
      <alignment horizontal="center"/>
    </xf>
    <xf numFmtId="0" fontId="10" fillId="0" borderId="0" xfId="15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168" fontId="10" fillId="0" borderId="3" xfId="15" applyNumberFormat="1" applyFont="1" applyBorder="1" applyAlignment="1">
      <alignment horizontal="center" wrapText="1"/>
    </xf>
    <xf numFmtId="168" fontId="16" fillId="0" borderId="0" xfId="15" applyNumberFormat="1" applyFont="1" applyAlignment="1">
      <alignment horizontal="center"/>
    </xf>
    <xf numFmtId="168" fontId="10" fillId="0" borderId="0" xfId="15" applyNumberFormat="1" applyFont="1" applyAlignment="1">
      <alignment horizontal="center"/>
    </xf>
    <xf numFmtId="168" fontId="16" fillId="0" borderId="0" xfId="15" applyNumberFormat="1" applyFont="1" applyFill="1" applyAlignment="1">
      <alignment/>
    </xf>
    <xf numFmtId="0" fontId="16" fillId="0" borderId="0" xfId="0" applyFont="1" applyAlignment="1">
      <alignment horizontal="left" indent="1"/>
    </xf>
    <xf numFmtId="168" fontId="16" fillId="0" borderId="3" xfId="15" applyNumberFormat="1" applyFont="1" applyBorder="1" applyAlignment="1">
      <alignment/>
    </xf>
    <xf numFmtId="168" fontId="16" fillId="0" borderId="3" xfId="15" applyNumberFormat="1" applyFont="1" applyFill="1" applyBorder="1" applyAlignment="1">
      <alignment/>
    </xf>
    <xf numFmtId="0" fontId="16" fillId="0" borderId="0" xfId="0" applyFont="1" applyAlignment="1">
      <alignment horizontal="left"/>
    </xf>
    <xf numFmtId="168" fontId="16" fillId="0" borderId="0" xfId="15" applyNumberFormat="1" applyFont="1" applyFill="1" applyBorder="1" applyAlignment="1">
      <alignment/>
    </xf>
    <xf numFmtId="168" fontId="16" fillId="0" borderId="4" xfId="15" applyNumberFormat="1" applyFont="1" applyBorder="1" applyAlignment="1">
      <alignment/>
    </xf>
    <xf numFmtId="168" fontId="16" fillId="0" borderId="4" xfId="15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168" fontId="16" fillId="0" borderId="5" xfId="15" applyNumberFormat="1" applyFont="1" applyBorder="1" applyAlignment="1">
      <alignment/>
    </xf>
    <xf numFmtId="168" fontId="16" fillId="0" borderId="5" xfId="15" applyNumberFormat="1" applyFont="1" applyFill="1" applyBorder="1" applyAlignment="1">
      <alignment/>
    </xf>
    <xf numFmtId="43" fontId="16" fillId="0" borderId="0" xfId="15" applyFont="1" applyAlignment="1">
      <alignment/>
    </xf>
    <xf numFmtId="168" fontId="10" fillId="0" borderId="0" xfId="15" applyNumberFormat="1" applyFont="1" applyBorder="1" applyAlignment="1">
      <alignment horizontal="center"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Date" xfId="19"/>
    <cellStyle name="Fixed" xfId="20"/>
    <cellStyle name="Followed Hyperlink" xfId="21"/>
    <cellStyle name="Grey" xfId="22"/>
    <cellStyle name="Heading1" xfId="23"/>
    <cellStyle name="Heading2" xfId="24"/>
    <cellStyle name="Hyperlink" xfId="25"/>
    <cellStyle name="Input [yellow]" xfId="26"/>
    <cellStyle name="Normal - Style1" xfId="27"/>
    <cellStyle name="Percent" xfId="28"/>
    <cellStyle name="Percent [2]" xfId="29"/>
    <cellStyle name="Total" xfId="30"/>
    <cellStyle name="Tusental (0)_pldt" xfId="31"/>
    <cellStyle name="Tusental_pldt" xfId="32"/>
    <cellStyle name="Valuta (0)_pldt" xfId="33"/>
    <cellStyle name="Valuta_pld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gfd_heitech%20pool\Desktop\Alan's\2003%20Consol\Consol-Dec%202003.xls-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lan's\2003\4th%20quarter\Consolidation\DOCUME~1\ADMINI~1\LOCALS~1\Temp\c.lotus.notes.data\KLSE%20Announcement-%201st%20Qtr%202001\Consol%20March%20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lan's\2003\4th%20quarter\Consolidation\DOCUME~1\ADMINI~1\LOCALS~1\Temp\c.lotus.notes.data\KLSE%20Announcement-%201st%20Qtr%202001\Consol%20Balance%20Sheet%20and%20P&amp;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BSDisc"/>
      <sheetName val="BS-1"/>
      <sheetName val="P&amp;LDisc"/>
      <sheetName val="P&amp;L-1"/>
      <sheetName val="P&amp;L-2"/>
      <sheetName val="EQ"/>
      <sheetName val="EQ-1"/>
      <sheetName val="CF Disc"/>
      <sheetName val="GCF"/>
      <sheetName val="Co CF"/>
      <sheetName val="NTA-P&amp;L"/>
      <sheetName val="NTA-BS"/>
      <sheetName val="cje(coy)"/>
      <sheetName val="&lt;cje&gt;(coy)"/>
      <sheetName val="CF-4(G)"/>
      <sheetName val="CF-4|summary(G)"/>
      <sheetName val="CF-4-1"/>
      <sheetName val="CF-4-3-MM"/>
      <sheetName val="CF-4-4-MI"/>
      <sheetName val="CF-4-2"/>
      <sheetName val="FA Disc"/>
      <sheetName val="CF-23(PNTA)"/>
      <sheetName val="Sheet1"/>
      <sheetName val="CF-6-FA"/>
      <sheetName val="HTPBS"/>
      <sheetName val="HTPP&amp;L"/>
      <sheetName val="SAMBS"/>
      <sheetName val="SAMP&amp;L"/>
      <sheetName val="KCSBBS"/>
      <sheetName val="KCSB P&amp;L"/>
      <sheetName val="PSOFTBS"/>
      <sheetName val="PSOFTP&amp;l"/>
      <sheetName val="ETSBSB"/>
      <sheetName val="ETSBP&amp;L"/>
      <sheetName val="MRCBS"/>
      <sheetName val="MRCP&amp;L"/>
      <sheetName val="AOLBS"/>
      <sheetName val="AOLP&amp;L"/>
      <sheetName val="Quarterly consol"/>
      <sheetName val="SUBs"/>
      <sheetName val="Sheet3"/>
      <sheetName val="Audited 2001 vs Mgm Accs"/>
      <sheetName val="GROUP"/>
      <sheetName val="Sheet2"/>
    </sheetNames>
    <sheetDataSet>
      <sheetData sheetId="2">
        <row r="3">
          <cell r="A3" t="str">
            <v>FOR THE FINANCIAL YEAR ENDED 31 DECEMBER 2003</v>
          </cell>
        </row>
        <row r="10">
          <cell r="W10">
            <v>14376552</v>
          </cell>
        </row>
        <row r="11">
          <cell r="W11">
            <v>8507250</v>
          </cell>
        </row>
        <row r="12">
          <cell r="W12">
            <v>0</v>
          </cell>
        </row>
        <row r="13">
          <cell r="W13">
            <v>0</v>
          </cell>
        </row>
        <row r="14">
          <cell r="W14">
            <v>83357279</v>
          </cell>
        </row>
        <row r="15">
          <cell r="W15">
            <v>17786229</v>
          </cell>
        </row>
        <row r="16">
          <cell r="W16">
            <v>0</v>
          </cell>
        </row>
        <row r="18">
          <cell r="W18">
            <v>0</v>
          </cell>
        </row>
        <row r="20">
          <cell r="W20">
            <v>1206681</v>
          </cell>
        </row>
        <row r="21">
          <cell r="W21">
            <v>300</v>
          </cell>
        </row>
        <row r="22">
          <cell r="W22">
            <v>570000</v>
          </cell>
        </row>
        <row r="23">
          <cell r="W23">
            <v>0</v>
          </cell>
        </row>
        <row r="24">
          <cell r="W24">
            <v>545800</v>
          </cell>
        </row>
        <row r="25">
          <cell r="W25">
            <v>2977310</v>
          </cell>
        </row>
        <row r="29">
          <cell r="W29">
            <v>33009618</v>
          </cell>
        </row>
        <row r="30">
          <cell r="W30">
            <v>16831926</v>
          </cell>
        </row>
        <row r="31">
          <cell r="W31">
            <v>0</v>
          </cell>
        </row>
        <row r="32">
          <cell r="W32">
            <v>17829</v>
          </cell>
        </row>
        <row r="33">
          <cell r="W33">
            <v>1497243</v>
          </cell>
        </row>
        <row r="34">
          <cell r="W34">
            <v>0</v>
          </cell>
        </row>
        <row r="35">
          <cell r="W35">
            <v>135453</v>
          </cell>
        </row>
        <row r="36">
          <cell r="W36">
            <v>0</v>
          </cell>
        </row>
        <row r="37">
          <cell r="W37">
            <v>0</v>
          </cell>
        </row>
        <row r="38">
          <cell r="W38">
            <v>679793</v>
          </cell>
        </row>
        <row r="39">
          <cell r="W39">
            <v>3000000</v>
          </cell>
        </row>
        <row r="48">
          <cell r="W48">
            <v>211630.40000000002</v>
          </cell>
        </row>
        <row r="49">
          <cell r="W49">
            <v>8635487</v>
          </cell>
        </row>
        <row r="50">
          <cell r="W50">
            <v>103859072.55681819</v>
          </cell>
        </row>
        <row r="53">
          <cell r="W53">
            <v>-6907496</v>
          </cell>
        </row>
        <row r="54">
          <cell r="W54">
            <v>-8250000</v>
          </cell>
        </row>
        <row r="56">
          <cell r="W56">
            <v>5044140</v>
          </cell>
        </row>
        <row r="60">
          <cell r="W60">
            <v>100000000</v>
          </cell>
        </row>
        <row r="62">
          <cell r="W62">
            <v>227579</v>
          </cell>
        </row>
        <row r="63">
          <cell r="W63">
            <v>16500000</v>
          </cell>
        </row>
        <row r="64">
          <cell r="W64">
            <v>59297331.57681817</v>
          </cell>
        </row>
        <row r="67">
          <cell r="W67">
            <v>723462.2700000005</v>
          </cell>
        </row>
      </sheetData>
      <sheetData sheetId="4">
        <row r="10">
          <cell r="W10">
            <v>226863207</v>
          </cell>
        </row>
        <row r="11">
          <cell r="W11">
            <v>-153268967.1818182</v>
          </cell>
        </row>
        <row r="13">
          <cell r="W13">
            <v>30155</v>
          </cell>
        </row>
        <row r="14">
          <cell r="W14">
            <v>2886597</v>
          </cell>
        </row>
        <row r="17">
          <cell r="W17">
            <v>-22314218</v>
          </cell>
        </row>
        <row r="18">
          <cell r="W18">
            <v>-12417696</v>
          </cell>
        </row>
        <row r="19">
          <cell r="W19">
            <v>-1236854</v>
          </cell>
        </row>
        <row r="20">
          <cell r="W20">
            <v>-9346574.261363637</v>
          </cell>
        </row>
        <row r="22">
          <cell r="W22">
            <v>-906579</v>
          </cell>
        </row>
        <row r="24">
          <cell r="W24">
            <v>-363970.6</v>
          </cell>
        </row>
        <row r="26">
          <cell r="W26">
            <v>-7151632</v>
          </cell>
        </row>
        <row r="29">
          <cell r="W29">
            <v>-320293.38</v>
          </cell>
        </row>
      </sheetData>
      <sheetData sheetId="5">
        <row r="29">
          <cell r="M29">
            <v>26776384</v>
          </cell>
        </row>
        <row r="33">
          <cell r="M33">
            <v>31022737.18181818</v>
          </cell>
        </row>
        <row r="35">
          <cell r="M35">
            <v>28989142</v>
          </cell>
        </row>
        <row r="43">
          <cell r="M43">
            <v>16444790</v>
          </cell>
        </row>
        <row r="84">
          <cell r="M84">
            <v>22314218</v>
          </cell>
        </row>
        <row r="115">
          <cell r="M115">
            <v>1406352</v>
          </cell>
        </row>
        <row r="127">
          <cell r="M127">
            <v>6059328.261363637</v>
          </cell>
        </row>
      </sheetData>
      <sheetData sheetId="7">
        <row r="31">
          <cell r="X31">
            <v>0</v>
          </cell>
        </row>
        <row r="37">
          <cell r="X37">
            <v>45484157</v>
          </cell>
        </row>
        <row r="38">
          <cell r="X38">
            <v>22453174.576818176</v>
          </cell>
        </row>
        <row r="39">
          <cell r="X39">
            <v>-8640000</v>
          </cell>
        </row>
        <row r="40">
          <cell r="X40">
            <v>0</v>
          </cell>
        </row>
      </sheetData>
      <sheetData sheetId="9">
        <row r="6">
          <cell r="B6">
            <v>11277701</v>
          </cell>
          <cell r="C6">
            <v>14376552</v>
          </cell>
        </row>
        <row r="7">
          <cell r="B7">
            <v>3285163</v>
          </cell>
          <cell r="C7">
            <v>8507250</v>
          </cell>
        </row>
        <row r="13">
          <cell r="B13">
            <v>-1000278</v>
          </cell>
          <cell r="C13">
            <v>0</v>
          </cell>
        </row>
        <row r="34">
          <cell r="E34">
            <v>29925099.956818175</v>
          </cell>
          <cell r="F34">
            <v>22504118.261363637</v>
          </cell>
          <cell r="G34">
            <v>910000</v>
          </cell>
          <cell r="H34">
            <v>-177089</v>
          </cell>
          <cell r="I34">
            <v>3692125</v>
          </cell>
          <cell r="J34">
            <v>-521085</v>
          </cell>
          <cell r="K34">
            <v>0</v>
          </cell>
          <cell r="L34">
            <v>113852</v>
          </cell>
          <cell r="M34">
            <v>0</v>
          </cell>
          <cell r="N34">
            <v>1218801</v>
          </cell>
          <cell r="O34">
            <v>2177924</v>
          </cell>
          <cell r="P34">
            <v>363970.6</v>
          </cell>
          <cell r="Q34">
            <v>-224502</v>
          </cell>
          <cell r="R34">
            <v>-127731</v>
          </cell>
          <cell r="S34">
            <v>-33237</v>
          </cell>
          <cell r="T34">
            <v>-19911</v>
          </cell>
          <cell r="U34">
            <v>-946962</v>
          </cell>
          <cell r="V34">
            <v>6353654</v>
          </cell>
          <cell r="W34">
            <v>22739821</v>
          </cell>
          <cell r="X34">
            <v>-37085792</v>
          </cell>
          <cell r="Y34">
            <v>0</v>
          </cell>
          <cell r="AA34">
            <v>-874537</v>
          </cell>
          <cell r="AB34">
            <v>-9115200</v>
          </cell>
          <cell r="AC34">
            <v>-9313046</v>
          </cell>
          <cell r="AD34">
            <v>224502</v>
          </cell>
          <cell r="AE34">
            <v>19911</v>
          </cell>
          <cell r="AF34">
            <v>2050646</v>
          </cell>
          <cell r="AG34">
            <v>183734</v>
          </cell>
          <cell r="AH34">
            <v>-1000000</v>
          </cell>
          <cell r="AI34">
            <v>-17804475.90909091</v>
          </cell>
          <cell r="AP34">
            <v>-5913375</v>
          </cell>
          <cell r="AQ3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Budgetvsactual"/>
      <sheetName val="CF-1|2"/>
      <sheetName val="CF-3"/>
      <sheetName val="CF-10"/>
      <sheetName val="CF-11"/>
      <sheetName val="CF-4|summary"/>
      <sheetName val="CF-4"/>
      <sheetName val="CF-4-1"/>
      <sheetName val="CF-4-2"/>
      <sheetName val="CF-4-3"/>
      <sheetName val="CF-4-4"/>
      <sheetName val="CF-5"/>
      <sheetName val="CF-5 Prioryr"/>
      <sheetName val="CF-6"/>
      <sheetName val="CF-22"/>
      <sheetName val="CF-23"/>
      <sheetName val="cya1"/>
      <sheetName val="CY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sheet"/>
      <sheetName val="p&amp;l"/>
      <sheetName val="statementofequit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view="pageBreakPreview" zoomScale="60" zoomScaleNormal="60" workbookViewId="0" topLeftCell="A1">
      <selection activeCell="A1" sqref="A1"/>
    </sheetView>
  </sheetViews>
  <sheetFormatPr defaultColWidth="9.00390625" defaultRowHeight="16.5"/>
  <cols>
    <col min="1" max="1" width="44.875" style="2" customWidth="1"/>
    <col min="2" max="2" width="17.25390625" style="2" customWidth="1"/>
    <col min="3" max="3" width="4.25390625" style="2" customWidth="1"/>
    <col min="4" max="4" width="15.75390625" style="2" customWidth="1"/>
    <col min="5" max="5" width="3.375" style="2" customWidth="1"/>
    <col min="6" max="16384" width="9.00390625" style="2" customWidth="1"/>
  </cols>
  <sheetData>
    <row r="1" spans="1:5" ht="16.5">
      <c r="A1" s="1" t="s">
        <v>0</v>
      </c>
      <c r="B1" s="1"/>
      <c r="C1" s="1"/>
      <c r="D1" s="1"/>
      <c r="E1" s="1"/>
    </row>
    <row r="2" spans="1:5" ht="16.5">
      <c r="A2" s="4" t="s">
        <v>1</v>
      </c>
      <c r="B2" s="4"/>
      <c r="C2" s="4"/>
      <c r="D2" s="4"/>
      <c r="E2" s="4"/>
    </row>
    <row r="3" spans="1:5" ht="16.5">
      <c r="A3" s="1" t="s">
        <v>2</v>
      </c>
      <c r="B3" s="1"/>
      <c r="C3" s="1"/>
      <c r="D3" s="1"/>
      <c r="E3" s="1"/>
    </row>
    <row r="4" spans="1:5" ht="16.5">
      <c r="A4" s="1"/>
      <c r="B4" s="1"/>
      <c r="C4" s="1"/>
      <c r="D4" s="1"/>
      <c r="E4" s="1"/>
    </row>
    <row r="5" spans="1:5" ht="16.5">
      <c r="A5" s="3"/>
      <c r="B5" s="5" t="s">
        <v>3</v>
      </c>
      <c r="C5" s="3"/>
      <c r="D5" s="5" t="s">
        <v>4</v>
      </c>
      <c r="E5" s="3"/>
    </row>
    <row r="6" spans="1:5" ht="16.5">
      <c r="A6" s="6"/>
      <c r="B6" s="7">
        <v>2003</v>
      </c>
      <c r="C6" s="8"/>
      <c r="D6" s="7">
        <v>2002</v>
      </c>
      <c r="E6" s="8"/>
    </row>
    <row r="7" spans="1:5" ht="36" customHeight="1">
      <c r="A7" s="9"/>
      <c r="B7" s="10" t="s">
        <v>5</v>
      </c>
      <c r="C7" s="9"/>
      <c r="D7" s="11" t="s">
        <v>5</v>
      </c>
      <c r="E7" s="9"/>
    </row>
    <row r="8" spans="1:5" ht="16.5">
      <c r="A8" s="9"/>
      <c r="B8" s="12" t="s">
        <v>6</v>
      </c>
      <c r="C8" s="13"/>
      <c r="D8" s="12" t="s">
        <v>6</v>
      </c>
      <c r="E8" s="13"/>
    </row>
    <row r="9" spans="1:5" ht="16.5">
      <c r="A9" s="13" t="s">
        <v>7</v>
      </c>
      <c r="B9" s="14"/>
      <c r="C9" s="9"/>
      <c r="D9" s="9"/>
      <c r="E9" s="9"/>
    </row>
    <row r="10" spans="1:5" ht="16.5">
      <c r="A10" s="16" t="s">
        <v>8</v>
      </c>
      <c r="B10" s="3">
        <f>'[1]BS-1'!W50</f>
        <v>103859072.55681819</v>
      </c>
      <c r="C10" s="3"/>
      <c r="D10" s="3">
        <v>108728570</v>
      </c>
      <c r="E10" s="3"/>
    </row>
    <row r="11" spans="1:5" ht="16.5">
      <c r="A11" s="16" t="s">
        <v>9</v>
      </c>
      <c r="B11" s="3">
        <f>'[1]BS-1'!W56</f>
        <v>5044140</v>
      </c>
      <c r="C11" s="3"/>
      <c r="D11" s="3">
        <v>6275101</v>
      </c>
      <c r="E11" s="3"/>
    </row>
    <row r="12" spans="1:5" ht="16.5">
      <c r="A12" s="16" t="s">
        <v>10</v>
      </c>
      <c r="B12" s="16">
        <f>'[1]BS-1'!W48</f>
        <v>211630.40000000002</v>
      </c>
      <c r="C12" s="16"/>
      <c r="D12" s="16">
        <v>1613588.1</v>
      </c>
      <c r="E12" s="16"/>
    </row>
    <row r="13" spans="1:5" ht="16.5">
      <c r="A13" s="16" t="s">
        <v>11</v>
      </c>
      <c r="B13" s="16">
        <f>'[1]BS-1'!W49</f>
        <v>8635487</v>
      </c>
      <c r="C13" s="16"/>
      <c r="D13" s="16">
        <v>7507500</v>
      </c>
      <c r="E13" s="16"/>
    </row>
    <row r="14" spans="1:5" ht="16.5">
      <c r="A14" s="16"/>
      <c r="B14" s="16"/>
      <c r="C14" s="16"/>
      <c r="D14" s="16"/>
      <c r="E14" s="16"/>
    </row>
    <row r="15" spans="1:5" ht="16.5">
      <c r="A15" s="9" t="s">
        <v>12</v>
      </c>
      <c r="B15" s="17">
        <f>SUM(B10:B14)</f>
        <v>117750329.9568182</v>
      </c>
      <c r="C15" s="18"/>
      <c r="D15" s="17">
        <f>SUM(D10:D14)</f>
        <v>124124759.1</v>
      </c>
      <c r="E15" s="18"/>
    </row>
    <row r="16" spans="1:5" ht="16.5">
      <c r="A16" s="9"/>
      <c r="B16" s="14"/>
      <c r="C16" s="9"/>
      <c r="D16" s="9"/>
      <c r="E16" s="9"/>
    </row>
    <row r="17" spans="1:5" ht="16.5">
      <c r="A17" s="19" t="s">
        <v>13</v>
      </c>
      <c r="B17" s="19"/>
      <c r="C17" s="16"/>
      <c r="D17" s="16"/>
      <c r="E17" s="16"/>
    </row>
    <row r="18" spans="1:5" ht="16.5" hidden="1">
      <c r="A18" s="3" t="s">
        <v>14</v>
      </c>
      <c r="B18" s="3"/>
      <c r="C18" s="3"/>
      <c r="D18" s="3"/>
      <c r="E18" s="3"/>
    </row>
    <row r="19" spans="1:5" ht="16.5">
      <c r="A19" s="3" t="s">
        <v>15</v>
      </c>
      <c r="B19" s="3">
        <f>'[1]BS-1'!W13</f>
        <v>0</v>
      </c>
      <c r="C19" s="3"/>
      <c r="D19" s="3">
        <v>1750320</v>
      </c>
      <c r="E19" s="3"/>
    </row>
    <row r="20" spans="1:5" ht="15" customHeight="1">
      <c r="A20" s="3" t="s">
        <v>16</v>
      </c>
      <c r="B20" s="3">
        <f>'[1]BS-1'!W15+'[1]BS-1'!W21+'[1]BS-1'!W20+'[1]BS-1'!W24+'[1]BS-1'!W18</f>
        <v>19539010</v>
      </c>
      <c r="C20" s="3"/>
      <c r="D20" s="3">
        <v>17409749</v>
      </c>
      <c r="E20" s="3"/>
    </row>
    <row r="21" spans="1:5" ht="16.5">
      <c r="A21" s="3" t="s">
        <v>17</v>
      </c>
      <c r="B21" s="3">
        <f>'[1]BS-1'!W14+'[1]BS-1'!W25-'[1]BS-1'!W31+'[1]BS-1'!W22+'[1]BS-1'!W23+'[1]BS-1'!W16</f>
        <v>86904589</v>
      </c>
      <c r="C21" s="3"/>
      <c r="D21" s="3">
        <f>111414188+9330964+3086106+553212</f>
        <v>124384470</v>
      </c>
      <c r="E21" s="3"/>
    </row>
    <row r="22" spans="1:5" ht="16.5" hidden="1">
      <c r="A22" s="3" t="s">
        <v>18</v>
      </c>
      <c r="B22" s="3"/>
      <c r="C22" s="3"/>
      <c r="D22" s="3"/>
      <c r="E22" s="3"/>
    </row>
    <row r="23" spans="1:5" ht="16.5">
      <c r="A23" s="16" t="s">
        <v>19</v>
      </c>
      <c r="B23" s="16">
        <f>'[1]BS-1'!W11+'[1]BS-1'!W12</f>
        <v>8507250</v>
      </c>
      <c r="C23" s="16"/>
      <c r="D23" s="16">
        <v>3285163</v>
      </c>
      <c r="E23" s="16"/>
    </row>
    <row r="24" spans="1:5" ht="16.5">
      <c r="A24" s="20" t="s">
        <v>20</v>
      </c>
      <c r="B24" s="20">
        <f>'[1]BS-1'!W10</f>
        <v>14376552</v>
      </c>
      <c r="C24" s="20"/>
      <c r="D24" s="20">
        <v>11277701</v>
      </c>
      <c r="E24" s="20"/>
    </row>
    <row r="25" spans="1:5" ht="16.5" hidden="1">
      <c r="A25" s="3" t="s">
        <v>21</v>
      </c>
      <c r="B25" s="3"/>
      <c r="C25" s="3"/>
      <c r="D25" s="3"/>
      <c r="E25" s="3"/>
    </row>
    <row r="26" spans="1:5" ht="16.5" hidden="1">
      <c r="A26" s="3" t="s">
        <v>22</v>
      </c>
      <c r="B26" s="3"/>
      <c r="C26" s="3"/>
      <c r="D26" s="3"/>
      <c r="E26" s="3"/>
    </row>
    <row r="27" spans="1:5" ht="16.5" hidden="1">
      <c r="A27" s="3" t="s">
        <v>23</v>
      </c>
      <c r="B27" s="3"/>
      <c r="C27" s="3"/>
      <c r="D27" s="3"/>
      <c r="E27" s="3"/>
    </row>
    <row r="28" spans="1:5" ht="16.5" hidden="1">
      <c r="A28" s="20" t="s">
        <v>24</v>
      </c>
      <c r="B28" s="20"/>
      <c r="C28" s="20"/>
      <c r="D28" s="20"/>
      <c r="E28" s="20"/>
    </row>
    <row r="29" spans="1:5" ht="16.5" hidden="1">
      <c r="A29" s="16" t="s">
        <v>25</v>
      </c>
      <c r="B29" s="16"/>
      <c r="C29" s="20"/>
      <c r="D29" s="20"/>
      <c r="E29" s="20"/>
    </row>
    <row r="30" spans="1:5" ht="16.5">
      <c r="A30" s="3"/>
      <c r="B30" s="3" t="s">
        <v>26</v>
      </c>
      <c r="C30" s="3"/>
      <c r="D30" s="3" t="s">
        <v>26</v>
      </c>
      <c r="E30" s="3"/>
    </row>
    <row r="31" spans="1:5" ht="16.5">
      <c r="A31" s="3" t="s">
        <v>27</v>
      </c>
      <c r="B31" s="21">
        <f>SUM(B18:B30)</f>
        <v>129327401</v>
      </c>
      <c r="C31" s="3"/>
      <c r="D31" s="21">
        <f>SUM(D18:D30)</f>
        <v>158107403</v>
      </c>
      <c r="E31" s="3"/>
    </row>
    <row r="32" spans="1:5" ht="16.5">
      <c r="A32" s="3"/>
      <c r="B32" s="3"/>
      <c r="C32" s="3"/>
      <c r="D32" s="3"/>
      <c r="E32" s="3"/>
    </row>
    <row r="33" spans="1:5" ht="16.5">
      <c r="A33" s="19" t="s">
        <v>28</v>
      </c>
      <c r="B33" s="19"/>
      <c r="C33" s="20"/>
      <c r="D33" s="20"/>
      <c r="E33" s="20"/>
    </row>
    <row r="34" spans="1:5" ht="16.5">
      <c r="A34" s="3" t="s">
        <v>29</v>
      </c>
      <c r="B34" s="3">
        <f>'[1]BS-1'!W29</f>
        <v>33009618</v>
      </c>
      <c r="C34" s="3"/>
      <c r="D34" s="3">
        <f>67816825+3086106</f>
        <v>70902931</v>
      </c>
      <c r="E34" s="3"/>
    </row>
    <row r="35" spans="1:5" ht="16.5">
      <c r="A35" s="3" t="s">
        <v>30</v>
      </c>
      <c r="B35" s="3">
        <f>'[1]BS-1'!W30+'[1]BS-1'!W33+'[1]BS-1'!W35+'[1]BS-1'!W34+'[1]BS-1'!W32</f>
        <v>18482451</v>
      </c>
      <c r="C35" s="3"/>
      <c r="D35" s="3">
        <v>20761034</v>
      </c>
      <c r="E35" s="3"/>
    </row>
    <row r="36" spans="1:5" ht="16.5" hidden="1">
      <c r="A36" s="3" t="s">
        <v>31</v>
      </c>
      <c r="B36" s="3"/>
      <c r="C36" s="3"/>
      <c r="D36" s="3"/>
      <c r="E36" s="3"/>
    </row>
    <row r="37" spans="1:5" ht="16.5">
      <c r="A37" s="16" t="s">
        <v>32</v>
      </c>
      <c r="B37" s="23">
        <f>'[1]BS-1'!W36+'[1]BS-1'!W39</f>
        <v>3000000</v>
      </c>
      <c r="C37" s="16"/>
      <c r="D37" s="16">
        <v>6569389</v>
      </c>
      <c r="E37" s="16"/>
    </row>
    <row r="38" spans="1:5" ht="16.5" hidden="1">
      <c r="A38" s="20" t="s">
        <v>33</v>
      </c>
      <c r="B38" s="20">
        <f>'[1]BS-1'!W37</f>
        <v>0</v>
      </c>
      <c r="C38" s="20"/>
      <c r="D38" s="20">
        <v>0</v>
      </c>
      <c r="E38" s="20"/>
    </row>
    <row r="39" spans="1:5" ht="16.5">
      <c r="A39" s="3" t="s">
        <v>34</v>
      </c>
      <c r="B39" s="3">
        <f>'[1]BS-1'!W38</f>
        <v>679793</v>
      </c>
      <c r="C39" s="3"/>
      <c r="D39" s="3">
        <v>533703</v>
      </c>
      <c r="E39" s="3"/>
    </row>
    <row r="40" spans="1:5" ht="16.5" hidden="1">
      <c r="A40" s="20"/>
      <c r="B40" s="20"/>
      <c r="C40" s="20"/>
      <c r="D40" s="20"/>
      <c r="E40" s="20"/>
    </row>
    <row r="41" spans="1:5" ht="16.5">
      <c r="A41" s="3"/>
      <c r="B41" s="3"/>
      <c r="C41" s="3"/>
      <c r="D41" s="3"/>
      <c r="E41" s="3"/>
    </row>
    <row r="42" spans="1:5" ht="16.5">
      <c r="A42" s="3" t="s">
        <v>35</v>
      </c>
      <c r="B42" s="21">
        <f>SUM(B34:B41)</f>
        <v>55171862</v>
      </c>
      <c r="C42" s="3"/>
      <c r="D42" s="21">
        <f>SUM(D34:D41)</f>
        <v>98767057</v>
      </c>
      <c r="E42" s="3"/>
    </row>
    <row r="43" spans="1:5" ht="16.5">
      <c r="A43" s="3"/>
      <c r="B43" s="3"/>
      <c r="C43" s="3"/>
      <c r="D43" s="3"/>
      <c r="E43" s="3"/>
    </row>
    <row r="44" spans="1:5" ht="16.5">
      <c r="A44" s="20" t="s">
        <v>36</v>
      </c>
      <c r="B44" s="3">
        <f>B31-B42</f>
        <v>74155539</v>
      </c>
      <c r="C44" s="20"/>
      <c r="D44" s="3">
        <f>D31-D42</f>
        <v>59340346</v>
      </c>
      <c r="E44" s="20"/>
    </row>
    <row r="46" spans="2:4" ht="16.5">
      <c r="B46" s="24">
        <f>B44+B15</f>
        <v>191905868.9568182</v>
      </c>
      <c r="D46" s="24">
        <f>D44+D15</f>
        <v>183465105.1</v>
      </c>
    </row>
    <row r="48" spans="1:5" ht="16.5">
      <c r="A48" s="25" t="s">
        <v>37</v>
      </c>
      <c r="B48" s="25"/>
      <c r="C48" s="3"/>
      <c r="D48" s="3"/>
      <c r="E48" s="3"/>
    </row>
    <row r="49" spans="1:5" ht="16.5">
      <c r="A49" s="26" t="s">
        <v>38</v>
      </c>
      <c r="B49" s="3">
        <f>'[1]BS-1'!W60</f>
        <v>100000000</v>
      </c>
      <c r="C49" s="3"/>
      <c r="D49" s="3">
        <v>100000000</v>
      </c>
      <c r="E49" s="3"/>
    </row>
    <row r="50" spans="1:5" ht="16.5">
      <c r="A50" s="26" t="s">
        <v>146</v>
      </c>
      <c r="B50" s="3">
        <f>'[1]BS-1'!W63</f>
        <v>16500000</v>
      </c>
      <c r="C50" s="3"/>
      <c r="D50" s="3">
        <v>16500000</v>
      </c>
      <c r="E50" s="3"/>
    </row>
    <row r="51" spans="1:5" ht="16.5">
      <c r="A51" s="26" t="s">
        <v>39</v>
      </c>
      <c r="B51" s="27">
        <f>'[1]BS-1'!W64</f>
        <v>59297331.57681817</v>
      </c>
      <c r="C51" s="3"/>
      <c r="D51" s="27">
        <v>45484157</v>
      </c>
      <c r="E51" s="3"/>
    </row>
    <row r="52" spans="1:5" ht="16.5">
      <c r="A52" s="26" t="s">
        <v>40</v>
      </c>
      <c r="B52" s="28">
        <f>SUM(B49:B51)</f>
        <v>175797331.57681817</v>
      </c>
      <c r="C52" s="3"/>
      <c r="D52" s="28">
        <f>SUM(D49:D51)</f>
        <v>161984157</v>
      </c>
      <c r="E52" s="3"/>
    </row>
    <row r="53" spans="1:5" ht="16.5">
      <c r="A53" s="26" t="s">
        <v>147</v>
      </c>
      <c r="B53" s="15">
        <f>'[1]BS-1'!W62</f>
        <v>227579</v>
      </c>
      <c r="C53" s="3"/>
      <c r="D53" s="3">
        <v>227579</v>
      </c>
      <c r="E53" s="3"/>
    </row>
    <row r="54" spans="1:5" ht="16.5">
      <c r="A54" s="26" t="s">
        <v>42</v>
      </c>
      <c r="B54" s="3">
        <f>'[1]BS-1'!W67</f>
        <v>723462.2700000005</v>
      </c>
      <c r="C54" s="3"/>
      <c r="D54" s="3">
        <v>788368.9900000007</v>
      </c>
      <c r="E54" s="3"/>
    </row>
    <row r="55" spans="1:5" ht="16.5">
      <c r="A55" s="26" t="s">
        <v>43</v>
      </c>
      <c r="B55" s="21">
        <f>SUM(B52:B54)</f>
        <v>176748372.84681818</v>
      </c>
      <c r="C55" s="3"/>
      <c r="D55" s="21">
        <f>SUM(D52:D54)</f>
        <v>163000104.99</v>
      </c>
      <c r="E55" s="3"/>
    </row>
    <row r="56" spans="1:5" ht="16.5">
      <c r="A56" s="3"/>
      <c r="B56" s="22"/>
      <c r="C56" s="3"/>
      <c r="D56" s="3"/>
      <c r="E56" s="3"/>
    </row>
    <row r="57" spans="1:5" ht="16.5">
      <c r="A57" s="29" t="s">
        <v>44</v>
      </c>
      <c r="B57" s="3"/>
      <c r="C57" s="3"/>
      <c r="D57" s="3"/>
      <c r="E57" s="3"/>
    </row>
    <row r="58" spans="1:5" ht="16.5">
      <c r="A58" s="30" t="s">
        <v>45</v>
      </c>
      <c r="B58" s="3">
        <f>-'[1]BS-1'!W54</f>
        <v>8250000</v>
      </c>
      <c r="D58" s="3">
        <v>11250000</v>
      </c>
      <c r="E58" s="3"/>
    </row>
    <row r="59" spans="1:5" ht="16.5">
      <c r="A59" s="30" t="s">
        <v>46</v>
      </c>
      <c r="B59" s="3">
        <f>-'[1]BS-1'!W53</f>
        <v>6907496</v>
      </c>
      <c r="D59" s="3">
        <v>9215000</v>
      </c>
      <c r="E59" s="3"/>
    </row>
    <row r="60" spans="1:4" ht="16.5">
      <c r="A60" s="3" t="s">
        <v>47</v>
      </c>
      <c r="B60" s="31">
        <f>SUM(B58:B59)</f>
        <v>15157496</v>
      </c>
      <c r="D60" s="31">
        <f>SUM(D58:D59)</f>
        <v>20465000</v>
      </c>
    </row>
    <row r="61" ht="16.5">
      <c r="A61" s="3"/>
    </row>
    <row r="62" spans="1:5" ht="17.25" thickBot="1">
      <c r="A62" s="3"/>
      <c r="B62" s="32">
        <f>B55+B60</f>
        <v>191905868.84681818</v>
      </c>
      <c r="C62" s="3"/>
      <c r="D62" s="32">
        <f>D55+D60</f>
        <v>183465104.99</v>
      </c>
      <c r="E62" s="3"/>
    </row>
    <row r="63" spans="2:5" ht="17.25" thickTop="1">
      <c r="B63" s="33"/>
      <c r="C63" s="3"/>
      <c r="D63" s="3"/>
      <c r="E63" s="3"/>
    </row>
    <row r="64" spans="1:5" ht="16.5">
      <c r="A64" s="2" t="s">
        <v>48</v>
      </c>
      <c r="B64" s="34">
        <f>(B55-B11)/100000000</f>
        <v>1.7170423284681817</v>
      </c>
      <c r="C64" s="34"/>
      <c r="D64" s="34">
        <f>(D55-D11)/100000000</f>
        <v>1.5672500399</v>
      </c>
      <c r="E64" s="34"/>
    </row>
    <row r="65" ht="16.5">
      <c r="B65" s="33">
        <f>B64*B49</f>
        <v>171704232.84681818</v>
      </c>
    </row>
    <row r="66" ht="16.5">
      <c r="B66" s="35">
        <f>B46-B62</f>
        <v>0.11000001430511475</v>
      </c>
    </row>
  </sheetData>
  <printOptions horizontalCentered="1"/>
  <pageMargins left="0.85" right="0.75" top="0.56" bottom="1" header="0.34" footer="0.54"/>
  <pageSetup horizontalDpi="300" verticalDpi="300" orientation="portrait" paperSize="9" scale="85" r:id="rId1"/>
  <headerFooter alignWithMargins="0">
    <oddHeader>&amp;R&amp;"Arial,Bold"&amp;10Appendix 1B</oddHeader>
    <oddFooter>&amp;C&amp;"Book Antiqua,Bold Italic"&amp;10The Condensed Cosolidated Balance Sheets should be read in conjunction with the Annual Audited Accounts for the year ended 31st December 2002.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view="pageBreakPreview" zoomScale="60" zoomScaleNormal="75" workbookViewId="0" topLeftCell="A1">
      <selection activeCell="L28" sqref="L28"/>
    </sheetView>
  </sheetViews>
  <sheetFormatPr defaultColWidth="9.00390625" defaultRowHeight="16.5"/>
  <cols>
    <col min="1" max="1" width="41.375" style="37" customWidth="1"/>
    <col min="2" max="2" width="17.50390625" style="37" customWidth="1"/>
    <col min="3" max="3" width="2.50390625" style="37" customWidth="1"/>
    <col min="4" max="4" width="17.50390625" style="37" customWidth="1"/>
    <col min="5" max="5" width="2.50390625" style="37" hidden="1" customWidth="1"/>
    <col min="6" max="6" width="15.625" style="37" hidden="1" customWidth="1"/>
    <col min="7" max="7" width="2.50390625" style="37" hidden="1" customWidth="1"/>
    <col min="8" max="8" width="15.875" style="37" hidden="1" customWidth="1"/>
    <col min="9" max="9" width="2.50390625" style="37" customWidth="1"/>
    <col min="10" max="10" width="14.75390625" style="37" customWidth="1"/>
    <col min="11" max="11" width="3.125" style="37" customWidth="1"/>
    <col min="12" max="12" width="15.125" style="38" customWidth="1"/>
    <col min="13" max="16384" width="9.00390625" style="37" customWidth="1"/>
  </cols>
  <sheetData>
    <row r="1" spans="1:9" ht="15.75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pans="1:9" ht="15.75">
      <c r="A2" s="39" t="s">
        <v>49</v>
      </c>
      <c r="B2" s="39"/>
      <c r="C2" s="39"/>
      <c r="D2" s="39"/>
      <c r="E2" s="39"/>
      <c r="F2" s="39"/>
      <c r="G2" s="39"/>
      <c r="H2" s="39"/>
      <c r="I2" s="39"/>
    </row>
    <row r="3" spans="1:9" ht="15.75">
      <c r="A3" s="36" t="s">
        <v>50</v>
      </c>
      <c r="B3" s="39"/>
      <c r="C3" s="39"/>
      <c r="D3" s="39"/>
      <c r="E3" s="39"/>
      <c r="F3" s="39"/>
      <c r="G3" s="39"/>
      <c r="H3" s="39"/>
      <c r="I3" s="39"/>
    </row>
    <row r="4" spans="1:9" ht="15.75">
      <c r="A4" s="38"/>
      <c r="B4" s="38"/>
      <c r="C4" s="38"/>
      <c r="D4" s="38"/>
      <c r="E4" s="38"/>
      <c r="F4" s="38"/>
      <c r="G4" s="38"/>
      <c r="H4" s="38"/>
      <c r="I4" s="38"/>
    </row>
    <row r="5" spans="1:12" ht="15.75">
      <c r="A5" s="40"/>
      <c r="B5" s="41">
        <v>2003</v>
      </c>
      <c r="C5" s="42"/>
      <c r="D5" s="41">
        <v>2002</v>
      </c>
      <c r="E5" s="42"/>
      <c r="F5" s="41">
        <v>2003</v>
      </c>
      <c r="G5" s="42"/>
      <c r="H5" s="41">
        <v>2002</v>
      </c>
      <c r="I5" s="42"/>
      <c r="J5" s="43">
        <v>2003</v>
      </c>
      <c r="K5" s="44"/>
      <c r="L5" s="41">
        <v>2002</v>
      </c>
    </row>
    <row r="6" spans="1:12" ht="57" customHeight="1">
      <c r="A6" s="46"/>
      <c r="B6" s="47" t="s">
        <v>51</v>
      </c>
      <c r="C6" s="48"/>
      <c r="D6" s="47" t="s">
        <v>52</v>
      </c>
      <c r="E6" s="48"/>
      <c r="F6" s="47" t="s">
        <v>53</v>
      </c>
      <c r="G6" s="48"/>
      <c r="H6" s="47" t="s">
        <v>54</v>
      </c>
      <c r="I6" s="48"/>
      <c r="J6" s="49" t="s">
        <v>55</v>
      </c>
      <c r="K6" s="50"/>
      <c r="L6" s="49" t="s">
        <v>55</v>
      </c>
    </row>
    <row r="7" spans="1:12" ht="15.75">
      <c r="A7" s="46"/>
      <c r="B7" s="45" t="s">
        <v>6</v>
      </c>
      <c r="C7" s="51"/>
      <c r="D7" s="51" t="s">
        <v>6</v>
      </c>
      <c r="E7" s="51"/>
      <c r="F7" s="51" t="s">
        <v>6</v>
      </c>
      <c r="G7" s="51"/>
      <c r="H7" s="51" t="s">
        <v>6</v>
      </c>
      <c r="I7" s="51"/>
      <c r="J7" s="45" t="s">
        <v>6</v>
      </c>
      <c r="K7" s="52"/>
      <c r="L7" s="53" t="s">
        <v>6</v>
      </c>
    </row>
    <row r="8" spans="1:9" ht="15.75">
      <c r="A8" s="46"/>
      <c r="B8" s="46"/>
      <c r="C8" s="46"/>
      <c r="D8" s="46"/>
      <c r="E8" s="46"/>
      <c r="F8" s="46"/>
      <c r="G8" s="46"/>
      <c r="H8" s="46"/>
      <c r="I8" s="46"/>
    </row>
    <row r="9" spans="1:12" ht="15.75">
      <c r="A9" s="54" t="s">
        <v>56</v>
      </c>
      <c r="B9" s="55">
        <f>J9-F9</f>
        <v>70933969</v>
      </c>
      <c r="C9" s="46"/>
      <c r="D9" s="46">
        <f>L9-H9</f>
        <v>100083986</v>
      </c>
      <c r="E9" s="46"/>
      <c r="F9" s="46">
        <v>155929238</v>
      </c>
      <c r="G9" s="46"/>
      <c r="H9" s="46">
        <v>157227691</v>
      </c>
      <c r="I9" s="46"/>
      <c r="J9" s="46">
        <f>'[1]P&amp;L-1'!W10</f>
        <v>226863207</v>
      </c>
      <c r="K9" s="56"/>
      <c r="L9" s="57">
        <v>257311677</v>
      </c>
    </row>
    <row r="10" spans="1:12" ht="15.75">
      <c r="A10" s="54" t="s">
        <v>57</v>
      </c>
      <c r="B10" s="55">
        <f>J10-F10</f>
        <v>5562</v>
      </c>
      <c r="C10" s="46"/>
      <c r="D10" s="46">
        <f>L10-H10</f>
        <v>621088</v>
      </c>
      <c r="E10" s="46"/>
      <c r="F10" s="46">
        <v>24593</v>
      </c>
      <c r="G10" s="46"/>
      <c r="H10" s="46">
        <v>332478</v>
      </c>
      <c r="I10" s="46"/>
      <c r="J10" s="46">
        <f>'[1]P&amp;L-1'!W13</f>
        <v>30155</v>
      </c>
      <c r="L10" s="57">
        <v>953566</v>
      </c>
    </row>
    <row r="11" spans="1:12" ht="15.75">
      <c r="A11" s="54" t="s">
        <v>58</v>
      </c>
      <c r="B11" s="60">
        <f>SUM(B9:B10)</f>
        <v>70939531</v>
      </c>
      <c r="C11" s="46"/>
      <c r="D11" s="60">
        <f>SUM(D9:D10)</f>
        <v>100705074</v>
      </c>
      <c r="E11" s="46"/>
      <c r="F11" s="61">
        <f>SUM(F9:F10)</f>
        <v>155953831</v>
      </c>
      <c r="G11" s="46"/>
      <c r="H11" s="61">
        <v>157560169</v>
      </c>
      <c r="I11" s="46"/>
      <c r="J11" s="61">
        <f>SUM(J9:J10)</f>
        <v>226893362</v>
      </c>
      <c r="L11" s="62">
        <f>SUM(L9:L10)</f>
        <v>258265243</v>
      </c>
    </row>
    <row r="12" spans="1:12" ht="15.75">
      <c r="A12" s="54"/>
      <c r="C12" s="46"/>
      <c r="D12" s="46"/>
      <c r="E12" s="46"/>
      <c r="F12" s="46"/>
      <c r="G12" s="46"/>
      <c r="H12" s="46"/>
      <c r="I12" s="46"/>
      <c r="J12" s="46"/>
      <c r="L12" s="57"/>
    </row>
    <row r="13" spans="1:12" ht="15.75">
      <c r="A13" s="54" t="s">
        <v>59</v>
      </c>
      <c r="B13" s="55">
        <f aca="true" t="shared" si="0" ref="B13:B18">J13-F13</f>
        <v>-8403018</v>
      </c>
      <c r="C13" s="46"/>
      <c r="D13" s="46">
        <f aca="true" t="shared" si="1" ref="D13:D18">L13-H13</f>
        <v>-10822710</v>
      </c>
      <c r="E13" s="46"/>
      <c r="F13" s="46">
        <v>-40687584</v>
      </c>
      <c r="G13" s="46"/>
      <c r="H13" s="46">
        <v>-35546321</v>
      </c>
      <c r="I13" s="46"/>
      <c r="J13" s="63">
        <f>-('[1]P&amp;L-2'!M29+'[1]P&amp;L-2'!M84)</f>
        <v>-49090602</v>
      </c>
      <c r="L13" s="57">
        <v>-46369031</v>
      </c>
    </row>
    <row r="14" spans="1:12" ht="15.75">
      <c r="A14" s="54" t="s">
        <v>60</v>
      </c>
      <c r="B14" s="55">
        <f t="shared" si="0"/>
        <v>-17929888.18181818</v>
      </c>
      <c r="C14" s="46"/>
      <c r="D14" s="46">
        <f t="shared" si="1"/>
        <v>-34257999</v>
      </c>
      <c r="E14" s="46"/>
      <c r="F14" s="46">
        <v>-13092849</v>
      </c>
      <c r="G14" s="46"/>
      <c r="H14" s="46">
        <v>-29149739</v>
      </c>
      <c r="I14" s="46"/>
      <c r="J14" s="63">
        <f>-'[1]P&amp;L-2'!M33</f>
        <v>-31022737.18181818</v>
      </c>
      <c r="L14" s="57">
        <v>-63407738</v>
      </c>
    </row>
    <row r="15" spans="1:12" ht="15.75">
      <c r="A15" s="54" t="s">
        <v>61</v>
      </c>
      <c r="B15" s="55">
        <f t="shared" si="0"/>
        <v>-3016765</v>
      </c>
      <c r="C15" s="46"/>
      <c r="D15" s="46">
        <f t="shared" si="1"/>
        <v>-14899890</v>
      </c>
      <c r="E15" s="46"/>
      <c r="F15" s="46">
        <v>-25972377</v>
      </c>
      <c r="G15" s="46"/>
      <c r="H15" s="46">
        <v>-19700693</v>
      </c>
      <c r="I15" s="46"/>
      <c r="J15" s="63">
        <f>-'[1]P&amp;L-2'!M35</f>
        <v>-28989142</v>
      </c>
      <c r="L15" s="57">
        <v>-34600583</v>
      </c>
    </row>
    <row r="16" spans="1:12" ht="15.75">
      <c r="A16" s="54" t="s">
        <v>62</v>
      </c>
      <c r="B16" s="55">
        <f t="shared" si="0"/>
        <v>-6455195.261363637</v>
      </c>
      <c r="C16" s="46"/>
      <c r="D16" s="46">
        <f t="shared" si="1"/>
        <v>-4145880</v>
      </c>
      <c r="E16" s="46"/>
      <c r="F16" s="46">
        <v>-16048923</v>
      </c>
      <c r="G16" s="46"/>
      <c r="H16" s="46">
        <v>-13635347</v>
      </c>
      <c r="I16" s="46"/>
      <c r="J16" s="63">
        <f>-'[1]P&amp;L-2'!M43-'[1]P&amp;L-2'!M127</f>
        <v>-22504118.261363637</v>
      </c>
      <c r="L16" s="57">
        <v>-17781227</v>
      </c>
    </row>
    <row r="17" spans="1:12" ht="15.75">
      <c r="A17" s="54" t="s">
        <v>63</v>
      </c>
      <c r="B17" s="55">
        <f t="shared" si="0"/>
        <v>-351588</v>
      </c>
      <c r="C17" s="46"/>
      <c r="D17" s="46">
        <f t="shared" si="1"/>
        <v>-351588</v>
      </c>
      <c r="E17" s="46"/>
      <c r="F17" s="46">
        <v>-1054764</v>
      </c>
      <c r="G17" s="46"/>
      <c r="H17" s="46">
        <v>-1054764</v>
      </c>
      <c r="I17" s="46"/>
      <c r="J17" s="63">
        <f>-'[1]P&amp;L-2'!M115</f>
        <v>-1406352</v>
      </c>
      <c r="L17" s="57">
        <v>-1406352</v>
      </c>
    </row>
    <row r="18" spans="1:12" ht="15.75">
      <c r="A18" s="54" t="s">
        <v>64</v>
      </c>
      <c r="B18" s="55">
        <f t="shared" si="0"/>
        <v>-26072963</v>
      </c>
      <c r="C18" s="46"/>
      <c r="D18" s="46">
        <f t="shared" si="1"/>
        <v>-21524465</v>
      </c>
      <c r="E18" s="46"/>
      <c r="F18" s="46">
        <v>-39498395</v>
      </c>
      <c r="G18" s="46"/>
      <c r="H18" s="46">
        <v>-38828542</v>
      </c>
      <c r="I18" s="46"/>
      <c r="J18" s="64">
        <f>'[1]P&amp;L-1'!W11+'[1]P&amp;L-1'!W17+'[1]P&amp;L-1'!W18+'[1]P&amp;L-1'!W19+'[1]P&amp;L-1'!W20-J17-J16-J15-J14-J13</f>
        <v>-65571358</v>
      </c>
      <c r="L18" s="65">
        <v>-60353007</v>
      </c>
    </row>
    <row r="19" spans="1:12" ht="15.75">
      <c r="A19" s="54" t="s">
        <v>65</v>
      </c>
      <c r="B19" s="61">
        <f>SUM(B13:B18)</f>
        <v>-62229417.44318181</v>
      </c>
      <c r="C19" s="46"/>
      <c r="D19" s="61">
        <f>SUM(D13:D18)</f>
        <v>-86002532</v>
      </c>
      <c r="E19" s="46"/>
      <c r="F19" s="61">
        <f>SUM(F13:F18)</f>
        <v>-136354892</v>
      </c>
      <c r="G19" s="46"/>
      <c r="H19" s="61">
        <v>-137915406</v>
      </c>
      <c r="I19" s="46"/>
      <c r="J19" s="61">
        <f>SUM(J13:J18)</f>
        <v>-198584309.4431818</v>
      </c>
      <c r="L19" s="62">
        <f>SUM(L13:L18)</f>
        <v>-223917938</v>
      </c>
    </row>
    <row r="20" spans="1:12" ht="15.75">
      <c r="A20" s="54"/>
      <c r="C20" s="46"/>
      <c r="D20" s="46"/>
      <c r="E20" s="46"/>
      <c r="F20" s="46"/>
      <c r="G20" s="46"/>
      <c r="H20" s="46"/>
      <c r="I20" s="46"/>
      <c r="J20" s="40"/>
      <c r="L20" s="66"/>
    </row>
    <row r="21" spans="1:12" ht="15.75">
      <c r="A21" s="54" t="s">
        <v>66</v>
      </c>
      <c r="B21" s="38">
        <f>B11+B19</f>
        <v>8710113.556818187</v>
      </c>
      <c r="C21" s="46"/>
      <c r="D21" s="46">
        <f>D11+D19</f>
        <v>14702542</v>
      </c>
      <c r="E21" s="46"/>
      <c r="F21" s="38">
        <f>F11+F19</f>
        <v>19598939</v>
      </c>
      <c r="G21" s="46"/>
      <c r="H21" s="38">
        <v>19644763</v>
      </c>
      <c r="I21" s="46"/>
      <c r="J21" s="38">
        <f>J11+J19</f>
        <v>28309052.556818187</v>
      </c>
      <c r="L21" s="67">
        <f>L11+L19</f>
        <v>34347305</v>
      </c>
    </row>
    <row r="22" spans="1:12" ht="15.75">
      <c r="A22" s="54" t="s">
        <v>67</v>
      </c>
      <c r="B22" s="55">
        <f>J22-F22</f>
        <v>-119982</v>
      </c>
      <c r="C22" s="46"/>
      <c r="D22" s="46">
        <f>L22-H22</f>
        <v>-438859</v>
      </c>
      <c r="E22" s="46"/>
      <c r="F22" s="46">
        <v>-786597</v>
      </c>
      <c r="G22" s="46"/>
      <c r="H22" s="46">
        <v>-760132</v>
      </c>
      <c r="I22" s="46"/>
      <c r="J22" s="46">
        <f>'[1]P&amp;L-1'!W22</f>
        <v>-906579</v>
      </c>
      <c r="L22" s="57">
        <v>-1198991</v>
      </c>
    </row>
    <row r="23" spans="1:12" ht="15.75">
      <c r="A23" s="54" t="s">
        <v>68</v>
      </c>
      <c r="B23" s="68">
        <f>J23-F23</f>
        <v>-188369.59999999998</v>
      </c>
      <c r="C23" s="46"/>
      <c r="D23" s="46">
        <f>L23-H23</f>
        <v>-102780</v>
      </c>
      <c r="E23" s="46"/>
      <c r="F23" s="46">
        <v>-175601</v>
      </c>
      <c r="G23" s="46"/>
      <c r="H23" s="46">
        <v>385442</v>
      </c>
      <c r="I23" s="46"/>
      <c r="J23" s="46">
        <f>'[1]P&amp;L-1'!W24</f>
        <v>-363970.6</v>
      </c>
      <c r="K23" s="56"/>
      <c r="L23" s="69">
        <v>282662</v>
      </c>
    </row>
    <row r="24" spans="1:12" ht="15.75">
      <c r="A24" s="37" t="s">
        <v>69</v>
      </c>
      <c r="B24" s="70">
        <f>J24-F24</f>
        <v>746460</v>
      </c>
      <c r="D24" s="70">
        <f>L24-H24</f>
        <v>-48962</v>
      </c>
      <c r="F24" s="64">
        <v>2140137</v>
      </c>
      <c r="H24" s="64">
        <v>1235967</v>
      </c>
      <c r="J24" s="64">
        <f>'[1]P&amp;L-1'!W14</f>
        <v>2886597</v>
      </c>
      <c r="L24" s="71">
        <v>1187005</v>
      </c>
    </row>
    <row r="25" spans="1:12" ht="15.75">
      <c r="A25" s="54" t="s">
        <v>70</v>
      </c>
      <c r="B25" s="55">
        <f>SUM(B21:B24)</f>
        <v>9148221.956818188</v>
      </c>
      <c r="C25" s="46"/>
      <c r="D25" s="55">
        <f>SUM(D21:D24)</f>
        <v>14111941</v>
      </c>
      <c r="E25" s="46"/>
      <c r="F25" s="55">
        <f>SUM(F21:F24)</f>
        <v>20776878</v>
      </c>
      <c r="G25" s="46"/>
      <c r="H25" s="55">
        <v>20506040</v>
      </c>
      <c r="I25" s="46"/>
      <c r="J25" s="55">
        <f>SUM(J21:J24)</f>
        <v>29925099.956818186</v>
      </c>
      <c r="L25" s="72">
        <f>SUM(L21:L24)</f>
        <v>34617981</v>
      </c>
    </row>
    <row r="26" spans="1:12" ht="15.75">
      <c r="A26" s="54" t="s">
        <v>34</v>
      </c>
      <c r="B26" s="70">
        <f>J26-F26</f>
        <v>-1217828</v>
      </c>
      <c r="C26" s="46"/>
      <c r="D26" s="64">
        <f>L26-H26</f>
        <v>-5455036</v>
      </c>
      <c r="E26" s="46"/>
      <c r="F26" s="64">
        <v>-5933804</v>
      </c>
      <c r="G26" s="46"/>
      <c r="H26" s="64">
        <v>-6036179</v>
      </c>
      <c r="I26" s="46"/>
      <c r="J26" s="64">
        <f>'[1]P&amp;L-1'!W26</f>
        <v>-7151632</v>
      </c>
      <c r="L26" s="73">
        <v>-11491215</v>
      </c>
    </row>
    <row r="27" spans="1:12" ht="15.75">
      <c r="A27" s="74" t="s">
        <v>71</v>
      </c>
      <c r="B27" s="55">
        <f>SUM(B25:B26)</f>
        <v>7930393.956818188</v>
      </c>
      <c r="C27" s="38"/>
      <c r="D27" s="55">
        <f>SUM(D25:D26)</f>
        <v>8656905</v>
      </c>
      <c r="E27" s="38"/>
      <c r="F27" s="58">
        <f>SUM(F25:F26)</f>
        <v>14843074</v>
      </c>
      <c r="G27" s="38"/>
      <c r="H27" s="58">
        <v>14469861</v>
      </c>
      <c r="I27" s="38"/>
      <c r="J27" s="58">
        <f>SUM(J25:J26)</f>
        <v>22773467.956818186</v>
      </c>
      <c r="L27" s="75">
        <f>SUM(L25:L26)</f>
        <v>23126766</v>
      </c>
    </row>
    <row r="28" spans="1:12" ht="15.75">
      <c r="A28" s="74" t="s">
        <v>72</v>
      </c>
      <c r="B28" s="55">
        <f>J28-F28</f>
        <v>-69927.38</v>
      </c>
      <c r="C28" s="38"/>
      <c r="D28" s="38">
        <f>L28-H28</f>
        <v>-524017</v>
      </c>
      <c r="E28" s="38"/>
      <c r="F28" s="46">
        <v>-250366</v>
      </c>
      <c r="G28" s="38"/>
      <c r="H28" s="38">
        <v>242028</v>
      </c>
      <c r="I28" s="38"/>
      <c r="J28" s="46">
        <f>'[1]P&amp;L-1'!W29</f>
        <v>-320293.38</v>
      </c>
      <c r="L28" s="69">
        <v>-281989</v>
      </c>
    </row>
    <row r="29" spans="1:12" ht="16.5" thickBot="1">
      <c r="A29" s="74" t="s">
        <v>73</v>
      </c>
      <c r="B29" s="76">
        <f>SUM(B27:B28)</f>
        <v>7860466.576818188</v>
      </c>
      <c r="C29" s="38"/>
      <c r="D29" s="76">
        <f>SUM(D27:D28)</f>
        <v>8132888</v>
      </c>
      <c r="E29" s="38"/>
      <c r="F29" s="77">
        <f>SUM(F27:F28)</f>
        <v>14592708</v>
      </c>
      <c r="G29" s="38"/>
      <c r="H29" s="77">
        <v>14711889</v>
      </c>
      <c r="I29" s="38"/>
      <c r="J29" s="77">
        <f>SUM(J27:J28)</f>
        <v>22453174.576818187</v>
      </c>
      <c r="L29" s="78">
        <f>SUM(L27:L28)</f>
        <v>22844777</v>
      </c>
    </row>
    <row r="30" spans="1:12" ht="16.5" thickTop="1">
      <c r="A30" s="79"/>
      <c r="F30" s="37">
        <v>0</v>
      </c>
      <c r="J30" s="59"/>
      <c r="L30" s="75"/>
    </row>
    <row r="31" spans="1:12" ht="24.75" customHeight="1">
      <c r="A31" s="79" t="s">
        <v>74</v>
      </c>
      <c r="B31" s="38">
        <v>100000000</v>
      </c>
      <c r="D31" s="38">
        <v>100000000</v>
      </c>
      <c r="F31" s="38">
        <v>100000000</v>
      </c>
      <c r="G31" s="38"/>
      <c r="H31" s="38">
        <v>100000000</v>
      </c>
      <c r="J31" s="58">
        <v>100000000</v>
      </c>
      <c r="L31" s="75">
        <v>100000000</v>
      </c>
    </row>
    <row r="32" spans="1:12" ht="15.75">
      <c r="A32" s="79" t="s">
        <v>75</v>
      </c>
      <c r="B32" s="80">
        <f>B29/B31</f>
        <v>0.07860466576818188</v>
      </c>
      <c r="D32" s="80">
        <f>D29/D31</f>
        <v>0.08132888</v>
      </c>
      <c r="F32" s="80">
        <v>0.09485269119999998</v>
      </c>
      <c r="H32" s="80">
        <v>0.1272496875</v>
      </c>
      <c r="J32" s="80">
        <f>J29/J31</f>
        <v>0.22453174576818186</v>
      </c>
      <c r="K32" s="80"/>
      <c r="L32" s="80">
        <f>L29/L31</f>
        <v>0.22844777</v>
      </c>
    </row>
    <row r="34" ht="15.75">
      <c r="A34" s="81"/>
    </row>
    <row r="35" spans="1:12" ht="18" customHeight="1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</row>
    <row r="36" spans="2:10" ht="15.75">
      <c r="B36" s="83"/>
      <c r="J36" s="38"/>
    </row>
    <row r="37" ht="15.75" hidden="1"/>
    <row r="38" spans="1:12" ht="16.5">
      <c r="A38" s="2"/>
      <c r="B38" s="3"/>
      <c r="L38" s="37"/>
    </row>
    <row r="39" spans="1:2" ht="16.5">
      <c r="A39" s="2"/>
      <c r="B39" s="3"/>
    </row>
    <row r="40" spans="1:12" ht="15.75">
      <c r="A40" s="81"/>
      <c r="L40" s="37"/>
    </row>
    <row r="53" ht="16.5">
      <c r="A53" s="84"/>
    </row>
  </sheetData>
  <mergeCells count="1">
    <mergeCell ref="A35:L35"/>
  </mergeCells>
  <printOptions horizontalCentered="1"/>
  <pageMargins left="0.26" right="0.28" top="1" bottom="1" header="0.5" footer="0.5"/>
  <pageSetup horizontalDpi="300" verticalDpi="300" orientation="portrait" paperSize="9" scale="75" r:id="rId1"/>
  <headerFooter alignWithMargins="0">
    <oddHeader>&amp;R&amp;"Arial,Bold"&amp;10Appendix 1C</oddHeader>
    <oddFooter>&amp;C&amp;"Book Antiqua,Bold Italic"&amp;10The Condensed Consolidated Income Statements should be read in conjunction with the Annual Audited Accounts for the year ended 31st December 2002.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zoomScale="75" zoomScaleNormal="75" workbookViewId="0" topLeftCell="A4">
      <selection activeCell="C25" sqref="C25"/>
    </sheetView>
  </sheetViews>
  <sheetFormatPr defaultColWidth="9.00390625" defaultRowHeight="16.5"/>
  <cols>
    <col min="1" max="1" width="21.75390625" style="86" customWidth="1"/>
    <col min="2" max="2" width="6.125" style="86" customWidth="1"/>
    <col min="3" max="3" width="14.125" style="87" bestFit="1" customWidth="1"/>
    <col min="4" max="4" width="13.375" style="87" customWidth="1"/>
    <col min="5" max="5" width="14.375" style="87" customWidth="1"/>
    <col min="6" max="6" width="13.375" style="87" customWidth="1"/>
    <col min="7" max="16384" width="9.00390625" style="86" customWidth="1"/>
  </cols>
  <sheetData>
    <row r="2" ht="16.5">
      <c r="A2" s="85" t="s">
        <v>0</v>
      </c>
    </row>
    <row r="3" ht="16.5">
      <c r="A3" s="85" t="s">
        <v>76</v>
      </c>
    </row>
    <row r="4" ht="16.5">
      <c r="A4" s="85" t="str">
        <f>'[1]BS-1'!A3</f>
        <v>FOR THE FINANCIAL YEAR ENDED 31 DECEMBER 2003</v>
      </c>
    </row>
    <row r="6" spans="3:6" s="88" customFormat="1" ht="31.5">
      <c r="C6" s="89"/>
      <c r="D6" s="90" t="s">
        <v>77</v>
      </c>
      <c r="E6" s="90" t="s">
        <v>78</v>
      </c>
      <c r="F6" s="90"/>
    </row>
    <row r="7" spans="1:6" s="88" customFormat="1" ht="54" customHeight="1">
      <c r="A7" s="88" t="s">
        <v>79</v>
      </c>
      <c r="C7" s="91" t="s">
        <v>38</v>
      </c>
      <c r="D7" s="91" t="s">
        <v>80</v>
      </c>
      <c r="E7" s="91" t="s">
        <v>81</v>
      </c>
      <c r="F7" s="91" t="s">
        <v>82</v>
      </c>
    </row>
    <row r="8" spans="3:6" s="88" customFormat="1" ht="15" customHeight="1">
      <c r="C8" s="92"/>
      <c r="D8" s="92"/>
      <c r="E8" s="92"/>
      <c r="F8" s="92"/>
    </row>
    <row r="9" spans="1:6" ht="15.75">
      <c r="A9" s="86" t="s">
        <v>83</v>
      </c>
      <c r="C9" s="87">
        <v>100000000</v>
      </c>
      <c r="D9" s="87">
        <v>16500000</v>
      </c>
      <c r="E9" s="87">
        <f>'[1]EQ-1'!X37</f>
        <v>45484157</v>
      </c>
      <c r="F9" s="87">
        <f>SUM(C9:E9)</f>
        <v>161984157</v>
      </c>
    </row>
    <row r="10" spans="1:6" ht="15.75">
      <c r="A10" s="86" t="s">
        <v>84</v>
      </c>
      <c r="D10" s="87">
        <v>0</v>
      </c>
      <c r="E10" s="87">
        <v>0</v>
      </c>
      <c r="F10" s="87">
        <f>SUM(C10:E10)</f>
        <v>0</v>
      </c>
    </row>
    <row r="11" spans="1:6" ht="15.75">
      <c r="A11" s="86" t="s">
        <v>85</v>
      </c>
      <c r="C11" s="87">
        <v>0</v>
      </c>
      <c r="D11" s="87">
        <v>0</v>
      </c>
      <c r="E11" s="87">
        <f>'[1]EQ-1'!X38</f>
        <v>22453174.576818176</v>
      </c>
      <c r="F11" s="87">
        <f>SUM(C11:E11)</f>
        <v>22453174.576818176</v>
      </c>
    </row>
    <row r="12" spans="1:6" ht="15.75">
      <c r="A12" s="86" t="s">
        <v>86</v>
      </c>
      <c r="C12" s="87">
        <v>0</v>
      </c>
      <c r="D12" s="87">
        <f>'[1]EQ-1'!X31</f>
        <v>0</v>
      </c>
      <c r="E12" s="87">
        <f>'[1]EQ-1'!X40</f>
        <v>0</v>
      </c>
      <c r="F12" s="87">
        <f>SUM(C12:E12)</f>
        <v>0</v>
      </c>
    </row>
    <row r="13" spans="1:6" ht="15.75">
      <c r="A13" s="86" t="s">
        <v>87</v>
      </c>
      <c r="C13" s="87">
        <v>0</v>
      </c>
      <c r="D13" s="87">
        <v>0</v>
      </c>
      <c r="E13" s="87">
        <f>'[1]EQ-1'!X39</f>
        <v>-8640000</v>
      </c>
      <c r="F13" s="87">
        <f>SUM(C13:E13)</f>
        <v>-8640000</v>
      </c>
    </row>
    <row r="14" spans="1:6" ht="16.5" thickBot="1">
      <c r="A14" s="86" t="s">
        <v>88</v>
      </c>
      <c r="C14" s="93">
        <f>SUM(C9:C13)</f>
        <v>100000000</v>
      </c>
      <c r="D14" s="93">
        <f>SUM(D9:D13)</f>
        <v>16500000</v>
      </c>
      <c r="E14" s="93">
        <f>SUM(E9:E13)</f>
        <v>59297331.57681817</v>
      </c>
      <c r="F14" s="93">
        <f>SUM(F9:F13)</f>
        <v>175797331.57681817</v>
      </c>
    </row>
    <row r="15" ht="16.5" thickTop="1"/>
    <row r="17" ht="51" customHeight="1">
      <c r="A17" s="88" t="s">
        <v>89</v>
      </c>
    </row>
    <row r="19" spans="1:6" ht="15.75">
      <c r="A19" s="86" t="s">
        <v>90</v>
      </c>
      <c r="C19" s="87">
        <v>80000000</v>
      </c>
      <c r="D19" s="87">
        <v>16500000</v>
      </c>
      <c r="E19" s="87">
        <v>46671380</v>
      </c>
      <c r="F19" s="87">
        <f aca="true" t="shared" si="0" ref="F19:F24">SUM(C19:E19)</f>
        <v>143171380</v>
      </c>
    </row>
    <row r="20" spans="1:6" ht="15.75">
      <c r="A20" s="86" t="s">
        <v>84</v>
      </c>
      <c r="C20" s="87">
        <v>0</v>
      </c>
      <c r="D20" s="87">
        <v>0</v>
      </c>
      <c r="E20" s="87">
        <v>0</v>
      </c>
      <c r="F20" s="87">
        <f t="shared" si="0"/>
        <v>0</v>
      </c>
    </row>
    <row r="21" spans="1:6" ht="15.75">
      <c r="A21" s="86" t="s">
        <v>85</v>
      </c>
      <c r="C21" s="87">
        <v>0</v>
      </c>
      <c r="D21" s="87">
        <v>0</v>
      </c>
      <c r="E21" s="87">
        <f>'P&amp;LDisc'!L29</f>
        <v>22844777</v>
      </c>
      <c r="F21" s="87">
        <f t="shared" si="0"/>
        <v>22844777</v>
      </c>
    </row>
    <row r="22" spans="1:6" ht="15.75">
      <c r="A22" s="86" t="s">
        <v>86</v>
      </c>
      <c r="C22" s="87">
        <v>0</v>
      </c>
      <c r="D22" s="87">
        <v>0</v>
      </c>
      <c r="E22" s="87">
        <v>-20000000</v>
      </c>
      <c r="F22" s="87">
        <f t="shared" si="0"/>
        <v>-20000000</v>
      </c>
    </row>
    <row r="23" spans="1:6" ht="15.75">
      <c r="A23" s="86" t="s">
        <v>87</v>
      </c>
      <c r="C23" s="87">
        <v>0</v>
      </c>
      <c r="D23" s="87">
        <v>0</v>
      </c>
      <c r="E23" s="87">
        <v>-4032000</v>
      </c>
      <c r="F23" s="87">
        <f t="shared" si="0"/>
        <v>-4032000</v>
      </c>
    </row>
    <row r="24" spans="1:6" ht="16.5" thickBot="1">
      <c r="A24" s="86" t="s">
        <v>91</v>
      </c>
      <c r="C24" s="93">
        <f>SUM(C19:C23)</f>
        <v>80000000</v>
      </c>
      <c r="D24" s="93">
        <f>SUM(D19:D23)</f>
        <v>16500000</v>
      </c>
      <c r="E24" s="93">
        <f>SUM(E19:E23)</f>
        <v>45484157</v>
      </c>
      <c r="F24" s="93">
        <f t="shared" si="0"/>
        <v>141984157</v>
      </c>
    </row>
    <row r="25" ht="16.5" thickTop="1"/>
    <row r="53" ht="16.5">
      <c r="A53" s="84"/>
    </row>
  </sheetData>
  <printOptions horizontalCentered="1"/>
  <pageMargins left="0.75" right="0.75" top="1" bottom="1" header="0.5" footer="0.5"/>
  <pageSetup horizontalDpi="600" verticalDpi="600" orientation="portrait" paperSize="9" scale="80" r:id="rId1"/>
  <headerFooter alignWithMargins="0">
    <oddHeader>&amp;R&amp;"Book Antiqua,Bold"Appendix 1 D</oddHeader>
    <oddFooter>&amp;C&amp;"Book Antiqua,Bold Italic"&amp;10The Condensed Consolidated Statement of Changes in Equity should be read in conjunction with the Annual Audited Accounts for the year ended 31st December 2002.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H113"/>
  <sheetViews>
    <sheetView tabSelected="1" view="pageBreakPreview" zoomScale="60" zoomScaleNormal="60" workbookViewId="0" topLeftCell="A30">
      <selection activeCell="D64" sqref="D64"/>
    </sheetView>
  </sheetViews>
  <sheetFormatPr defaultColWidth="9.00390625" defaultRowHeight="16.5"/>
  <cols>
    <col min="1" max="1" width="56.625" style="96" customWidth="1"/>
    <col min="2" max="2" width="14.625" style="94" customWidth="1"/>
    <col min="3" max="3" width="4.00390625" style="94" customWidth="1"/>
    <col min="4" max="4" width="14.625" style="94" customWidth="1"/>
    <col min="5" max="5" width="4.00390625" style="94" customWidth="1"/>
    <col min="6" max="6" width="14.00390625" style="96" hidden="1" customWidth="1"/>
    <col min="7" max="7" width="3.625" style="96" hidden="1" customWidth="1"/>
    <col min="8" max="8" width="14.625" style="94" hidden="1" customWidth="1"/>
    <col min="9" max="9" width="10.875" style="96" hidden="1" customWidth="1"/>
    <col min="10" max="10" width="27.75390625" style="96" customWidth="1"/>
    <col min="11" max="11" width="13.75390625" style="96" hidden="1" customWidth="1"/>
    <col min="12" max="12" width="9.00390625" style="96" customWidth="1"/>
    <col min="13" max="13" width="18.625" style="96" customWidth="1"/>
    <col min="14" max="16384" width="9.00390625" style="96" customWidth="1"/>
  </cols>
  <sheetData>
    <row r="2" ht="15">
      <c r="A2" s="84" t="s">
        <v>0</v>
      </c>
    </row>
    <row r="3" spans="1:2" ht="15">
      <c r="A3" s="84" t="s">
        <v>92</v>
      </c>
      <c r="B3" s="96"/>
    </row>
    <row r="4" spans="1:2" ht="15">
      <c r="A4" s="84"/>
      <c r="B4" s="96"/>
    </row>
    <row r="5" spans="1:8" ht="15">
      <c r="A5" s="84"/>
      <c r="B5" s="98">
        <v>2003</v>
      </c>
      <c r="C5" s="99"/>
      <c r="D5" s="100">
        <v>2002</v>
      </c>
      <c r="E5" s="99"/>
      <c r="F5" s="101">
        <v>2002</v>
      </c>
      <c r="H5" s="100">
        <v>2002</v>
      </c>
    </row>
    <row r="6" spans="1:8" ht="32.25" customHeight="1">
      <c r="A6" s="84"/>
      <c r="B6" s="102" t="s">
        <v>93</v>
      </c>
      <c r="C6" s="103"/>
      <c r="D6" s="102" t="s">
        <v>93</v>
      </c>
      <c r="E6" s="103"/>
      <c r="F6" s="102" t="s">
        <v>94</v>
      </c>
      <c r="H6" s="102" t="s">
        <v>95</v>
      </c>
    </row>
    <row r="7" spans="2:8" ht="15">
      <c r="B7" s="104" t="s">
        <v>6</v>
      </c>
      <c r="C7" s="103"/>
      <c r="D7" s="104" t="s">
        <v>6</v>
      </c>
      <c r="E7" s="103"/>
      <c r="F7" s="104" t="s">
        <v>6</v>
      </c>
      <c r="H7" s="104" t="s">
        <v>6</v>
      </c>
    </row>
    <row r="8" ht="15">
      <c r="A8" s="84" t="s">
        <v>96</v>
      </c>
    </row>
    <row r="9" spans="1:8" ht="13.5">
      <c r="A9" s="96" t="s">
        <v>70</v>
      </c>
      <c r="B9" s="94">
        <f>'[1]GCF'!E34</f>
        <v>29925099.956818175</v>
      </c>
      <c r="D9" s="94">
        <v>34617981.099999994</v>
      </c>
      <c r="F9" s="105">
        <v>34614991.099999994</v>
      </c>
      <c r="H9" s="94">
        <v>9365858</v>
      </c>
    </row>
    <row r="10" spans="1:6" ht="13.5">
      <c r="A10" s="96" t="s">
        <v>97</v>
      </c>
      <c r="F10" s="105"/>
    </row>
    <row r="11" spans="1:8" ht="13.5">
      <c r="A11" s="106" t="s">
        <v>98</v>
      </c>
      <c r="B11" s="94">
        <f>'[1]GCF'!F34</f>
        <v>22504118.261363637</v>
      </c>
      <c r="D11" s="94">
        <v>17781227</v>
      </c>
      <c r="F11" s="105">
        <v>17781227</v>
      </c>
      <c r="H11" s="94">
        <v>4270175</v>
      </c>
    </row>
    <row r="12" spans="1:8" ht="13.5">
      <c r="A12" s="106" t="s">
        <v>99</v>
      </c>
      <c r="B12" s="94">
        <f>'[1]GCF'!N34</f>
        <v>1218801</v>
      </c>
      <c r="D12" s="94">
        <v>1661658</v>
      </c>
      <c r="F12" s="105">
        <v>1661658</v>
      </c>
      <c r="H12" s="94">
        <v>360488</v>
      </c>
    </row>
    <row r="13" spans="1:6" ht="13.5">
      <c r="A13" s="106" t="s">
        <v>100</v>
      </c>
      <c r="B13" s="94">
        <f>'[1]GCF'!H34</f>
        <v>-177089</v>
      </c>
      <c r="D13" s="94">
        <v>177089</v>
      </c>
      <c r="F13" s="105">
        <v>177089</v>
      </c>
    </row>
    <row r="14" spans="1:6" ht="13.5">
      <c r="A14" s="106" t="s">
        <v>101</v>
      </c>
      <c r="B14" s="94">
        <f>'[1]GCF'!I34</f>
        <v>3692125</v>
      </c>
      <c r="D14" s="94">
        <v>5187248</v>
      </c>
      <c r="F14" s="105"/>
    </row>
    <row r="15" spans="1:6" ht="13.5">
      <c r="A15" s="106" t="s">
        <v>102</v>
      </c>
      <c r="B15" s="94">
        <f>'[1]GCF'!J34</f>
        <v>-521085</v>
      </c>
      <c r="D15" s="94">
        <v>-511584</v>
      </c>
      <c r="F15" s="105">
        <v>-511584</v>
      </c>
    </row>
    <row r="16" spans="1:6" ht="13.5">
      <c r="A16" s="106" t="s">
        <v>103</v>
      </c>
      <c r="B16" s="94">
        <f>'[1]GCF'!K34</f>
        <v>0</v>
      </c>
      <c r="D16" s="94">
        <v>11086</v>
      </c>
      <c r="F16" s="105">
        <v>11086</v>
      </c>
    </row>
    <row r="17" spans="1:6" ht="13.5">
      <c r="A17" s="106" t="s">
        <v>104</v>
      </c>
      <c r="B17" s="94">
        <f>'[1]GCF'!L34</f>
        <v>113852</v>
      </c>
      <c r="D17" s="94">
        <v>1148152</v>
      </c>
      <c r="F17" s="105">
        <v>1148152</v>
      </c>
    </row>
    <row r="18" spans="1:8" ht="15.75" customHeight="1">
      <c r="A18" s="106" t="s">
        <v>105</v>
      </c>
      <c r="B18" s="94">
        <f>'[1]GCF'!O34</f>
        <v>2177924</v>
      </c>
      <c r="D18" s="94">
        <f>1690927-111000</f>
        <v>1579927</v>
      </c>
      <c r="F18" s="105">
        <f>1690927-112000</f>
        <v>1578927</v>
      </c>
      <c r="H18" s="94">
        <v>351589</v>
      </c>
    </row>
    <row r="19" spans="1:6" ht="18" customHeight="1">
      <c r="A19" s="106" t="s">
        <v>106</v>
      </c>
      <c r="B19" s="94">
        <f>'[1]GCF'!M34</f>
        <v>0</v>
      </c>
      <c r="D19" s="94">
        <v>415267.2</v>
      </c>
      <c r="F19" s="105">
        <v>415267.2</v>
      </c>
    </row>
    <row r="20" spans="1:8" ht="13.5">
      <c r="A20" s="106" t="s">
        <v>107</v>
      </c>
      <c r="B20" s="94">
        <f>'[1]GCF'!P34</f>
        <v>363970.6</v>
      </c>
      <c r="D20" s="94">
        <v>-282662.3</v>
      </c>
      <c r="F20" s="105">
        <v>-282662.3</v>
      </c>
      <c r="H20" s="94">
        <v>-846923</v>
      </c>
    </row>
    <row r="21" spans="1:6" ht="13.5">
      <c r="A21" s="106" t="s">
        <v>108</v>
      </c>
      <c r="B21" s="94">
        <f>'[1]GCF'!G34</f>
        <v>910000</v>
      </c>
      <c r="D21" s="94">
        <v>2829561</v>
      </c>
      <c r="F21" s="105">
        <v>2829561</v>
      </c>
    </row>
    <row r="22" spans="1:6" ht="13.5">
      <c r="A22" s="106" t="s">
        <v>109</v>
      </c>
      <c r="B22" s="94">
        <f>'[1]GCF'!S34</f>
        <v>-33237</v>
      </c>
      <c r="D22" s="94">
        <v>150064</v>
      </c>
      <c r="F22" s="105">
        <v>150064</v>
      </c>
    </row>
    <row r="23" spans="1:6" ht="13.5">
      <c r="A23" s="106" t="s">
        <v>110</v>
      </c>
      <c r="B23" s="94">
        <f>'[1]GCF'!R34</f>
        <v>-127731</v>
      </c>
      <c r="D23" s="94">
        <v>30776</v>
      </c>
      <c r="F23" s="105">
        <v>30776</v>
      </c>
    </row>
    <row r="24" spans="1:8" ht="13.5">
      <c r="A24" s="106" t="s">
        <v>111</v>
      </c>
      <c r="B24" s="94">
        <f>'[1]GCF'!T34</f>
        <v>-19911</v>
      </c>
      <c r="D24" s="94">
        <v>-19577</v>
      </c>
      <c r="F24" s="105">
        <v>-19577</v>
      </c>
      <c r="H24" s="94">
        <v>-1620</v>
      </c>
    </row>
    <row r="25" spans="1:8" ht="13.5">
      <c r="A25" s="106" t="s">
        <v>112</v>
      </c>
      <c r="B25" s="107">
        <f>'[1]GCF'!Q34</f>
        <v>-224502</v>
      </c>
      <c r="D25" s="107">
        <v>-1348268</v>
      </c>
      <c r="F25" s="108">
        <v>-1348268</v>
      </c>
      <c r="H25" s="107">
        <v>-545506</v>
      </c>
    </row>
    <row r="26" spans="1:8" ht="13.5">
      <c r="A26" s="109" t="s">
        <v>113</v>
      </c>
      <c r="B26" s="94">
        <f>SUM(B9:B25)</f>
        <v>59802335.81818181</v>
      </c>
      <c r="D26" s="94">
        <f>SUM(D9:D25)</f>
        <v>63427945</v>
      </c>
      <c r="F26" s="105">
        <f>SUM(F9:F25)</f>
        <v>58236707</v>
      </c>
      <c r="H26" s="105">
        <f>SUM(H9:H25)</f>
        <v>12954061</v>
      </c>
    </row>
    <row r="27" spans="1:8" ht="13.5">
      <c r="A27" s="109" t="s">
        <v>114</v>
      </c>
      <c r="B27" s="94">
        <f>'[1]GCF'!W34</f>
        <v>22739821</v>
      </c>
      <c r="D27" s="94">
        <f>-30684306</f>
        <v>-30684306</v>
      </c>
      <c r="F27" s="105">
        <f>-30200806+2506000</f>
        <v>-27694806</v>
      </c>
      <c r="H27" s="94">
        <v>28877155</v>
      </c>
    </row>
    <row r="28" spans="1:6" ht="13.5">
      <c r="A28" s="109" t="s">
        <v>115</v>
      </c>
      <c r="B28" s="94">
        <f>'[1]GCF'!V34</f>
        <v>6353654</v>
      </c>
      <c r="D28" s="94">
        <v>2989500</v>
      </c>
      <c r="F28" s="105"/>
    </row>
    <row r="29" spans="1:8" ht="13.5">
      <c r="A29" s="109" t="s">
        <v>116</v>
      </c>
      <c r="B29" s="95">
        <f>'[1]GCF'!X34</f>
        <v>-37085792</v>
      </c>
      <c r="C29" s="95"/>
      <c r="D29" s="94">
        <f>20762874+1252000</f>
        <v>22014874</v>
      </c>
      <c r="E29" s="95"/>
      <c r="F29" s="110">
        <v>22010143</v>
      </c>
      <c r="H29" s="94">
        <v>-7807087</v>
      </c>
    </row>
    <row r="30" spans="1:8" ht="13.5">
      <c r="A30" s="109" t="s">
        <v>117</v>
      </c>
      <c r="B30" s="107">
        <f>'[1]GCF'!U34</f>
        <v>-946962</v>
      </c>
      <c r="D30" s="107">
        <v>-3642269</v>
      </c>
      <c r="F30" s="105">
        <v>-3641269</v>
      </c>
      <c r="H30" s="107">
        <v>0</v>
      </c>
    </row>
    <row r="31" spans="1:8" ht="13.5" hidden="1">
      <c r="A31" s="109" t="s">
        <v>118</v>
      </c>
      <c r="B31" s="107">
        <f>'[1]GCF'!Y34</f>
        <v>0</v>
      </c>
      <c r="D31" s="107">
        <v>0</v>
      </c>
      <c r="F31" s="108">
        <v>0</v>
      </c>
      <c r="H31" s="107"/>
    </row>
    <row r="32" spans="1:8" ht="13.5">
      <c r="A32" s="109" t="s">
        <v>119</v>
      </c>
      <c r="B32" s="94">
        <f>SUM(B26:B31)</f>
        <v>50863056.81818181</v>
      </c>
      <c r="D32" s="94">
        <f>SUM(D26:D31)</f>
        <v>54105744</v>
      </c>
      <c r="F32" s="105">
        <f>SUM(F26:F31)</f>
        <v>48910775</v>
      </c>
      <c r="H32" s="105">
        <f>SUM(H26:H31)</f>
        <v>34024129</v>
      </c>
    </row>
    <row r="33" spans="1:8" ht="13.5">
      <c r="A33" s="109" t="s">
        <v>120</v>
      </c>
      <c r="B33" s="94">
        <f>'[1]GCF'!AA34</f>
        <v>-874537</v>
      </c>
      <c r="D33" s="94">
        <v>-1661658</v>
      </c>
      <c r="F33" s="105">
        <v>-1661658</v>
      </c>
      <c r="H33" s="94">
        <v>-360488</v>
      </c>
    </row>
    <row r="34" spans="1:8" ht="13.5">
      <c r="A34" s="109" t="s">
        <v>121</v>
      </c>
      <c r="B34" s="94">
        <f>'[1]GCF'!AC34</f>
        <v>-9313046</v>
      </c>
      <c r="D34" s="94">
        <v>-31605189</v>
      </c>
      <c r="F34" s="105">
        <v>-31602199</v>
      </c>
      <c r="H34" s="94">
        <v>-10280179</v>
      </c>
    </row>
    <row r="35" spans="1:8" ht="13.5">
      <c r="A35" s="109" t="s">
        <v>122</v>
      </c>
      <c r="B35" s="111">
        <f>SUM(B32:B34)</f>
        <v>40675473.81818181</v>
      </c>
      <c r="D35" s="111">
        <f>SUM(D32:D34)</f>
        <v>20838897</v>
      </c>
      <c r="F35" s="112">
        <f>SUM(F32:F34)</f>
        <v>15646918</v>
      </c>
      <c r="H35" s="112">
        <f>SUM(H32:H34)</f>
        <v>23383462</v>
      </c>
    </row>
    <row r="36" ht="13.5">
      <c r="F36" s="105"/>
    </row>
    <row r="37" spans="1:6" ht="15">
      <c r="A37" s="113" t="s">
        <v>123</v>
      </c>
      <c r="F37" s="105"/>
    </row>
    <row r="38" spans="1:8" ht="13.5">
      <c r="A38" s="109" t="s">
        <v>124</v>
      </c>
      <c r="B38" s="94">
        <f>'[1]GCF'!AD34</f>
        <v>224502</v>
      </c>
      <c r="D38" s="94">
        <f>1348268-500</f>
        <v>1347768</v>
      </c>
      <c r="F38" s="105">
        <v>1348268</v>
      </c>
      <c r="H38" s="94">
        <v>545506</v>
      </c>
    </row>
    <row r="39" spans="1:8" ht="13.5">
      <c r="A39" s="109" t="s">
        <v>125</v>
      </c>
      <c r="B39" s="94">
        <f>'[1]GCF'!AE34</f>
        <v>19911</v>
      </c>
      <c r="D39" s="94">
        <f>19577-500</f>
        <v>19077</v>
      </c>
      <c r="F39" s="105">
        <v>19577</v>
      </c>
      <c r="H39" s="94">
        <v>1620</v>
      </c>
    </row>
    <row r="40" spans="1:8" ht="13.5">
      <c r="A40" s="109" t="s">
        <v>126</v>
      </c>
      <c r="B40" s="94">
        <f>'[1]GCF'!AF34</f>
        <v>2050646</v>
      </c>
      <c r="D40" s="94">
        <f>1260264-500</f>
        <v>1259764</v>
      </c>
      <c r="F40" s="105">
        <v>1260264</v>
      </c>
      <c r="H40" s="94">
        <v>0</v>
      </c>
    </row>
    <row r="41" spans="1:6" ht="13.5">
      <c r="A41" s="109" t="s">
        <v>127</v>
      </c>
      <c r="B41" s="94">
        <f>'[1]GCF'!AG34</f>
        <v>183734</v>
      </c>
      <c r="D41" s="94">
        <f>64389-500</f>
        <v>63889</v>
      </c>
      <c r="F41" s="105">
        <v>64389</v>
      </c>
    </row>
    <row r="42" spans="1:8" ht="13.5">
      <c r="A42" s="109" t="s">
        <v>128</v>
      </c>
      <c r="B42" s="94">
        <f>'[1]GCF'!AH34</f>
        <v>-1000000</v>
      </c>
      <c r="D42" s="95">
        <v>-4857737</v>
      </c>
      <c r="F42" s="105">
        <v>-4857737</v>
      </c>
      <c r="H42" s="94">
        <v>-1564821</v>
      </c>
    </row>
    <row r="43" spans="1:8" ht="13.5">
      <c r="A43" s="109" t="s">
        <v>129</v>
      </c>
      <c r="B43" s="94">
        <f>'[1]GCF'!AI34</f>
        <v>-17804475.90909091</v>
      </c>
      <c r="D43" s="95">
        <v>-75554020</v>
      </c>
      <c r="F43" s="105">
        <v>-75554020</v>
      </c>
      <c r="H43" s="94">
        <v>-12001807</v>
      </c>
    </row>
    <row r="44" spans="1:8" ht="13.5">
      <c r="A44" s="109" t="s">
        <v>130</v>
      </c>
      <c r="B44" s="111">
        <f>SUM(B38:B43)</f>
        <v>-16325682.90909091</v>
      </c>
      <c r="D44" s="111">
        <f>SUM(D38:D43)</f>
        <v>-77721259</v>
      </c>
      <c r="F44" s="112">
        <f>SUM(F38:F43)</f>
        <v>-77719259</v>
      </c>
      <c r="H44" s="112">
        <f>SUM(H38:H43)</f>
        <v>-13019502</v>
      </c>
    </row>
    <row r="45" ht="13.5">
      <c r="F45" s="105"/>
    </row>
    <row r="46" spans="1:6" ht="15">
      <c r="A46" s="113" t="s">
        <v>131</v>
      </c>
      <c r="F46" s="105"/>
    </row>
    <row r="47" spans="1:6" ht="13.5">
      <c r="A47" s="109" t="s">
        <v>132</v>
      </c>
      <c r="B47" s="94">
        <f>'[1]GCF'!AQ34</f>
        <v>0</v>
      </c>
      <c r="D47" s="94">
        <v>15000000</v>
      </c>
      <c r="F47" s="105">
        <v>15000000</v>
      </c>
    </row>
    <row r="48" spans="1:6" ht="13.5">
      <c r="A48" s="109" t="s">
        <v>133</v>
      </c>
      <c r="B48" s="94">
        <f>'[1]GCF'!AB34</f>
        <v>-9115200</v>
      </c>
      <c r="D48" s="94">
        <v>-4812120</v>
      </c>
      <c r="F48" s="105">
        <v>-4812120</v>
      </c>
    </row>
    <row r="49" spans="1:8" ht="13.5">
      <c r="A49" s="109" t="s">
        <v>134</v>
      </c>
      <c r="B49" s="94">
        <f>'[1]GCF'!AP34</f>
        <v>-5913375</v>
      </c>
      <c r="D49" s="94">
        <v>-4916668</v>
      </c>
      <c r="F49" s="105">
        <v>-4916668</v>
      </c>
      <c r="H49" s="94">
        <v>-1041667</v>
      </c>
    </row>
    <row r="50" spans="1:8" ht="13.5">
      <c r="A50" s="109" t="s">
        <v>135</v>
      </c>
      <c r="B50" s="111">
        <f>SUM(B47:B49)</f>
        <v>-15028575</v>
      </c>
      <c r="D50" s="111">
        <f>SUM(D47:D49)</f>
        <v>5271212</v>
      </c>
      <c r="F50" s="112">
        <f>SUM(F47:F49)</f>
        <v>5271212</v>
      </c>
      <c r="H50" s="112">
        <f>SUM(H47:H49)</f>
        <v>-1041667</v>
      </c>
    </row>
    <row r="51" ht="13.5">
      <c r="F51" s="105"/>
    </row>
    <row r="52" ht="13.5">
      <c r="F52" s="105"/>
    </row>
    <row r="53" spans="1:8" ht="35.25" customHeight="1">
      <c r="A53" s="114" t="s">
        <v>41</v>
      </c>
      <c r="B53" s="94">
        <f>B35+B44+B50</f>
        <v>9321215.909090903</v>
      </c>
      <c r="D53" s="94">
        <f>D35+D44+D50</f>
        <v>-51611150</v>
      </c>
      <c r="F53" s="105">
        <f>F35+F44+F50</f>
        <v>-56801129</v>
      </c>
      <c r="H53" s="105">
        <f>H35+H44+H50</f>
        <v>9322293</v>
      </c>
    </row>
    <row r="54" spans="1:8" ht="39.75" customHeight="1">
      <c r="A54" s="115" t="s">
        <v>136</v>
      </c>
      <c r="B54" s="94">
        <f>'[1]GCF'!B13+'[1]GCF'!B6+'[1]GCF'!B7</f>
        <v>13562586</v>
      </c>
      <c r="D54" s="94">
        <f>65176467-2731</f>
        <v>65173736</v>
      </c>
      <c r="F54" s="105">
        <v>65176467</v>
      </c>
      <c r="H54" s="94">
        <v>65176467</v>
      </c>
    </row>
    <row r="55" spans="1:8" ht="24" customHeight="1" thickBot="1">
      <c r="A55" s="114" t="s">
        <v>137</v>
      </c>
      <c r="B55" s="116">
        <f>SUM(B53:B54)</f>
        <v>22883801.909090903</v>
      </c>
      <c r="D55" s="116">
        <f>SUM(D53:D54)</f>
        <v>13562586</v>
      </c>
      <c r="F55" s="117">
        <f>SUM(F53:F54)</f>
        <v>8375338</v>
      </c>
      <c r="H55" s="117">
        <f>SUM(H53:H54)</f>
        <v>74498760</v>
      </c>
    </row>
    <row r="56" ht="13.5">
      <c r="F56" s="94"/>
    </row>
    <row r="57" spans="1:6" ht="15">
      <c r="A57" s="84" t="s">
        <v>138</v>
      </c>
      <c r="F57" s="94"/>
    </row>
    <row r="58" spans="1:8" ht="13.5">
      <c r="A58" s="96" t="s">
        <v>139</v>
      </c>
      <c r="B58" s="94">
        <f>'[1]GCF'!C6</f>
        <v>14376552</v>
      </c>
      <c r="D58" s="94">
        <v>11277701</v>
      </c>
      <c r="F58" s="94">
        <v>11277701</v>
      </c>
      <c r="H58" s="94">
        <v>13189456</v>
      </c>
    </row>
    <row r="59" spans="1:8" ht="13.5">
      <c r="A59" s="96" t="s">
        <v>140</v>
      </c>
      <c r="B59" s="94">
        <f>'[1]GCF'!C7</f>
        <v>8507250</v>
      </c>
      <c r="D59" s="94">
        <v>3285163</v>
      </c>
      <c r="F59" s="94">
        <v>3285163</v>
      </c>
      <c r="H59" s="94">
        <v>62650053</v>
      </c>
    </row>
    <row r="60" spans="1:8" ht="13.5">
      <c r="A60" s="96" t="s">
        <v>141</v>
      </c>
      <c r="B60" s="94">
        <f>'[1]GCF'!C13</f>
        <v>0</v>
      </c>
      <c r="D60" s="94">
        <v>-1000278</v>
      </c>
      <c r="F60" s="94">
        <v>-1000278</v>
      </c>
      <c r="H60" s="94">
        <v>-1297453</v>
      </c>
    </row>
    <row r="61" spans="2:8" ht="14.25" thickBot="1">
      <c r="B61" s="116">
        <f>SUM(B58:B60)</f>
        <v>22883802</v>
      </c>
      <c r="D61" s="116">
        <f>SUM(D58:D60)</f>
        <v>13562586</v>
      </c>
      <c r="F61" s="116">
        <v>13562586</v>
      </c>
      <c r="H61" s="116">
        <f>SUM(H58:H60)</f>
        <v>74542056</v>
      </c>
    </row>
    <row r="62" spans="2:6" ht="13.5">
      <c r="B62" s="118"/>
      <c r="F62" s="118">
        <f>F55-F61</f>
        <v>-5187248</v>
      </c>
    </row>
    <row r="63" spans="1:6" ht="13.5">
      <c r="A63" s="97"/>
      <c r="B63" s="95"/>
      <c r="C63" s="95"/>
      <c r="D63" s="95"/>
      <c r="E63" s="95"/>
      <c r="F63" s="94"/>
    </row>
    <row r="64" spans="1:6" ht="15">
      <c r="A64" s="97"/>
      <c r="B64" s="119"/>
      <c r="C64" s="95"/>
      <c r="D64" s="95"/>
      <c r="E64" s="95"/>
      <c r="F64" s="94" t="s">
        <v>142</v>
      </c>
    </row>
    <row r="65" spans="1:6" ht="13.5">
      <c r="A65" s="97"/>
      <c r="B65" s="95"/>
      <c r="C65" s="95"/>
      <c r="D65" s="95"/>
      <c r="E65" s="95"/>
      <c r="F65" s="94">
        <v>1232054</v>
      </c>
    </row>
    <row r="66" spans="1:6" ht="13.5">
      <c r="A66" s="97"/>
      <c r="B66" s="95"/>
      <c r="C66" s="95"/>
      <c r="D66" s="95"/>
      <c r="E66" s="95"/>
      <c r="F66" s="94">
        <v>-1410327</v>
      </c>
    </row>
    <row r="67" spans="1:6" ht="13.5">
      <c r="A67" s="97"/>
      <c r="B67" s="95"/>
      <c r="C67" s="95"/>
      <c r="D67" s="95"/>
      <c r="E67" s="95"/>
      <c r="F67" s="96">
        <v>-178273</v>
      </c>
    </row>
    <row r="68" spans="1:5" ht="13.5">
      <c r="A68" s="97"/>
      <c r="B68" s="95"/>
      <c r="C68" s="95"/>
      <c r="D68" s="95"/>
      <c r="E68" s="95"/>
    </row>
    <row r="69" spans="1:5" ht="13.5">
      <c r="A69" s="97"/>
      <c r="B69" s="95"/>
      <c r="C69" s="95"/>
      <c r="D69" s="95"/>
      <c r="E69" s="95"/>
    </row>
    <row r="70" spans="1:6" ht="13.5">
      <c r="A70" s="97"/>
      <c r="B70" s="95"/>
      <c r="C70" s="95"/>
      <c r="D70" s="95"/>
      <c r="E70" s="95"/>
      <c r="F70" s="96">
        <v>3337737</v>
      </c>
    </row>
    <row r="71" spans="1:6" ht="13.5">
      <c r="A71" s="97"/>
      <c r="B71" s="95"/>
      <c r="C71" s="95"/>
      <c r="D71" s="95"/>
      <c r="E71" s="95"/>
      <c r="F71" s="96">
        <v>1000000</v>
      </c>
    </row>
    <row r="72" spans="1:6" ht="13.5">
      <c r="A72" s="97"/>
      <c r="B72" s="95"/>
      <c r="C72" s="95"/>
      <c r="D72" s="95"/>
      <c r="E72" s="95"/>
      <c r="F72" s="96">
        <v>400000</v>
      </c>
    </row>
    <row r="73" spans="1:6" ht="13.5">
      <c r="A73" s="97"/>
      <c r="B73" s="95"/>
      <c r="C73" s="95"/>
      <c r="D73" s="95"/>
      <c r="E73" s="95"/>
      <c r="F73" s="96">
        <v>120000</v>
      </c>
    </row>
    <row r="74" spans="1:6" ht="13.5">
      <c r="A74" s="97"/>
      <c r="B74" s="95"/>
      <c r="C74" s="95"/>
      <c r="D74" s="95"/>
      <c r="E74" s="95"/>
      <c r="F74" s="96">
        <v>4857737</v>
      </c>
    </row>
    <row r="75" spans="1:8" ht="13.5">
      <c r="A75" s="97"/>
      <c r="B75" s="95"/>
      <c r="C75" s="95"/>
      <c r="D75" s="95"/>
      <c r="E75" s="95"/>
      <c r="F75" s="96" t="s">
        <v>143</v>
      </c>
      <c r="G75" s="96" t="s">
        <v>144</v>
      </c>
      <c r="H75" s="94" t="s">
        <v>145</v>
      </c>
    </row>
    <row r="76" spans="1:8" ht="13.5">
      <c r="A76" s="95"/>
      <c r="B76" s="95"/>
      <c r="C76" s="95"/>
      <c r="D76" s="95"/>
      <c r="E76" s="95"/>
      <c r="F76" s="94">
        <v>32437610</v>
      </c>
      <c r="G76" s="94">
        <v>190055</v>
      </c>
      <c r="H76" s="94">
        <v>53191095</v>
      </c>
    </row>
    <row r="77" spans="1:8" ht="13.5">
      <c r="A77" s="95"/>
      <c r="B77" s="95"/>
      <c r="C77" s="95"/>
      <c r="D77" s="95"/>
      <c r="E77" s="95"/>
      <c r="F77" s="94">
        <v>189413</v>
      </c>
      <c r="G77" s="94">
        <v>112704</v>
      </c>
      <c r="H77" s="94">
        <v>634718</v>
      </c>
    </row>
    <row r="78" spans="1:8" ht="13.5">
      <c r="A78" s="95"/>
      <c r="B78" s="95"/>
      <c r="C78" s="95"/>
      <c r="D78" s="95"/>
      <c r="E78" s="95"/>
      <c r="F78" s="94">
        <v>88418</v>
      </c>
      <c r="G78" s="94">
        <v>583</v>
      </c>
      <c r="H78" s="94">
        <v>802038</v>
      </c>
    </row>
    <row r="79" spans="1:8" ht="13.5">
      <c r="A79" s="95"/>
      <c r="B79" s="95"/>
      <c r="C79" s="95"/>
      <c r="D79" s="95"/>
      <c r="E79" s="95"/>
      <c r="F79" s="94">
        <v>122959</v>
      </c>
      <c r="G79" s="94"/>
      <c r="H79" s="94">
        <v>382147</v>
      </c>
    </row>
    <row r="80" spans="1:8" ht="13.5">
      <c r="A80" s="95"/>
      <c r="B80" s="95"/>
      <c r="C80" s="95"/>
      <c r="D80" s="95"/>
      <c r="E80" s="95"/>
      <c r="F80" s="94">
        <v>169441</v>
      </c>
      <c r="G80" s="94"/>
      <c r="H80" s="94">
        <v>340451</v>
      </c>
    </row>
    <row r="81" spans="1:8" ht="13.5">
      <c r="A81" s="95"/>
      <c r="B81" s="95"/>
      <c r="C81" s="95"/>
      <c r="D81" s="95"/>
      <c r="E81" s="95"/>
      <c r="F81" s="94">
        <v>248112</v>
      </c>
      <c r="G81" s="94"/>
      <c r="H81" s="94">
        <v>1558705</v>
      </c>
    </row>
    <row r="82" spans="1:8" ht="13.5">
      <c r="A82" s="95"/>
      <c r="B82" s="95"/>
      <c r="C82" s="95"/>
      <c r="D82" s="95"/>
      <c r="E82" s="95"/>
      <c r="F82" s="94">
        <v>407</v>
      </c>
      <c r="G82" s="94"/>
      <c r="H82" s="94">
        <v>37857</v>
      </c>
    </row>
    <row r="83" spans="1:8" ht="13.5">
      <c r="A83" s="95"/>
      <c r="B83" s="95"/>
      <c r="C83" s="95"/>
      <c r="D83" s="95"/>
      <c r="E83" s="95"/>
      <c r="F83" s="94">
        <v>33256360</v>
      </c>
      <c r="G83" s="94">
        <v>303342</v>
      </c>
      <c r="H83" s="94">
        <v>56947011</v>
      </c>
    </row>
    <row r="84" spans="1:8" ht="13.5">
      <c r="A84" s="95"/>
      <c r="B84" s="95"/>
      <c r="C84" s="95"/>
      <c r="D84" s="95"/>
      <c r="E84" s="95"/>
      <c r="F84" s="94"/>
      <c r="G84" s="94"/>
      <c r="H84" s="94">
        <v>-708739</v>
      </c>
    </row>
    <row r="85" spans="1:8" ht="13.5">
      <c r="A85" s="95"/>
      <c r="B85" s="95"/>
      <c r="C85" s="95"/>
      <c r="D85" s="95"/>
      <c r="E85" s="95"/>
      <c r="F85" s="94">
        <v>33256360</v>
      </c>
      <c r="G85" s="94">
        <v>303342</v>
      </c>
      <c r="H85" s="94">
        <v>56238272</v>
      </c>
    </row>
    <row r="86" spans="1:7" ht="13.5">
      <c r="A86" s="95"/>
      <c r="B86" s="95"/>
      <c r="C86" s="95"/>
      <c r="D86" s="95"/>
      <c r="E86" s="95"/>
      <c r="F86" s="94"/>
      <c r="G86" s="94"/>
    </row>
    <row r="87" spans="1:7" ht="13.5">
      <c r="A87" s="95"/>
      <c r="B87" s="95"/>
      <c r="C87" s="95"/>
      <c r="D87" s="95"/>
      <c r="E87" s="95"/>
      <c r="F87" s="94" t="s">
        <v>145</v>
      </c>
      <c r="G87" s="94"/>
    </row>
    <row r="88" spans="1:7" ht="13.5">
      <c r="A88" s="95"/>
      <c r="B88" s="95"/>
      <c r="C88" s="95"/>
      <c r="D88" s="95"/>
      <c r="E88" s="95"/>
      <c r="F88" s="94">
        <v>52696</v>
      </c>
      <c r="G88" s="94"/>
    </row>
    <row r="89" spans="1:7" ht="13.5">
      <c r="A89" s="95"/>
      <c r="B89" s="95"/>
      <c r="C89" s="95"/>
      <c r="D89" s="95"/>
      <c r="E89" s="95"/>
      <c r="F89" s="94">
        <v>46858</v>
      </c>
      <c r="G89" s="94"/>
    </row>
    <row r="90" spans="1:7" ht="13.5">
      <c r="A90" s="95"/>
      <c r="B90" s="95"/>
      <c r="C90" s="95"/>
      <c r="D90" s="95"/>
      <c r="E90" s="95"/>
      <c r="F90" s="94">
        <v>0</v>
      </c>
      <c r="G90" s="94"/>
    </row>
    <row r="91" spans="1:7" ht="13.5">
      <c r="A91" s="95"/>
      <c r="B91" s="95"/>
      <c r="C91" s="95"/>
      <c r="D91" s="95"/>
      <c r="E91" s="95"/>
      <c r="F91" s="94">
        <v>0</v>
      </c>
      <c r="G91" s="94"/>
    </row>
    <row r="92" spans="1:7" ht="13.5">
      <c r="A92" s="95"/>
      <c r="B92" s="95"/>
      <c r="C92" s="95"/>
      <c r="D92" s="95"/>
      <c r="E92" s="95"/>
      <c r="F92" s="94">
        <v>0</v>
      </c>
      <c r="G92" s="94"/>
    </row>
    <row r="93" spans="1:7" ht="13.5">
      <c r="A93" s="95"/>
      <c r="B93" s="95"/>
      <c r="C93" s="95"/>
      <c r="D93" s="95"/>
      <c r="E93" s="95"/>
      <c r="F93" s="94">
        <v>0</v>
      </c>
      <c r="G93" s="94"/>
    </row>
    <row r="94" spans="1:7" ht="13.5">
      <c r="A94" s="95"/>
      <c r="B94" s="95"/>
      <c r="C94" s="95"/>
      <c r="D94" s="95"/>
      <c r="E94" s="95"/>
      <c r="F94" s="94">
        <v>0</v>
      </c>
      <c r="G94" s="94"/>
    </row>
    <row r="95" spans="1:7" ht="13.5">
      <c r="A95" s="95"/>
      <c r="B95" s="95"/>
      <c r="C95" s="95"/>
      <c r="D95" s="95"/>
      <c r="E95" s="95"/>
      <c r="F95" s="94">
        <v>99554</v>
      </c>
      <c r="G95" s="94"/>
    </row>
    <row r="96" spans="1:7" ht="13.5">
      <c r="A96" s="95"/>
      <c r="B96" s="95"/>
      <c r="C96" s="95"/>
      <c r="D96" s="95"/>
      <c r="E96" s="95"/>
      <c r="F96" s="94"/>
      <c r="G96" s="94"/>
    </row>
    <row r="97" spans="1:7" ht="13.5">
      <c r="A97" s="95"/>
      <c r="B97" s="95"/>
      <c r="C97" s="95"/>
      <c r="D97" s="95"/>
      <c r="E97" s="95"/>
      <c r="F97" s="94"/>
      <c r="G97" s="94"/>
    </row>
    <row r="98" spans="1:7" ht="13.5">
      <c r="A98" s="95"/>
      <c r="B98" s="95"/>
      <c r="C98" s="95"/>
      <c r="D98" s="95"/>
      <c r="E98" s="95"/>
      <c r="F98" s="94"/>
      <c r="G98" s="94"/>
    </row>
    <row r="99" spans="1:7" ht="13.5">
      <c r="A99" s="95"/>
      <c r="B99" s="95"/>
      <c r="C99" s="95"/>
      <c r="D99" s="95"/>
      <c r="E99" s="95"/>
      <c r="F99" s="94"/>
      <c r="G99" s="94"/>
    </row>
    <row r="100" spans="1:7" ht="13.5">
      <c r="A100" s="95"/>
      <c r="B100" s="95"/>
      <c r="C100" s="95"/>
      <c r="D100" s="95"/>
      <c r="E100" s="95"/>
      <c r="F100" s="94"/>
      <c r="G100" s="94"/>
    </row>
    <row r="101" spans="1:7" ht="13.5">
      <c r="A101" s="95"/>
      <c r="B101" s="95"/>
      <c r="C101" s="95"/>
      <c r="D101" s="95"/>
      <c r="E101" s="95"/>
      <c r="F101" s="94"/>
      <c r="G101" s="94"/>
    </row>
    <row r="102" spans="1:7" ht="13.5">
      <c r="A102" s="95"/>
      <c r="B102" s="95"/>
      <c r="C102" s="95"/>
      <c r="D102" s="95"/>
      <c r="E102" s="95"/>
      <c r="F102" s="94"/>
      <c r="G102" s="94"/>
    </row>
    <row r="103" spans="1:7" ht="13.5">
      <c r="A103" s="95"/>
      <c r="B103" s="95"/>
      <c r="C103" s="95"/>
      <c r="D103" s="95"/>
      <c r="E103" s="95"/>
      <c r="F103" s="94"/>
      <c r="G103" s="94"/>
    </row>
    <row r="104" spans="1:7" ht="13.5">
      <c r="A104" s="95"/>
      <c r="B104" s="95"/>
      <c r="C104" s="95"/>
      <c r="D104" s="95"/>
      <c r="E104" s="95"/>
      <c r="F104" s="94"/>
      <c r="G104" s="94"/>
    </row>
    <row r="105" spans="1:7" ht="13.5">
      <c r="A105" s="95"/>
      <c r="B105" s="95"/>
      <c r="C105" s="95"/>
      <c r="D105" s="95"/>
      <c r="E105" s="95"/>
      <c r="F105" s="94"/>
      <c r="G105" s="94"/>
    </row>
    <row r="106" spans="1:7" ht="13.5">
      <c r="A106" s="95"/>
      <c r="B106" s="95"/>
      <c r="C106" s="95"/>
      <c r="D106" s="95"/>
      <c r="E106" s="95"/>
      <c r="F106" s="94"/>
      <c r="G106" s="94"/>
    </row>
    <row r="107" spans="1:7" ht="13.5">
      <c r="A107" s="95"/>
      <c r="B107" s="95"/>
      <c r="C107" s="95"/>
      <c r="D107" s="95"/>
      <c r="E107" s="95"/>
      <c r="F107" s="94"/>
      <c r="G107" s="94"/>
    </row>
    <row r="108" spans="1:7" ht="13.5">
      <c r="A108" s="95"/>
      <c r="B108" s="95"/>
      <c r="C108" s="95"/>
      <c r="D108" s="95"/>
      <c r="E108" s="95"/>
      <c r="F108" s="94"/>
      <c r="G108" s="94"/>
    </row>
    <row r="109" spans="1:7" ht="13.5">
      <c r="A109" s="95"/>
      <c r="B109" s="95"/>
      <c r="C109" s="95"/>
      <c r="D109" s="95"/>
      <c r="E109" s="95"/>
      <c r="F109" s="94"/>
      <c r="G109" s="94"/>
    </row>
    <row r="110" spans="1:5" ht="13.5">
      <c r="A110" s="97"/>
      <c r="B110" s="95"/>
      <c r="C110" s="95"/>
      <c r="D110" s="95"/>
      <c r="E110" s="95"/>
    </row>
    <row r="111" spans="1:5" ht="13.5">
      <c r="A111" s="97"/>
      <c r="B111" s="95"/>
      <c r="C111" s="95"/>
      <c r="D111" s="95"/>
      <c r="E111" s="95"/>
    </row>
    <row r="112" spans="1:5" ht="13.5">
      <c r="A112" s="97"/>
      <c r="B112" s="95"/>
      <c r="C112" s="95"/>
      <c r="D112" s="95"/>
      <c r="E112" s="95"/>
    </row>
    <row r="113" spans="1:5" ht="13.5">
      <c r="A113" s="97"/>
      <c r="B113" s="95"/>
      <c r="C113" s="95"/>
      <c r="D113" s="95"/>
      <c r="E113" s="95"/>
    </row>
  </sheetData>
  <printOptions horizontalCentered="1"/>
  <pageMargins left="0.5" right="0.5" top="0.66" bottom="0.67" header="0.34" footer="0.25"/>
  <pageSetup horizontalDpi="600" verticalDpi="600" orientation="portrait" paperSize="9" scale="81" r:id="rId1"/>
  <headerFooter alignWithMargins="0">
    <oddHeader>&amp;R&amp;"Arial,Bold"&amp;10Appendix 1E</oddHeader>
    <oddFooter>&amp;C&amp;"Book Antiqua,Bold Italic"&amp;10The Condensed Consolidated Cash Flow Statement should be read in conjunction with the Annual Audited Accounts for the year ended 31st December 2002.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Heitech Padu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Heitech Padu Bhd</dc:creator>
  <cp:keywords/>
  <dc:description/>
  <cp:lastModifiedBy>Heitech Padu Bhd</cp:lastModifiedBy>
  <dcterms:created xsi:type="dcterms:W3CDTF">2004-02-19T08:33:01Z</dcterms:created>
  <dcterms:modified xsi:type="dcterms:W3CDTF">2004-02-19T08:37:29Z</dcterms:modified>
  <cp:category/>
  <cp:version/>
  <cp:contentType/>
  <cp:contentStatus/>
</cp:coreProperties>
</file>