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2"/>
  </bookViews>
  <sheets>
    <sheet name="BS" sheetId="1" r:id="rId1"/>
    <sheet name="P&amp;L" sheetId="2" r:id="rId2"/>
    <sheet name="Equity changes" sheetId="3" r:id="rId3"/>
    <sheet name="CF Disc" sheetId="4" r:id="rId4"/>
  </sheets>
  <externalReferences>
    <externalReference r:id="rId7"/>
    <externalReference r:id="rId8"/>
    <externalReference r:id="rId9"/>
  </externalReferences>
  <definedNames>
    <definedName name="_xlnm.Print_Area" localSheetId="0">'BS'!$A$1:$E$62</definedName>
    <definedName name="_xlnm.Print_Area" localSheetId="3">'CF Disc'!$A$1:$F$56</definedName>
    <definedName name="_xlnm.Print_Area" localSheetId="1">'P&amp;L'!$A$1:$L$33</definedName>
    <definedName name="Print_Area_MI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<sst xmlns="http://schemas.openxmlformats.org/spreadsheetml/2006/main" count="160" uniqueCount="136">
  <si>
    <t>HEITECH PADU BERHAD</t>
  </si>
  <si>
    <t xml:space="preserve">CONDENSED CONSOLIDATED BALANCE SHEET </t>
  </si>
  <si>
    <t>AS AT 30 SEPTEMBER 2002</t>
  </si>
  <si>
    <t>AUDITED</t>
  </si>
  <si>
    <t>As at 30 Sept</t>
  </si>
  <si>
    <t>As at 31 Dec</t>
  </si>
  <si>
    <t>31.12.2001</t>
  </si>
  <si>
    <t>RM</t>
  </si>
  <si>
    <t>NON-CURRENT ASSETS</t>
  </si>
  <si>
    <t>Property, plant &amp; equipment</t>
  </si>
  <si>
    <t>Deferred expenditure</t>
  </si>
  <si>
    <t>Investment in associate companies</t>
  </si>
  <si>
    <t>Other investment</t>
  </si>
  <si>
    <t>TOTAL NON-CURRENT ASSETS</t>
  </si>
  <si>
    <t>CURRENT ASSETS</t>
  </si>
  <si>
    <t>Work in progress</t>
  </si>
  <si>
    <t>Other debtors &amp; prepayments</t>
  </si>
  <si>
    <t>Trade debtors</t>
  </si>
  <si>
    <t>Fixed deposits</t>
  </si>
  <si>
    <t>Cash &amp; bank balances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</si>
  <si>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</si>
  <si>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</si>
  <si>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</si>
  <si>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</si>
  <si>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</si>
  <si>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>-</t>
  </si>
  <si>
    <t xml:space="preserve"> </t>
  </si>
  <si>
    <t>TOTAL CURRENT ASSETS</t>
  </si>
  <si>
    <t>CURRENT LIABILITIES</t>
  </si>
  <si>
    <t>Trade creditors</t>
  </si>
  <si>
    <t>Other creditors &amp; accruals</t>
  </si>
  <si>
    <t>Due to holding company</t>
  </si>
  <si>
    <t>Short term borrowings</t>
  </si>
  <si>
    <t>Dividend Payable</t>
  </si>
  <si>
    <t>Taxation</t>
  </si>
  <si>
    <t>TOTAL CURRENT LIABILITIES</t>
  </si>
  <si>
    <t>NET CURRENT ASSETS</t>
  </si>
  <si>
    <t>FINANCED BY:</t>
  </si>
  <si>
    <t>Share capital</t>
  </si>
  <si>
    <t>Share premium</t>
  </si>
  <si>
    <t xml:space="preserve">Retained profits </t>
  </si>
  <si>
    <t>Shareholders' equity</t>
  </si>
  <si>
    <t>Reserves arising from consolidation</t>
  </si>
  <si>
    <t>Minority interests</t>
  </si>
  <si>
    <t>Shareholders' Funds</t>
  </si>
  <si>
    <t>Long Term Liabilities</t>
  </si>
  <si>
    <t>Long Term Loan</t>
  </si>
  <si>
    <t>Deferred Taxation</t>
  </si>
  <si>
    <t>Non-current liabilities</t>
  </si>
  <si>
    <t>NTA/share</t>
  </si>
  <si>
    <t>CONDENSED CONSOLIDATED INCOME STATEMENT</t>
  </si>
  <si>
    <t>FOR THE QUARTER ENDED 30 SEPTEMBER 2002</t>
  </si>
  <si>
    <t>Current quarter ended 30 Sept</t>
  </si>
  <si>
    <t>Comparative quarter ended 30 Sept</t>
  </si>
  <si>
    <t>Quarter ended 30 June</t>
  </si>
  <si>
    <t>Comparative quarter ended 30 June</t>
  </si>
  <si>
    <t>9 month cumulative to date</t>
  </si>
  <si>
    <t xml:space="preserve">Revenue </t>
  </si>
  <si>
    <t>Other Operating Income</t>
  </si>
  <si>
    <t>Total operating income</t>
  </si>
  <si>
    <t>Staff Costs</t>
  </si>
  <si>
    <t>Purchase of hardware and software</t>
  </si>
  <si>
    <t>Leaseline Rental</t>
  </si>
  <si>
    <t xml:space="preserve">Depreciation </t>
  </si>
  <si>
    <t>Amortisation</t>
  </si>
  <si>
    <t>Other Operating Expenses</t>
  </si>
  <si>
    <t>Total operating expenditure</t>
  </si>
  <si>
    <t>Profit From Operations</t>
  </si>
  <si>
    <t>Finance Costs</t>
  </si>
  <si>
    <t>Share of results of associated companies</t>
  </si>
  <si>
    <t>Investing Result</t>
  </si>
  <si>
    <t>Profit before taxation</t>
  </si>
  <si>
    <t>Profit after taxation</t>
  </si>
  <si>
    <t>Minority interest</t>
  </si>
  <si>
    <t>Net profit for the period</t>
  </si>
  <si>
    <t>Number of Ordinary Shares of RM1.00 each</t>
  </si>
  <si>
    <t>Basic Earnings Per Share ( RM )</t>
  </si>
  <si>
    <t>CONDENSED CONSOLIDATED STATEMENT OF CHANGES IN EQUITY</t>
  </si>
  <si>
    <t>Non- distributable</t>
  </si>
  <si>
    <t>Distributable</t>
  </si>
  <si>
    <t>9 month quarter ended 30 Sept 2002</t>
  </si>
  <si>
    <t>Retained profits</t>
  </si>
  <si>
    <t>Total</t>
  </si>
  <si>
    <t>At 1 January 2001</t>
  </si>
  <si>
    <t>Issued during the period</t>
  </si>
  <si>
    <t>Bonus Issue</t>
  </si>
  <si>
    <t>Dividends</t>
  </si>
  <si>
    <t>At 30 September 2002</t>
  </si>
  <si>
    <t>9 month quarter ended 30 Sept 2001</t>
  </si>
  <si>
    <t>At 30 September 2001</t>
  </si>
  <si>
    <t>CONDENSED CASHFLOW FOR THE QUARTER ENDED 30 SEPTEMBER 2002</t>
  </si>
  <si>
    <t>Company</t>
  </si>
  <si>
    <t>9 month ended 30 Sept</t>
  </si>
  <si>
    <t>CASHFLOW FROM OPERATING ACTIVITIES</t>
  </si>
  <si>
    <t>Adjustment for:</t>
  </si>
  <si>
    <t>Depreciation</t>
  </si>
  <si>
    <t>Interest expense</t>
  </si>
  <si>
    <t>Writeback provision for doubtful debt</t>
  </si>
  <si>
    <t>Fixed assets written off</t>
  </si>
  <si>
    <t>Amortisation of deferred expenditure</t>
  </si>
  <si>
    <t>Share of profit from associated companies</t>
  </si>
  <si>
    <t>Provision of diminution in value of investment</t>
  </si>
  <si>
    <t>Gain on disposal of investments</t>
  </si>
  <si>
    <t>Gain on disposal of fixed assets</t>
  </si>
  <si>
    <t>Dividend income</t>
  </si>
  <si>
    <t>Interest income</t>
  </si>
  <si>
    <t>Operating profit before working capital changes</t>
  </si>
  <si>
    <t>Decrease in debtors</t>
  </si>
  <si>
    <t>Decrease in creditors</t>
  </si>
  <si>
    <t>Increase in inventories (work in progress)</t>
  </si>
  <si>
    <t>Decrease in amount due to related companies</t>
  </si>
  <si>
    <t>Cash used in operations</t>
  </si>
  <si>
    <t>Interest paid</t>
  </si>
  <si>
    <t>Dividend paid</t>
  </si>
  <si>
    <t>Taxation paid</t>
  </si>
  <si>
    <t>Net cash from operating activities</t>
  </si>
  <si>
    <t>CASHFLOW FROM INVESTING ACTIVITIES</t>
  </si>
  <si>
    <t>Interest received</t>
  </si>
  <si>
    <t>Dividend received</t>
  </si>
  <si>
    <t>Proceeds from disposal of investment</t>
  </si>
  <si>
    <t xml:space="preserve">Proceeds from disposal of fixed assets </t>
  </si>
  <si>
    <t>Purchase of investments</t>
  </si>
  <si>
    <t>Purchase of fixed assets</t>
  </si>
  <si>
    <t>Net cash used in investing activities</t>
  </si>
  <si>
    <t>CASHFLOW FROM FINANCING ACTIVITIES</t>
  </si>
  <si>
    <t>Drawdown of term loan</t>
  </si>
  <si>
    <t>Repayment of term loan</t>
  </si>
  <si>
    <t>Net cash used in financing activities</t>
  </si>
  <si>
    <t>NET INCREASE IN CASH &amp; CASH EQUIVALENTS</t>
  </si>
  <si>
    <t>CASH AND CASH EQUIVALENTS AT BEGINNING OF THE YEAR</t>
  </si>
  <si>
    <t>CASH AND CASH EQUIVALENTS AT END OF PERIOD</t>
  </si>
  <si>
    <t>CASH &amp; CASH EQUIVALENT COMPRISE:</t>
  </si>
  <si>
    <t>Cash at bank</t>
  </si>
  <si>
    <t>Fixed deposits at licensed banks</t>
  </si>
  <si>
    <t>Overdrafts</t>
  </si>
  <si>
    <t>At 1 January 2002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</si>
</sst>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_(* #,##0.0_);_(* \(#,##0.0\);_(* &quot;-&quot;??_);_(@_)"/>
    <numFmt numFmtId="177" formatCode="_(* #,##0.0_);_(* \(#,##0.0\);_(* &quot;-&quot;?_);_(@_)"/>
    <numFmt numFmtId="178" formatCode="0.000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0.0000"/>
    <numFmt numFmtId="189" formatCode="0.00000"/>
    <numFmt numFmtId="190" formatCode="0.00000000"/>
    <numFmt numFmtId="191" formatCode="0.0000000"/>
    <numFmt numFmtId="192" formatCode="0.000000"/>
    <numFmt numFmtId="193" formatCode="_(* #,##0.0_);_(* \(#,##0.0\);_(* &quot;-&quot;_);_(@_)"/>
    <numFmt numFmtId="194" formatCode="_(* #,##0.00_);_(* \(#,##0.00\);_(* &quot;-&quot;_);_(@_)"/>
  </numFmts>
  <fonts count="17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>
      <alignment/>
      <protection locked="0"/>
    </xf>
    <xf numFmtId="170" fontId="5" fillId="0" borderId="0">
      <alignment/>
      <protection locked="0"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2" fontId="9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73" fontId="5" fillId="0" borderId="2">
      <alignment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8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Border="1" applyAlignment="1" quotePrefix="1">
      <alignment horizontal="left"/>
    </xf>
    <xf numFmtId="168" fontId="0" fillId="0" borderId="0" xfId="15" applyNumberFormat="1" applyFont="1" applyAlignment="1">
      <alignment horizontal="right"/>
    </xf>
    <xf numFmtId="1" fontId="1" fillId="0" borderId="0" xfId="15" applyNumberFormat="1" applyFont="1" applyAlignment="1">
      <alignment horizontal="center"/>
    </xf>
    <xf numFmtId="1" fontId="0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28" applyFont="1" applyAlignment="1">
      <alignment horizontal="left"/>
    </xf>
    <xf numFmtId="1" fontId="1" fillId="0" borderId="3" xfId="28" applyNumberFormat="1" applyFont="1" applyBorder="1" applyAlignment="1">
      <alignment horizontal="center" wrapText="1"/>
    </xf>
    <xf numFmtId="15" fontId="1" fillId="0" borderId="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1" fillId="0" borderId="3" xfId="0" applyNumberFormat="1" applyFont="1" applyBorder="1" applyAlignment="1">
      <alignment horizontal="right"/>
    </xf>
    <xf numFmtId="9" fontId="0" fillId="0" borderId="0" xfId="28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1" fillId="0" borderId="0" xfId="28" applyFont="1" applyAlignment="1">
      <alignment horizontal="left"/>
    </xf>
    <xf numFmtId="168" fontId="0" fillId="0" borderId="0" xfId="15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68" fontId="0" fillId="0" borderId="4" xfId="28" applyNumberFormat="1" applyFont="1" applyBorder="1" applyAlignment="1">
      <alignment horizontal="center"/>
    </xf>
    <xf numFmtId="168" fontId="0" fillId="0" borderId="0" xfId="28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68" fontId="1" fillId="0" borderId="0" xfId="15" applyNumberFormat="1" applyFont="1" applyAlignment="1">
      <alignment horizontal="left"/>
    </xf>
    <xf numFmtId="168" fontId="0" fillId="0" borderId="0" xfId="15" applyNumberFormat="1" applyFont="1" applyAlignment="1" quotePrefix="1">
      <alignment horizontal="left"/>
    </xf>
    <xf numFmtId="37" fontId="0" fillId="0" borderId="0" xfId="0" applyNumberFormat="1" applyFont="1" applyAlignment="1">
      <alignment horizontal="center"/>
    </xf>
    <xf numFmtId="37" fontId="0" fillId="0" borderId="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68" fontId="0" fillId="0" borderId="0" xfId="15" applyNumberFormat="1" applyFont="1" applyFill="1" applyAlignment="1">
      <alignment horizontal="left"/>
    </xf>
    <xf numFmtId="168" fontId="1" fillId="0" borderId="4" xfId="0" applyNumberFormat="1" applyFont="1" applyBorder="1" applyAlignment="1">
      <alignment/>
    </xf>
    <xf numFmtId="168" fontId="1" fillId="0" borderId="0" xfId="15" applyNumberFormat="1" applyFont="1" applyAlignment="1">
      <alignment/>
    </xf>
    <xf numFmtId="168" fontId="0" fillId="0" borderId="0" xfId="15" applyNumberFormat="1" applyFont="1" applyAlignment="1">
      <alignment horizontal="left" indent="1"/>
    </xf>
    <xf numFmtId="168" fontId="0" fillId="0" borderId="3" xfId="15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168" fontId="10" fillId="0" borderId="0" xfId="15" applyNumberFormat="1" applyFont="1" applyAlignment="1">
      <alignment/>
    </xf>
    <xf numFmtId="0" fontId="0" fillId="0" borderId="0" xfId="0" applyFont="1" applyAlignment="1">
      <alignment horizontal="left" indent="1"/>
    </xf>
    <xf numFmtId="168" fontId="0" fillId="0" borderId="4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8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8" fontId="12" fillId="0" borderId="0" xfId="15" applyNumberFormat="1" applyFont="1" applyAlignment="1">
      <alignment/>
    </xf>
    <xf numFmtId="168" fontId="11" fillId="0" borderId="0" xfId="15" applyNumberFormat="1" applyFont="1" applyAlignment="1" quotePrefix="1">
      <alignment horizontal="left"/>
    </xf>
    <xf numFmtId="9" fontId="12" fillId="0" borderId="0" xfId="28" applyFont="1" applyBorder="1" applyAlignment="1">
      <alignment/>
    </xf>
    <xf numFmtId="1" fontId="11" fillId="0" borderId="0" xfId="28" applyNumberFormat="1" applyFont="1" applyBorder="1" applyAlignment="1">
      <alignment horizontal="center"/>
    </xf>
    <xf numFmtId="1" fontId="12" fillId="0" borderId="0" xfId="28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8" fontId="12" fillId="0" borderId="0" xfId="15" applyNumberFormat="1" applyFont="1" applyBorder="1" applyAlignment="1">
      <alignment/>
    </xf>
    <xf numFmtId="168" fontId="11" fillId="0" borderId="3" xfId="15" applyNumberFormat="1" applyFont="1" applyBorder="1" applyAlignment="1">
      <alignment horizontal="center" wrapText="1"/>
    </xf>
    <xf numFmtId="168" fontId="12" fillId="0" borderId="0" xfId="15" applyNumberFormat="1" applyFont="1" applyBorder="1" applyAlignment="1">
      <alignment horizontal="center"/>
    </xf>
    <xf numFmtId="15" fontId="13" fillId="0" borderId="3" xfId="0" applyNumberFormat="1" applyFont="1" applyBorder="1" applyAlignment="1">
      <alignment horizontal="center" wrapText="1"/>
    </xf>
    <xf numFmtId="0" fontId="14" fillId="0" borderId="0" xfId="0" applyNumberFormat="1" applyFont="1" applyAlignment="1">
      <alignment/>
    </xf>
    <xf numFmtId="168" fontId="11" fillId="0" borderId="0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8" fontId="11" fillId="0" borderId="0" xfId="15" applyNumberFormat="1" applyFont="1" applyAlignment="1">
      <alignment horizontal="center"/>
    </xf>
    <xf numFmtId="168" fontId="12" fillId="0" borderId="0" xfId="15" applyNumberFormat="1" applyFont="1" applyBorder="1" applyAlignment="1">
      <alignment wrapText="1"/>
    </xf>
    <xf numFmtId="168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68" fontId="12" fillId="0" borderId="4" xfId="0" applyNumberFormat="1" applyFont="1" applyBorder="1" applyAlignment="1">
      <alignment/>
    </xf>
    <xf numFmtId="168" fontId="12" fillId="0" borderId="4" xfId="15" applyNumberFormat="1" applyFont="1" applyBorder="1" applyAlignment="1">
      <alignment/>
    </xf>
    <xf numFmtId="168" fontId="12" fillId="0" borderId="0" xfId="15" applyNumberFormat="1" applyFont="1" applyFill="1" applyBorder="1" applyAlignment="1">
      <alignment/>
    </xf>
    <xf numFmtId="168" fontId="12" fillId="0" borderId="3" xfId="15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0" xfId="15" applyNumberFormat="1" applyFont="1" applyAlignment="1">
      <alignment wrapText="1"/>
    </xf>
    <xf numFmtId="37" fontId="12" fillId="0" borderId="0" xfId="0" applyNumberFormat="1" applyFont="1" applyAlignment="1">
      <alignment/>
    </xf>
    <xf numFmtId="168" fontId="12" fillId="0" borderId="2" xfId="0" applyNumberFormat="1" applyFont="1" applyBorder="1" applyAlignment="1">
      <alignment/>
    </xf>
    <xf numFmtId="168" fontId="12" fillId="0" borderId="2" xfId="15" applyNumberFormat="1" applyFont="1" applyBorder="1" applyAlignment="1">
      <alignment/>
    </xf>
    <xf numFmtId="37" fontId="12" fillId="0" borderId="2" xfId="0" applyNumberFormat="1" applyFont="1" applyBorder="1" applyAlignment="1">
      <alignment/>
    </xf>
    <xf numFmtId="0" fontId="12" fillId="0" borderId="0" xfId="0" applyFont="1" applyAlignment="1">
      <alignment wrapText="1"/>
    </xf>
    <xf numFmtId="3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15" applyNumberFormat="1" applyFont="1" applyAlignment="1">
      <alignment horizontal="left"/>
    </xf>
    <xf numFmtId="0" fontId="14" fillId="0" borderId="0" xfId="0" applyFont="1" applyAlignment="1">
      <alignment/>
    </xf>
    <xf numFmtId="168" fontId="14" fillId="0" borderId="0" xfId="15" applyNumberFormat="1" applyFont="1" applyAlignment="1">
      <alignment/>
    </xf>
    <xf numFmtId="0" fontId="14" fillId="0" borderId="0" xfId="0" applyFont="1" applyAlignment="1">
      <alignment wrapText="1"/>
    </xf>
    <xf numFmtId="168" fontId="14" fillId="0" borderId="0" xfId="15" applyNumberFormat="1" applyFont="1" applyFill="1" applyBorder="1" applyAlignment="1">
      <alignment wrapText="1"/>
    </xf>
    <xf numFmtId="168" fontId="14" fillId="0" borderId="0" xfId="15" applyNumberFormat="1" applyFont="1" applyFill="1" applyBorder="1" applyAlignment="1">
      <alignment horizontal="center" wrapText="1"/>
    </xf>
    <xf numFmtId="168" fontId="14" fillId="0" borderId="3" xfId="15" applyNumberFormat="1" applyFont="1" applyFill="1" applyBorder="1" applyAlignment="1">
      <alignment horizontal="center" wrapText="1"/>
    </xf>
    <xf numFmtId="168" fontId="14" fillId="0" borderId="0" xfId="15" applyNumberFormat="1" applyFont="1" applyFill="1" applyAlignment="1">
      <alignment wrapText="1"/>
    </xf>
    <xf numFmtId="168" fontId="14" fillId="0" borderId="2" xfId="15" applyNumberFormat="1" applyFont="1" applyBorder="1" applyAlignment="1">
      <alignment/>
    </xf>
    <xf numFmtId="0" fontId="15" fillId="0" borderId="0" xfId="0" applyFont="1" applyAlignment="1">
      <alignment/>
    </xf>
    <xf numFmtId="168" fontId="16" fillId="0" borderId="0" xfId="15" applyNumberFormat="1" applyFont="1" applyAlignment="1">
      <alignment/>
    </xf>
    <xf numFmtId="168" fontId="16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68" fontId="15" fillId="0" borderId="0" xfId="15" applyNumberFormat="1" applyFont="1" applyAlignment="1">
      <alignment horizontal="right"/>
    </xf>
    <xf numFmtId="168" fontId="15" fillId="0" borderId="0" xfId="15" applyNumberFormat="1" applyFont="1" applyBorder="1" applyAlignment="1">
      <alignment horizontal="right"/>
    </xf>
    <xf numFmtId="1" fontId="15" fillId="0" borderId="0" xfId="15" applyNumberFormat="1" applyFont="1" applyAlignment="1">
      <alignment horizontal="center"/>
    </xf>
    <xf numFmtId="1" fontId="16" fillId="0" borderId="0" xfId="15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68" fontId="15" fillId="0" borderId="3" xfId="15" applyNumberFormat="1" applyFont="1" applyBorder="1" applyAlignment="1">
      <alignment horizontal="center" wrapText="1"/>
    </xf>
    <xf numFmtId="168" fontId="16" fillId="0" borderId="0" xfId="15" applyNumberFormat="1" applyFont="1" applyAlignment="1">
      <alignment horizontal="center"/>
    </xf>
    <xf numFmtId="168" fontId="15" fillId="0" borderId="0" xfId="15" applyNumberFormat="1" applyFont="1" applyAlignment="1">
      <alignment horizontal="center"/>
    </xf>
    <xf numFmtId="0" fontId="16" fillId="0" borderId="0" xfId="0" applyFont="1" applyAlignment="1">
      <alignment horizontal="left" indent="1"/>
    </xf>
    <xf numFmtId="168" fontId="16" fillId="0" borderId="3" xfId="15" applyNumberFormat="1" applyFont="1" applyBorder="1" applyAlignment="1">
      <alignment/>
    </xf>
    <xf numFmtId="0" fontId="16" fillId="0" borderId="0" xfId="0" applyFont="1" applyAlignment="1">
      <alignment horizontal="left"/>
    </xf>
    <xf numFmtId="168" fontId="16" fillId="0" borderId="4" xfId="15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168" fontId="16" fillId="0" borderId="5" xfId="15" applyNumberFormat="1" applyFont="1" applyBorder="1" applyAlignment="1">
      <alignment/>
    </xf>
    <xf numFmtId="43" fontId="16" fillId="0" borderId="0" xfId="15" applyFont="1" applyAlignment="1">
      <alignment/>
    </xf>
    <xf numFmtId="0" fontId="0" fillId="0" borderId="0" xfId="0" applyFont="1" applyAlignment="1">
      <alignment horizontal="left" wrapTex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Total" xfId="30"/>
    <cellStyle name="Tusental (0)_pldt" xfId="31"/>
    <cellStyle name="Tusental_pldt" xfId="32"/>
    <cellStyle name="Valuta (0)_pldt" xfId="33"/>
    <cellStyle name="Valuta_pld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an's\2002\3rd%20quarter\Sept\Consol-Sept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c.lotus.notes.data\KLSE%20Announcement-%201st%20Qtr%202001\Consol%20March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c.lotus.notes.data\KLSE%20Announcement-%201st%20Qtr%202001\Consol%20Balance%20Sheet%20and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S"/>
      <sheetName val="P&amp;L"/>
      <sheetName val="Equity changes"/>
      <sheetName val="CF Disc"/>
      <sheetName val="Quarterly consol"/>
      <sheetName val="&lt;cje&gt;"/>
      <sheetName val="HTPBS"/>
      <sheetName val="HTPP&amp;L"/>
      <sheetName val="CF-1|2"/>
      <sheetName val="CF-3"/>
      <sheetName val="CF-10"/>
      <sheetName val="Co CF"/>
      <sheetName val="Group CF"/>
      <sheetName val="CF-4|summary"/>
      <sheetName val="CF-4"/>
      <sheetName val="CF-4-1"/>
      <sheetName val="CF-4-3-MM"/>
      <sheetName val="CF-4-4-MI"/>
      <sheetName val="CF-4-2"/>
      <sheetName val="CF-5-Notes"/>
      <sheetName val="CF-6-FA"/>
      <sheetName val="CF-23(PNTA)"/>
      <sheetName val="Sheet1"/>
      <sheetName val="SAMBS"/>
      <sheetName val="SAM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</sheetNames>
    <sheetDataSet>
      <sheetData sheetId="2">
        <row r="9">
          <cell r="B9">
            <v>56652420</v>
          </cell>
        </row>
      </sheetData>
      <sheetData sheetId="9">
        <row r="10">
          <cell r="W10">
            <v>10459308</v>
          </cell>
        </row>
        <row r="11">
          <cell r="W11">
            <v>2731344</v>
          </cell>
        </row>
        <row r="12">
          <cell r="W12">
            <v>2006021</v>
          </cell>
        </row>
        <row r="13">
          <cell r="W13">
            <v>74353350</v>
          </cell>
        </row>
        <row r="14">
          <cell r="W14">
            <v>22565903</v>
          </cell>
        </row>
        <row r="15">
          <cell r="W15">
            <v>697767</v>
          </cell>
        </row>
        <row r="17">
          <cell r="W17">
            <v>0</v>
          </cell>
        </row>
        <row r="19">
          <cell r="W19">
            <v>718629</v>
          </cell>
        </row>
        <row r="20">
          <cell r="W20">
            <v>300</v>
          </cell>
        </row>
        <row r="21">
          <cell r="W21">
            <v>18232</v>
          </cell>
        </row>
        <row r="22">
          <cell r="W22">
            <v>6815083</v>
          </cell>
        </row>
        <row r="23">
          <cell r="W23">
            <v>1631665</v>
          </cell>
        </row>
        <row r="27">
          <cell r="W27">
            <v>22139629</v>
          </cell>
        </row>
        <row r="28">
          <cell r="W28">
            <v>32263389</v>
          </cell>
        </row>
        <row r="31">
          <cell r="W31">
            <v>1369946</v>
          </cell>
        </row>
        <row r="32">
          <cell r="W32">
            <v>0</v>
          </cell>
        </row>
        <row r="33">
          <cell r="W33">
            <v>200299</v>
          </cell>
        </row>
        <row r="34">
          <cell r="W34">
            <v>1113918</v>
          </cell>
        </row>
        <row r="35">
          <cell r="W35">
            <v>0</v>
          </cell>
        </row>
        <row r="36">
          <cell r="W36">
            <v>9162127</v>
          </cell>
        </row>
        <row r="37">
          <cell r="W37">
            <v>4041667</v>
          </cell>
        </row>
        <row r="46">
          <cell r="W46">
            <v>3209134.7</v>
          </cell>
        </row>
        <row r="47">
          <cell r="W47">
            <v>11332476</v>
          </cell>
        </row>
        <row r="48">
          <cell r="W48">
            <v>104107079</v>
          </cell>
        </row>
        <row r="51">
          <cell r="W51">
            <v>-4601000</v>
          </cell>
        </row>
        <row r="52">
          <cell r="W52">
            <v>-14569111</v>
          </cell>
        </row>
        <row r="54">
          <cell r="W54">
            <v>3157994</v>
          </cell>
        </row>
        <row r="58">
          <cell r="W58">
            <v>100000000</v>
          </cell>
        </row>
        <row r="60">
          <cell r="W60">
            <v>227579</v>
          </cell>
        </row>
        <row r="61">
          <cell r="W61">
            <v>16500000</v>
          </cell>
        </row>
        <row r="62">
          <cell r="W62">
            <v>37351268.7</v>
          </cell>
        </row>
        <row r="65">
          <cell r="W65">
            <v>264352</v>
          </cell>
        </row>
      </sheetData>
      <sheetData sheetId="10">
        <row r="10">
          <cell r="W10">
            <v>157227691</v>
          </cell>
        </row>
        <row r="12">
          <cell r="W12">
            <v>-15658215</v>
          </cell>
        </row>
        <row r="13">
          <cell r="W13">
            <v>-9555557</v>
          </cell>
        </row>
        <row r="14">
          <cell r="W14">
            <v>-19700693</v>
          </cell>
        </row>
        <row r="15">
          <cell r="W15">
            <v>-11401462</v>
          </cell>
        </row>
        <row r="16">
          <cell r="W16">
            <v>-29149739</v>
          </cell>
        </row>
        <row r="17">
          <cell r="W17">
            <v>-16040479</v>
          </cell>
        </row>
        <row r="19">
          <cell r="W19">
            <v>332478</v>
          </cell>
        </row>
        <row r="20">
          <cell r="W20">
            <v>1235967</v>
          </cell>
        </row>
        <row r="23">
          <cell r="W23">
            <v>-19888106</v>
          </cell>
        </row>
        <row r="24">
          <cell r="W24">
            <v>-7727576</v>
          </cell>
        </row>
        <row r="25">
          <cell r="W25">
            <v>-1284060</v>
          </cell>
        </row>
        <row r="26">
          <cell r="W26">
            <v>360100</v>
          </cell>
        </row>
        <row r="27">
          <cell r="W27">
            <v>-367061</v>
          </cell>
        </row>
        <row r="28">
          <cell r="W28">
            <v>-2368004</v>
          </cell>
        </row>
        <row r="29">
          <cell r="W29">
            <v>-4079790</v>
          </cell>
        </row>
        <row r="30">
          <cell r="W30">
            <v>-1054764</v>
          </cell>
        </row>
        <row r="32">
          <cell r="W32">
            <v>-760132</v>
          </cell>
        </row>
        <row r="34">
          <cell r="W34">
            <v>385441.7</v>
          </cell>
        </row>
        <row r="36">
          <cell r="W36">
            <v>-6036179</v>
          </cell>
        </row>
        <row r="39">
          <cell r="W39">
            <v>242028</v>
          </cell>
        </row>
      </sheetData>
      <sheetData sheetId="11">
        <row r="31">
          <cell r="X31">
            <v>0</v>
          </cell>
        </row>
        <row r="38">
          <cell r="X38">
            <v>14711888.7</v>
          </cell>
        </row>
        <row r="39">
          <cell r="X39">
            <v>-4032000</v>
          </cell>
        </row>
        <row r="40">
          <cell r="X40">
            <v>-20000000</v>
          </cell>
        </row>
      </sheetData>
      <sheetData sheetId="12">
        <row r="6">
          <cell r="B6">
            <v>2643785</v>
          </cell>
          <cell r="C6">
            <v>7560666</v>
          </cell>
        </row>
        <row r="7">
          <cell r="B7">
            <v>60241492</v>
          </cell>
          <cell r="C7">
            <v>4114118</v>
          </cell>
        </row>
        <row r="28">
          <cell r="E28">
            <v>30181940</v>
          </cell>
          <cell r="F28">
            <v>12620574</v>
          </cell>
          <cell r="G28">
            <v>805162</v>
          </cell>
          <cell r="H28">
            <v>126675</v>
          </cell>
          <cell r="I28">
            <v>-1094658</v>
          </cell>
          <cell r="J28">
            <v>0</v>
          </cell>
          <cell r="K28">
            <v>-102204</v>
          </cell>
          <cell r="L28">
            <v>-2780250</v>
          </cell>
          <cell r="M28">
            <v>0</v>
          </cell>
          <cell r="N28">
            <v>-15911547</v>
          </cell>
          <cell r="O28">
            <v>-12238794</v>
          </cell>
          <cell r="P28">
            <v>-8270637</v>
          </cell>
          <cell r="Q28">
            <v>0</v>
          </cell>
          <cell r="R28">
            <v>-126675</v>
          </cell>
          <cell r="S28">
            <v>-5600000</v>
          </cell>
          <cell r="T28">
            <v>-21261099</v>
          </cell>
          <cell r="U28">
            <v>1094658</v>
          </cell>
          <cell r="V28">
            <v>2780250</v>
          </cell>
          <cell r="W28">
            <v>142270</v>
          </cell>
          <cell r="X28">
            <v>0</v>
          </cell>
          <cell r="Y28">
            <v>-3972542</v>
          </cell>
          <cell r="Z28">
            <v>-50371777</v>
          </cell>
        </row>
      </sheetData>
      <sheetData sheetId="13">
        <row r="6">
          <cell r="B6">
            <v>5705819</v>
          </cell>
          <cell r="C6">
            <v>10459308</v>
          </cell>
        </row>
        <row r="7">
          <cell r="B7">
            <v>60741492</v>
          </cell>
          <cell r="C7">
            <v>4737365</v>
          </cell>
        </row>
        <row r="11">
          <cell r="B11">
            <v>-1270844</v>
          </cell>
          <cell r="C11">
            <v>-1113918</v>
          </cell>
        </row>
        <row r="31">
          <cell r="E31">
            <v>20506039.7</v>
          </cell>
          <cell r="F31">
            <v>13635347</v>
          </cell>
          <cell r="G31">
            <v>-360100</v>
          </cell>
          <cell r="H31">
            <v>805162</v>
          </cell>
          <cell r="J31">
            <v>760132</v>
          </cell>
          <cell r="K31">
            <v>1054764</v>
          </cell>
          <cell r="L31">
            <v>-385441.7</v>
          </cell>
          <cell r="M31">
            <v>-1119393</v>
          </cell>
          <cell r="N31">
            <v>99452</v>
          </cell>
          <cell r="O31">
            <v>-102204</v>
          </cell>
          <cell r="P31">
            <v>-2780250</v>
          </cell>
          <cell r="Q31">
            <v>367061</v>
          </cell>
          <cell r="R31">
            <v>13709519</v>
          </cell>
          <cell r="S31">
            <v>-15055829</v>
          </cell>
          <cell r="T31">
            <v>0</v>
          </cell>
          <cell r="U31">
            <v>0</v>
          </cell>
          <cell r="V31">
            <v>-760132</v>
          </cell>
          <cell r="W31">
            <v>-4812120</v>
          </cell>
          <cell r="X31">
            <v>-22163229</v>
          </cell>
          <cell r="Y31">
            <v>1119393</v>
          </cell>
          <cell r="Z31">
            <v>2780250</v>
          </cell>
          <cell r="AA31">
            <v>549219</v>
          </cell>
          <cell r="AB31">
            <v>37191</v>
          </cell>
          <cell r="AC31">
            <v>-4379491</v>
          </cell>
          <cell r="AD31">
            <v>-66474051</v>
          </cell>
          <cell r="AK31">
            <v>-3125001</v>
          </cell>
          <cell r="AL31">
            <v>15000000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  <sheetDataSet>
      <sheetData sheetId="2">
        <row r="53">
          <cell r="V53">
            <v>80000000</v>
          </cell>
        </row>
        <row r="55">
          <cell r="V55">
            <v>16500000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  <sheetDataSet>
      <sheetData sheetId="0">
        <row r="15">
          <cell r="V15">
            <v>0</v>
          </cell>
        </row>
        <row r="16">
          <cell r="V16">
            <v>0</v>
          </cell>
        </row>
        <row r="27">
          <cell r="V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60" workbookViewId="0" topLeftCell="A1">
      <selection activeCell="B31" sqref="B31"/>
    </sheetView>
  </sheetViews>
  <sheetFormatPr defaultColWidth="9.00390625" defaultRowHeight="16.5"/>
  <cols>
    <col min="1" max="1" width="44.875" style="2" customWidth="1"/>
    <col min="2" max="2" width="15.00390625" style="2" customWidth="1"/>
    <col min="3" max="3" width="4.25390625" style="2" customWidth="1"/>
    <col min="4" max="4" width="14.75390625" style="2" customWidth="1"/>
    <col min="5" max="5" width="3.375" style="2" customWidth="1"/>
    <col min="6" max="6" width="9.50390625" style="2" customWidth="1"/>
    <col min="7" max="7" width="15.375" style="2" hidden="1" customWidth="1"/>
    <col min="8" max="16384" width="9.00390625" style="2" customWidth="1"/>
  </cols>
  <sheetData>
    <row r="1" spans="1:3" ht="16.5">
      <c r="A1" s="1" t="s">
        <v>0</v>
      </c>
      <c r="B1" s="1"/>
      <c r="C1" s="1"/>
    </row>
    <row r="2" spans="1:3" ht="16.5">
      <c r="A2" s="4" t="s">
        <v>1</v>
      </c>
      <c r="B2" s="4"/>
      <c r="C2" s="4"/>
    </row>
    <row r="3" spans="1:3" ht="16.5">
      <c r="A3" s="1" t="s">
        <v>2</v>
      </c>
      <c r="B3" s="1"/>
      <c r="C3" s="1"/>
    </row>
    <row r="4" spans="1:3" ht="16.5">
      <c r="A4" s="1"/>
      <c r="B4" s="1"/>
      <c r="C4" s="1"/>
    </row>
    <row r="5" spans="1:3" ht="16.5">
      <c r="A5" s="3"/>
      <c r="B5" s="3"/>
      <c r="C5" s="3"/>
    </row>
    <row r="6" spans="1:7" ht="16.5">
      <c r="A6" s="5"/>
      <c r="B6" s="6">
        <v>2002</v>
      </c>
      <c r="C6" s="7"/>
      <c r="D6" s="8">
        <v>2001</v>
      </c>
      <c r="E6" s="9"/>
      <c r="G6" s="10" t="s">
        <v>3</v>
      </c>
    </row>
    <row r="7" spans="1:7" ht="36" customHeight="1">
      <c r="A7" s="11"/>
      <c r="B7" s="12" t="s">
        <v>4</v>
      </c>
      <c r="C7" s="11"/>
      <c r="D7" s="13" t="s">
        <v>5</v>
      </c>
      <c r="E7" s="14"/>
      <c r="F7" s="14"/>
      <c r="G7" s="15" t="s">
        <v>6</v>
      </c>
    </row>
    <row r="8" spans="1:7" ht="16.5">
      <c r="A8" s="11"/>
      <c r="B8" s="16" t="s">
        <v>7</v>
      </c>
      <c r="C8" s="11"/>
      <c r="D8" s="17" t="s">
        <v>7</v>
      </c>
      <c r="E8" s="18"/>
      <c r="F8" s="18"/>
      <c r="G8" s="18" t="s">
        <v>7</v>
      </c>
    </row>
    <row r="9" spans="1:7" ht="16.5">
      <c r="A9" s="19" t="s">
        <v>8</v>
      </c>
      <c r="B9" s="16"/>
      <c r="C9" s="11"/>
      <c r="D9" s="17"/>
      <c r="E9" s="18"/>
      <c r="F9" s="18"/>
      <c r="G9" s="18"/>
    </row>
    <row r="10" spans="1:7" ht="16.5">
      <c r="A10" s="20" t="s">
        <v>9</v>
      </c>
      <c r="B10" s="3">
        <f>'[1]CF-1|2'!W48</f>
        <v>104107079</v>
      </c>
      <c r="C10" s="3"/>
      <c r="D10" s="21">
        <v>52210180</v>
      </c>
      <c r="G10" s="21">
        <v>52210000</v>
      </c>
    </row>
    <row r="11" spans="1:7" ht="16.5">
      <c r="A11" s="20" t="s">
        <v>10</v>
      </c>
      <c r="B11" s="3">
        <f>'[1]CF-1|2'!W54</f>
        <v>3157994</v>
      </c>
      <c r="C11" s="3"/>
      <c r="D11" s="21">
        <v>4212758</v>
      </c>
      <c r="G11" s="22">
        <v>4213000</v>
      </c>
    </row>
    <row r="12" spans="1:7" ht="16.5">
      <c r="A12" s="20" t="s">
        <v>11</v>
      </c>
      <c r="B12" s="20">
        <f>'[1]CF-1|2'!W46</f>
        <v>3209134.7</v>
      </c>
      <c r="C12" s="20"/>
      <c r="D12" s="21">
        <v>1373693</v>
      </c>
      <c r="G12" s="21">
        <v>1374000</v>
      </c>
    </row>
    <row r="13" spans="1:7" ht="16.5">
      <c r="A13" s="20" t="s">
        <v>12</v>
      </c>
      <c r="B13" s="20">
        <f>'[1]CF-1|2'!W47</f>
        <v>11332476</v>
      </c>
      <c r="C13" s="20"/>
      <c r="D13" s="21">
        <v>9217061</v>
      </c>
      <c r="G13" s="21">
        <v>9217000</v>
      </c>
    </row>
    <row r="14" spans="1:7" ht="16.5">
      <c r="A14" s="20"/>
      <c r="B14" s="20"/>
      <c r="C14" s="20"/>
      <c r="D14" s="21"/>
      <c r="G14" s="21"/>
    </row>
    <row r="15" spans="1:7" ht="16.5">
      <c r="A15" s="11" t="s">
        <v>13</v>
      </c>
      <c r="B15" s="23">
        <f>SUM(B10:B14)</f>
        <v>121806683.7</v>
      </c>
      <c r="C15" s="24"/>
      <c r="D15" s="23">
        <f>SUM(D10:D14)</f>
        <v>67013692</v>
      </c>
      <c r="E15" s="25"/>
      <c r="F15" s="18"/>
      <c r="G15" s="18"/>
    </row>
    <row r="16" spans="1:7" ht="16.5">
      <c r="A16" s="11"/>
      <c r="B16" s="16"/>
      <c r="C16" s="11"/>
      <c r="D16" s="17"/>
      <c r="E16" s="18"/>
      <c r="F16" s="18"/>
      <c r="G16" s="18"/>
    </row>
    <row r="17" spans="1:3" ht="16.5">
      <c r="A17" s="26" t="s">
        <v>14</v>
      </c>
      <c r="B17" s="26"/>
      <c r="C17" s="20"/>
    </row>
    <row r="18" spans="1:7" ht="16.5">
      <c r="A18" s="3" t="s">
        <v>15</v>
      </c>
      <c r="B18" s="3">
        <f>('[1]CF-1|2'!W21+'[1]CF-1|2'!W22+'[1]CF-1|2'!W15)</f>
        <v>7531082</v>
      </c>
      <c r="C18" s="3"/>
      <c r="D18" s="21">
        <v>16656984</v>
      </c>
      <c r="G18" s="21"/>
    </row>
    <row r="19" spans="1:7" ht="15" customHeight="1">
      <c r="A19" s="3" t="s">
        <v>16</v>
      </c>
      <c r="B19" s="3">
        <f>'[1]CF-1|2'!W14+'[1]CF-1|2'!W20+'[1]CF-1|2'!W19+'[1]CF-1|2'!W23+'[1]CF-1|2'!W17</f>
        <v>24916497</v>
      </c>
      <c r="C19" s="3"/>
      <c r="D19" s="21">
        <v>19187343</v>
      </c>
      <c r="G19" s="21">
        <v>19186000</v>
      </c>
    </row>
    <row r="20" spans="1:7" ht="16.5">
      <c r="A20" s="3" t="s">
        <v>17</v>
      </c>
      <c r="B20" s="3">
        <f>'[1]CF-1|2'!W13</f>
        <v>74353350</v>
      </c>
      <c r="C20" s="3"/>
      <c r="D20" s="21">
        <v>84181136</v>
      </c>
      <c r="G20" s="21">
        <v>100838000</v>
      </c>
    </row>
    <row r="21" spans="1:7" ht="16.5">
      <c r="A21" s="20" t="s">
        <v>18</v>
      </c>
      <c r="B21" s="20">
        <f>'[1]CF-1|2'!W11+'[1]CF-1|2'!W12</f>
        <v>4737365</v>
      </c>
      <c r="C21" s="20"/>
      <c r="D21" s="21">
        <v>60741492</v>
      </c>
      <c r="G21" s="21">
        <v>60741000</v>
      </c>
    </row>
    <row r="22" spans="1:7" ht="16.5">
      <c r="A22" s="27" t="s">
        <v>19</v>
      </c>
      <c r="B22" s="27">
        <f>'[1]CF-1|2'!W10</f>
        <v>10459308</v>
      </c>
      <c r="C22" s="27"/>
      <c r="D22" s="21">
        <v>5705819</v>
      </c>
      <c r="G22" s="21">
        <v>5706000</v>
      </c>
    </row>
    <row r="23" spans="1:7" ht="16.5" hidden="1">
      <c r="A23" s="3" t="s">
        <v>20</v>
      </c>
      <c r="B23" s="3"/>
      <c r="C23" s="3"/>
      <c r="D23" s="21"/>
      <c r="G23" s="21">
        <v>0</v>
      </c>
    </row>
    <row r="24" spans="1:7" ht="16.5" hidden="1">
      <c r="A24" s="3" t="s">
        <v>21</v>
      </c>
      <c r="B24" s="3"/>
      <c r="C24" s="3"/>
      <c r="D24" s="21"/>
      <c r="G24" s="21">
        <v>0</v>
      </c>
    </row>
    <row r="25" spans="1:7" ht="16.5" hidden="1">
      <c r="A25" s="3" t="s">
        <v>22</v>
      </c>
      <c r="B25" s="3"/>
      <c r="C25" s="3"/>
      <c r="D25" s="21">
        <f>'[3]bsheet'!V15</f>
        <v>0</v>
      </c>
      <c r="G25" s="21"/>
    </row>
    <row r="26" spans="1:7" ht="16.5" hidden="1">
      <c r="A26" s="27" t="s">
        <v>23</v>
      </c>
      <c r="B26" s="27"/>
      <c r="C26" s="27"/>
      <c r="D26" s="21">
        <f>'[3]bsheet'!V16</f>
        <v>0</v>
      </c>
      <c r="G26" s="21"/>
    </row>
    <row r="27" spans="1:7" ht="16.5" hidden="1">
      <c r="A27" s="20" t="s">
        <v>24</v>
      </c>
      <c r="B27" s="20"/>
      <c r="C27" s="27"/>
      <c r="D27" s="21"/>
      <c r="G27" s="28" t="s">
        <v>25</v>
      </c>
    </row>
    <row r="28" spans="1:7" ht="16.5">
      <c r="A28" s="3"/>
      <c r="B28" s="3" t="s">
        <v>26</v>
      </c>
      <c r="C28" s="3"/>
      <c r="D28" s="21"/>
      <c r="G28" s="21"/>
    </row>
    <row r="29" spans="1:7" ht="16.5">
      <c r="A29" s="3" t="s">
        <v>27</v>
      </c>
      <c r="B29" s="29">
        <f>SUM(B18:B28)</f>
        <v>121997602</v>
      </c>
      <c r="C29" s="3"/>
      <c r="D29" s="29">
        <f>SUM(D18:D28)</f>
        <v>186472774</v>
      </c>
      <c r="G29" s="29">
        <f>SUM(G21:G28)</f>
        <v>66447000</v>
      </c>
    </row>
    <row r="30" spans="1:7" ht="16.5">
      <c r="A30" s="3"/>
      <c r="B30" s="3"/>
      <c r="C30" s="3"/>
      <c r="D30" s="30"/>
      <c r="G30" s="21"/>
    </row>
    <row r="31" spans="1:7" ht="16.5">
      <c r="A31" s="26" t="s">
        <v>28</v>
      </c>
      <c r="B31" s="26"/>
      <c r="C31" s="27"/>
      <c r="D31" s="21"/>
      <c r="G31" s="21"/>
    </row>
    <row r="32" spans="1:7" ht="16.5">
      <c r="A32" s="3" t="s">
        <v>29</v>
      </c>
      <c r="B32" s="3">
        <f>'[1]CF-1|2'!W27</f>
        <v>22139629</v>
      </c>
      <c r="C32" s="3"/>
      <c r="D32" s="21">
        <v>25720160</v>
      </c>
      <c r="G32" s="21">
        <v>25720000</v>
      </c>
    </row>
    <row r="33" spans="1:7" ht="16.5">
      <c r="A33" s="3" t="s">
        <v>30</v>
      </c>
      <c r="B33" s="3">
        <f>'[1]CF-1|2'!W28+'[1]CF-1|2'!W31+'[1]CF-1|2'!W33+'[1]CF-1|2'!W32</f>
        <v>33833634</v>
      </c>
      <c r="C33" s="3"/>
      <c r="D33" s="21">
        <v>45181048</v>
      </c>
      <c r="G33" s="21">
        <v>45181000</v>
      </c>
    </row>
    <row r="34" spans="1:7" ht="16.5" hidden="1">
      <c r="A34" s="3" t="s">
        <v>31</v>
      </c>
      <c r="B34" s="3"/>
      <c r="C34" s="3"/>
      <c r="D34" s="21">
        <f>'[3]bsheet'!V27</f>
        <v>0</v>
      </c>
      <c r="G34" s="28"/>
    </row>
    <row r="35" spans="1:7" ht="16.5">
      <c r="A35" s="20" t="s">
        <v>32</v>
      </c>
      <c r="B35" s="31">
        <f>'[1]CF-1|2'!W34+'[1]CF-1|2'!W37</f>
        <v>5155585</v>
      </c>
      <c r="C35" s="20"/>
      <c r="D35" s="21">
        <v>5440511</v>
      </c>
      <c r="G35" s="22">
        <v>5440000</v>
      </c>
    </row>
    <row r="36" spans="1:7" ht="16.5">
      <c r="A36" s="27" t="s">
        <v>33</v>
      </c>
      <c r="B36" s="27">
        <f>'[1]CF-1|2'!W35</f>
        <v>0</v>
      </c>
      <c r="C36" s="27"/>
      <c r="D36" s="21">
        <v>0</v>
      </c>
      <c r="G36" s="21">
        <v>0</v>
      </c>
    </row>
    <row r="37" spans="1:7" ht="16.5">
      <c r="A37" s="3" t="s">
        <v>34</v>
      </c>
      <c r="B37" s="3">
        <f>'[1]CF-1|2'!W36</f>
        <v>9162127</v>
      </c>
      <c r="C37" s="3"/>
      <c r="D37" s="21">
        <v>25289177</v>
      </c>
      <c r="G37" s="21">
        <v>25289000</v>
      </c>
    </row>
    <row r="38" spans="1:7" ht="16.5" hidden="1">
      <c r="A38" s="27"/>
      <c r="B38" s="27"/>
      <c r="C38" s="27"/>
      <c r="D38" s="21"/>
      <c r="G38" s="21"/>
    </row>
    <row r="39" spans="1:7" ht="16.5">
      <c r="A39" s="3"/>
      <c r="B39" s="3"/>
      <c r="C39" s="3"/>
      <c r="D39" s="21"/>
      <c r="G39" s="21"/>
    </row>
    <row r="40" spans="1:7" ht="16.5">
      <c r="A40" s="3" t="s">
        <v>35</v>
      </c>
      <c r="B40" s="29">
        <f>SUM(B32:B39)</f>
        <v>70290975</v>
      </c>
      <c r="C40" s="3"/>
      <c r="D40" s="29">
        <f>SUM(D32:D39)</f>
        <v>101630896</v>
      </c>
      <c r="G40" s="29">
        <f>SUM(G32:G39)</f>
        <v>101630000</v>
      </c>
    </row>
    <row r="41" spans="1:7" ht="16.5">
      <c r="A41" s="3"/>
      <c r="B41" s="3"/>
      <c r="C41" s="3"/>
      <c r="D41" s="21"/>
      <c r="G41" s="21"/>
    </row>
    <row r="42" spans="1:7" ht="16.5">
      <c r="A42" s="27" t="s">
        <v>36</v>
      </c>
      <c r="B42" s="3">
        <f>B29-B40</f>
        <v>51706627</v>
      </c>
      <c r="C42" s="27"/>
      <c r="D42" s="21">
        <f>D29-D40</f>
        <v>84841878</v>
      </c>
      <c r="G42" s="21">
        <f>G29-G40</f>
        <v>-35183000</v>
      </c>
    </row>
    <row r="44" spans="2:4" ht="16.5">
      <c r="B44" s="32">
        <f>B42+B15</f>
        <v>173513310.7</v>
      </c>
      <c r="D44" s="32">
        <f>D42+D15</f>
        <v>151855570</v>
      </c>
    </row>
    <row r="46" spans="1:7" ht="16.5">
      <c r="A46" s="33" t="s">
        <v>37</v>
      </c>
      <c r="B46" s="33"/>
      <c r="C46" s="3"/>
      <c r="D46" s="21"/>
      <c r="G46" s="21"/>
    </row>
    <row r="47" spans="1:7" ht="16.5">
      <c r="A47" s="34" t="s">
        <v>38</v>
      </c>
      <c r="B47" s="3">
        <f>'[1]CF-1|2'!W58</f>
        <v>100000000</v>
      </c>
      <c r="C47" s="3"/>
      <c r="D47" s="21">
        <f>'[2]CF-1|2'!$V$53</f>
        <v>80000000</v>
      </c>
      <c r="G47" s="21">
        <v>80000000</v>
      </c>
    </row>
    <row r="48" spans="1:7" ht="16.5">
      <c r="A48" s="34" t="s">
        <v>39</v>
      </c>
      <c r="B48" s="3">
        <f>'[1]CF-1|2'!W61</f>
        <v>16500000</v>
      </c>
      <c r="C48" s="3"/>
      <c r="D48" s="21">
        <f>'[2]CF-1|2'!$V$55</f>
        <v>16500000</v>
      </c>
      <c r="G48" s="22">
        <v>16500000</v>
      </c>
    </row>
    <row r="49" spans="1:7" ht="16.5">
      <c r="A49" s="34" t="s">
        <v>40</v>
      </c>
      <c r="B49" s="35">
        <f>'[1]CF-1|2'!W62</f>
        <v>37351268.7</v>
      </c>
      <c r="C49" s="3"/>
      <c r="D49" s="36">
        <v>46671380</v>
      </c>
      <c r="G49" s="36">
        <v>46671000</v>
      </c>
    </row>
    <row r="50" spans="1:7" ht="16.5">
      <c r="A50" s="34" t="s">
        <v>41</v>
      </c>
      <c r="B50" s="37">
        <f>SUM(B47:B49)</f>
        <v>153851268.7</v>
      </c>
      <c r="C50" s="3"/>
      <c r="D50" s="37">
        <f>SUM(D47:D49)</f>
        <v>143171380</v>
      </c>
      <c r="G50" s="30"/>
    </row>
    <row r="51" spans="1:7" ht="16.5">
      <c r="A51" s="34" t="s">
        <v>42</v>
      </c>
      <c r="B51" s="3">
        <f>'[1]CF-1|2'!W60</f>
        <v>227579</v>
      </c>
      <c r="C51" s="3"/>
      <c r="D51" s="21">
        <v>227579</v>
      </c>
      <c r="G51" s="21">
        <v>228000</v>
      </c>
    </row>
    <row r="52" spans="1:7" ht="16.5">
      <c r="A52" s="34" t="s">
        <v>43</v>
      </c>
      <c r="B52" s="3">
        <f>'[1]CF-1|2'!W65</f>
        <v>264352</v>
      </c>
      <c r="C52" s="3"/>
      <c r="D52" s="21">
        <v>1286500</v>
      </c>
      <c r="G52" s="21">
        <v>1286000</v>
      </c>
    </row>
    <row r="53" spans="1:7" ht="16.5">
      <c r="A53" s="34" t="s">
        <v>44</v>
      </c>
      <c r="B53" s="29">
        <f>SUM(B50:B52)</f>
        <v>154343199.7</v>
      </c>
      <c r="C53" s="3"/>
      <c r="D53" s="29">
        <f>SUM(D50:D52)</f>
        <v>144685459</v>
      </c>
      <c r="G53" s="21">
        <f>SUM(G47:G52)</f>
        <v>144685000</v>
      </c>
    </row>
    <row r="54" spans="1:7" ht="16.5">
      <c r="A54" s="3"/>
      <c r="B54" s="30"/>
      <c r="C54" s="3"/>
      <c r="D54" s="21"/>
      <c r="G54" s="21"/>
    </row>
    <row r="55" spans="1:7" ht="16.5">
      <c r="A55" s="38" t="s">
        <v>45</v>
      </c>
      <c r="B55" s="3"/>
      <c r="C55" s="3"/>
      <c r="D55" s="21"/>
      <c r="G55" s="21"/>
    </row>
    <row r="56" spans="1:7" ht="16.5">
      <c r="A56" s="39" t="s">
        <v>46</v>
      </c>
      <c r="B56" s="3">
        <f>-'[1]CF-1|2'!W52</f>
        <v>14569111</v>
      </c>
      <c r="D56" s="21">
        <v>2569111</v>
      </c>
      <c r="G56" s="22">
        <v>-2569000</v>
      </c>
    </row>
    <row r="57" spans="1:7" ht="16.5">
      <c r="A57" s="39" t="s">
        <v>47</v>
      </c>
      <c r="B57" s="3">
        <f>-'[1]CF-1|2'!W51</f>
        <v>4601000</v>
      </c>
      <c r="D57" s="21">
        <v>4601000</v>
      </c>
      <c r="G57" s="21">
        <v>-4601000</v>
      </c>
    </row>
    <row r="58" spans="1:4" ht="16.5">
      <c r="A58" s="3" t="s">
        <v>48</v>
      </c>
      <c r="B58" s="40">
        <f>SUM(B56:B57)</f>
        <v>19170111</v>
      </c>
      <c r="D58" s="40">
        <f>SUM(D56:D57)</f>
        <v>7170111</v>
      </c>
    </row>
    <row r="59" ht="16.5">
      <c r="A59" s="3"/>
    </row>
    <row r="60" spans="1:7" ht="17.25" thickBot="1">
      <c r="A60" s="3"/>
      <c r="B60" s="41">
        <f>B53+B58</f>
        <v>173513310.7</v>
      </c>
      <c r="C60" s="3"/>
      <c r="D60" s="41">
        <f>D53+D58</f>
        <v>151855570</v>
      </c>
      <c r="G60" s="42">
        <f>SUM(G53:G57)</f>
        <v>137515000</v>
      </c>
    </row>
    <row r="61" spans="2:7" ht="17.25" thickTop="1">
      <c r="B61" s="3">
        <f>B44-B60</f>
        <v>0</v>
      </c>
      <c r="C61" s="3"/>
      <c r="D61" s="3"/>
      <c r="E61" s="3"/>
      <c r="F61" s="3"/>
      <c r="G61" s="3" t="e">
        <f>#REF!-G60</f>
        <v>#REF!</v>
      </c>
    </row>
    <row r="62" spans="1:7" ht="16.5">
      <c r="A62" s="2" t="s">
        <v>49</v>
      </c>
      <c r="B62" s="43">
        <f>(B53-B11)/100000000</f>
        <v>1.5118520569999998</v>
      </c>
      <c r="C62" s="43"/>
      <c r="D62" s="43">
        <f>(D53-D11)/D47</f>
        <v>1.7559087625</v>
      </c>
      <c r="E62" s="43"/>
      <c r="F62" s="43"/>
      <c r="G62" s="43">
        <f>(G53-G11)/80000000</f>
        <v>1.7559</v>
      </c>
    </row>
    <row r="63" ht="16.5">
      <c r="B63" s="44"/>
    </row>
  </sheetData>
  <printOptions horizontalCentered="1"/>
  <pageMargins left="0.85" right="0.75" top="0.56" bottom="1" header="0.34" footer="0.5"/>
  <pageSetup horizontalDpi="300" verticalDpi="300" orientation="portrait" paperSize="9" scale="84" r:id="rId1"/>
  <headerFooter alignWithMargins="0">
    <oddFooter>&amp;C&amp;"Book Antiqua,Bold Italic"&amp;10The Condensed Cosolidated Balance Sheets should be read in conjunction with the Annual Financial Report for the year ended 31st December 2001.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60" workbookViewId="0" topLeftCell="A13">
      <selection activeCell="J14" sqref="J14"/>
    </sheetView>
  </sheetViews>
  <sheetFormatPr defaultColWidth="9.00390625" defaultRowHeight="16.5"/>
  <cols>
    <col min="1" max="1" width="44.875" style="46" customWidth="1"/>
    <col min="2" max="2" width="17.50390625" style="46" customWidth="1"/>
    <col min="3" max="3" width="2.50390625" style="46" customWidth="1"/>
    <col min="4" max="4" width="17.50390625" style="46" customWidth="1"/>
    <col min="5" max="5" width="2.50390625" style="46" hidden="1" customWidth="1"/>
    <col min="6" max="6" width="15.625" style="46" hidden="1" customWidth="1"/>
    <col min="7" max="7" width="2.50390625" style="46" hidden="1" customWidth="1"/>
    <col min="8" max="8" width="15.875" style="46" hidden="1" customWidth="1"/>
    <col min="9" max="9" width="2.50390625" style="46" customWidth="1"/>
    <col min="10" max="10" width="13.875" style="46" customWidth="1"/>
    <col min="11" max="11" width="3.125" style="46" customWidth="1"/>
    <col min="12" max="12" width="15.125" style="47" customWidth="1"/>
    <col min="13" max="13" width="1.625" style="46" customWidth="1"/>
    <col min="14" max="16384" width="9.00390625" style="46" customWidth="1"/>
  </cols>
  <sheetData>
    <row r="1" spans="1:9" ht="15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48" t="s">
        <v>50</v>
      </c>
      <c r="B2" s="48"/>
      <c r="C2" s="48"/>
      <c r="D2" s="48"/>
      <c r="E2" s="48"/>
      <c r="F2" s="48"/>
      <c r="G2" s="48"/>
      <c r="H2" s="48"/>
      <c r="I2" s="48"/>
    </row>
    <row r="3" spans="1:9" ht="15.75">
      <c r="A3" s="45" t="s">
        <v>51</v>
      </c>
      <c r="B3" s="48"/>
      <c r="C3" s="48"/>
      <c r="D3" s="48"/>
      <c r="E3" s="48"/>
      <c r="F3" s="48"/>
      <c r="G3" s="48"/>
      <c r="H3" s="48"/>
      <c r="I3" s="48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13" ht="15.75">
      <c r="A5" s="49"/>
      <c r="B5" s="50">
        <v>2002</v>
      </c>
      <c r="C5" s="51"/>
      <c r="D5" s="50">
        <v>2001</v>
      </c>
      <c r="E5" s="51"/>
      <c r="F5" s="50">
        <v>2002</v>
      </c>
      <c r="G5" s="51"/>
      <c r="H5" s="50">
        <v>2001</v>
      </c>
      <c r="I5" s="51"/>
      <c r="J5" s="52">
        <v>2002</v>
      </c>
      <c r="K5" s="53"/>
      <c r="L5" s="50">
        <v>2001</v>
      </c>
      <c r="M5" s="53"/>
    </row>
    <row r="6" spans="1:13" ht="57" customHeight="1">
      <c r="A6" s="55"/>
      <c r="B6" s="56" t="s">
        <v>52</v>
      </c>
      <c r="C6" s="57"/>
      <c r="D6" s="56" t="s">
        <v>53</v>
      </c>
      <c r="E6" s="57"/>
      <c r="F6" s="56" t="s">
        <v>54</v>
      </c>
      <c r="G6" s="57"/>
      <c r="H6" s="56" t="s">
        <v>55</v>
      </c>
      <c r="I6" s="57"/>
      <c r="J6" s="58" t="s">
        <v>56</v>
      </c>
      <c r="K6" s="59"/>
      <c r="L6" s="58" t="s">
        <v>56</v>
      </c>
      <c r="M6" s="59"/>
    </row>
    <row r="7" spans="1:13" ht="15.75">
      <c r="A7" s="55"/>
      <c r="B7" s="54" t="s">
        <v>7</v>
      </c>
      <c r="C7" s="60"/>
      <c r="D7" s="60" t="s">
        <v>7</v>
      </c>
      <c r="E7" s="60"/>
      <c r="F7" s="60"/>
      <c r="G7" s="60"/>
      <c r="H7" s="60"/>
      <c r="I7" s="60"/>
      <c r="J7" s="54" t="s">
        <v>7</v>
      </c>
      <c r="K7" s="61"/>
      <c r="L7" s="62" t="s">
        <v>7</v>
      </c>
      <c r="M7" s="61"/>
    </row>
    <row r="8" spans="1:9" ht="15.75">
      <c r="A8" s="55"/>
      <c r="B8" s="55"/>
      <c r="C8" s="55"/>
      <c r="D8" s="55"/>
      <c r="E8" s="55"/>
      <c r="F8" s="55"/>
      <c r="G8" s="55"/>
      <c r="H8" s="55"/>
      <c r="I8" s="55"/>
    </row>
    <row r="9" spans="1:13" ht="15.75">
      <c r="A9" s="63" t="s">
        <v>57</v>
      </c>
      <c r="B9" s="64">
        <f>'[1]P&amp;L'!$B$9</f>
        <v>56652420</v>
      </c>
      <c r="C9" s="55"/>
      <c r="D9" s="55">
        <f>L9-H9</f>
        <v>54775103</v>
      </c>
      <c r="E9" s="55"/>
      <c r="F9" s="55">
        <v>100575271</v>
      </c>
      <c r="G9" s="55"/>
      <c r="H9" s="55">
        <v>77248313</v>
      </c>
      <c r="I9" s="55"/>
      <c r="J9" s="55">
        <f>'[1]CF-3'!W10</f>
        <v>157227691</v>
      </c>
      <c r="K9" s="65"/>
      <c r="L9" s="55">
        <v>132023416</v>
      </c>
      <c r="M9" s="65"/>
    </row>
    <row r="10" spans="1:12" ht="15.75">
      <c r="A10" s="63" t="s">
        <v>58</v>
      </c>
      <c r="B10" s="64">
        <f>J10-F10</f>
        <v>1581</v>
      </c>
      <c r="C10" s="55"/>
      <c r="D10" s="55">
        <f>L10-H10</f>
        <v>592574</v>
      </c>
      <c r="E10" s="55"/>
      <c r="F10" s="55">
        <f>1277793-934446-12450</f>
        <v>330897</v>
      </c>
      <c r="G10" s="55"/>
      <c r="H10" s="55">
        <f>1632893-1874285-3844+747668</f>
        <v>502432</v>
      </c>
      <c r="I10" s="55"/>
      <c r="J10" s="55">
        <f>'[1]CF-3'!W19</f>
        <v>332478</v>
      </c>
      <c r="L10" s="47">
        <f>2606130-2454857-13510+957243</f>
        <v>1095006</v>
      </c>
    </row>
    <row r="11" spans="1:12" ht="15.75">
      <c r="A11" s="63" t="s">
        <v>59</v>
      </c>
      <c r="B11" s="66">
        <f>SUM(B9:B10)</f>
        <v>56654001</v>
      </c>
      <c r="C11" s="55"/>
      <c r="D11" s="66">
        <f>SUM(D9:D10)</f>
        <v>55367677</v>
      </c>
      <c r="E11" s="55"/>
      <c r="F11" s="67">
        <v>101853064</v>
      </c>
      <c r="G11" s="55"/>
      <c r="H11" s="67">
        <f>SUM(H9:H10)</f>
        <v>77750745</v>
      </c>
      <c r="I11" s="55"/>
      <c r="J11" s="67">
        <f>SUM(J9:J10)</f>
        <v>157560169</v>
      </c>
      <c r="L11" s="67">
        <f>SUM(L9:L10)</f>
        <v>133118422</v>
      </c>
    </row>
    <row r="12" spans="1:10" ht="15.75">
      <c r="A12" s="63"/>
      <c r="C12" s="55"/>
      <c r="D12" s="55"/>
      <c r="E12" s="55"/>
      <c r="F12" s="55"/>
      <c r="G12" s="55"/>
      <c r="H12" s="55"/>
      <c r="I12" s="55"/>
      <c r="J12" s="55"/>
    </row>
    <row r="13" spans="1:12" ht="15.75">
      <c r="A13" s="63" t="s">
        <v>60</v>
      </c>
      <c r="B13" s="64">
        <f aca="true" t="shared" si="0" ref="B13:B18">J13-F13</f>
        <v>-11565992</v>
      </c>
      <c r="C13" s="55"/>
      <c r="D13" s="55">
        <f aca="true" t="shared" si="1" ref="D13:D18">L13-H13</f>
        <v>-12340597</v>
      </c>
      <c r="E13" s="55"/>
      <c r="F13" s="55">
        <v>-23980329</v>
      </c>
      <c r="G13" s="55"/>
      <c r="H13" s="55">
        <v>-21737415</v>
      </c>
      <c r="I13" s="55"/>
      <c r="J13" s="68">
        <f>'[1]CF-3'!W12+'[1]CF-3'!W23</f>
        <v>-35546321</v>
      </c>
      <c r="L13" s="47">
        <v>-34078012</v>
      </c>
    </row>
    <row r="14" spans="1:12" ht="15.75">
      <c r="A14" s="63" t="s">
        <v>61</v>
      </c>
      <c r="B14" s="64">
        <f t="shared" si="0"/>
        <v>-15931764</v>
      </c>
      <c r="C14" s="55"/>
      <c r="D14" s="55">
        <f t="shared" si="1"/>
        <v>-12942638</v>
      </c>
      <c r="E14" s="55"/>
      <c r="F14" s="55">
        <v>-13217975</v>
      </c>
      <c r="G14" s="55"/>
      <c r="H14" s="55">
        <v>-11513558</v>
      </c>
      <c r="I14" s="55"/>
      <c r="J14" s="68">
        <f>'[1]CF-3'!W16</f>
        <v>-29149739</v>
      </c>
      <c r="L14" s="47">
        <v>-24456196</v>
      </c>
    </row>
    <row r="15" spans="1:12" ht="15.75">
      <c r="A15" s="63" t="s">
        <v>62</v>
      </c>
      <c r="B15" s="64">
        <f t="shared" si="0"/>
        <v>-6688429</v>
      </c>
      <c r="C15" s="55"/>
      <c r="D15" s="55">
        <f t="shared" si="1"/>
        <v>-6856585</v>
      </c>
      <c r="E15" s="55"/>
      <c r="F15" s="55">
        <v>-13012264</v>
      </c>
      <c r="G15" s="55"/>
      <c r="H15" s="55">
        <v>-9492985</v>
      </c>
      <c r="I15" s="55"/>
      <c r="J15" s="68">
        <f>'[1]CF-3'!W14</f>
        <v>-19700693</v>
      </c>
      <c r="L15" s="47">
        <v>-16349570</v>
      </c>
    </row>
    <row r="16" spans="1:12" ht="15.75">
      <c r="A16" s="63" t="s">
        <v>63</v>
      </c>
      <c r="B16" s="64">
        <f t="shared" si="0"/>
        <v>-5045199</v>
      </c>
      <c r="C16" s="55"/>
      <c r="D16" s="55">
        <f t="shared" si="1"/>
        <v>-3389964</v>
      </c>
      <c r="E16" s="55"/>
      <c r="F16" s="55">
        <v>-8590148</v>
      </c>
      <c r="G16" s="55"/>
      <c r="H16" s="55">
        <v>-5846259</v>
      </c>
      <c r="I16" s="55"/>
      <c r="J16" s="68">
        <f>'[1]CF-3'!W13+'[1]CF-3'!W29</f>
        <v>-13635347</v>
      </c>
      <c r="L16" s="47">
        <v>-9236223</v>
      </c>
    </row>
    <row r="17" spans="1:12" ht="15.75">
      <c r="A17" s="63" t="s">
        <v>64</v>
      </c>
      <c r="B17" s="64">
        <f t="shared" si="0"/>
        <v>-351588</v>
      </c>
      <c r="C17" s="55"/>
      <c r="D17" s="55">
        <f t="shared" si="1"/>
        <v>-351588</v>
      </c>
      <c r="E17" s="55"/>
      <c r="F17" s="55">
        <v>-703176</v>
      </c>
      <c r="G17" s="55"/>
      <c r="H17" s="55">
        <v>-703176</v>
      </c>
      <c r="I17" s="55"/>
      <c r="J17" s="68">
        <f>'[1]CF-3'!W30</f>
        <v>-1054764</v>
      </c>
      <c r="L17" s="47">
        <v>-1054764</v>
      </c>
    </row>
    <row r="18" spans="1:12" ht="15.75">
      <c r="A18" s="63" t="s">
        <v>65</v>
      </c>
      <c r="B18" s="64">
        <f t="shared" si="0"/>
        <v>-10401230</v>
      </c>
      <c r="C18" s="55"/>
      <c r="D18" s="55">
        <f t="shared" si="1"/>
        <v>-10916302</v>
      </c>
      <c r="E18" s="55"/>
      <c r="F18" s="55">
        <v>-28427312</v>
      </c>
      <c r="G18" s="55"/>
      <c r="H18" s="55">
        <f>-16738533-747668</f>
        <v>-17486201</v>
      </c>
      <c r="I18" s="55"/>
      <c r="J18" s="69">
        <f>'[1]CF-3'!W17+'[1]CF-3'!W24+'[1]CF-3'!W25+'[1]CF-3'!W26+'[1]CF-3'!W28+'[1]CF-3'!W15+'[1]CF-3'!W27</f>
        <v>-38828542</v>
      </c>
      <c r="L18" s="69">
        <f>-68251026+40805766-957243</f>
        <v>-28402503</v>
      </c>
    </row>
    <row r="19" spans="1:12" ht="15.75">
      <c r="A19" s="63" t="s">
        <v>66</v>
      </c>
      <c r="B19" s="67">
        <f>SUM(B13:B18)</f>
        <v>-49984202</v>
      </c>
      <c r="C19" s="55"/>
      <c r="D19" s="67">
        <f>SUM(D13:D18)</f>
        <v>-46797674</v>
      </c>
      <c r="E19" s="55"/>
      <c r="F19" s="67">
        <v>-87931204</v>
      </c>
      <c r="G19" s="55"/>
      <c r="H19" s="67">
        <f>SUM(H13:H18)</f>
        <v>-66779594</v>
      </c>
      <c r="I19" s="55"/>
      <c r="J19" s="67">
        <f>SUM(J13:J18)</f>
        <v>-137915406</v>
      </c>
      <c r="L19" s="67">
        <f>SUM(L13:L18)</f>
        <v>-113577268</v>
      </c>
    </row>
    <row r="20" spans="1:12" ht="15.75">
      <c r="A20" s="63"/>
      <c r="C20" s="55"/>
      <c r="D20" s="55"/>
      <c r="E20" s="55"/>
      <c r="F20" s="55"/>
      <c r="G20" s="55"/>
      <c r="H20" s="55"/>
      <c r="I20" s="55"/>
      <c r="J20" s="55"/>
      <c r="L20" s="55"/>
    </row>
    <row r="21" spans="1:12" ht="15.75">
      <c r="A21" s="63" t="s">
        <v>67</v>
      </c>
      <c r="B21" s="47">
        <f>B11+B19</f>
        <v>6669799</v>
      </c>
      <c r="C21" s="55"/>
      <c r="D21" s="55">
        <f>D11+D19</f>
        <v>8570003</v>
      </c>
      <c r="E21" s="55"/>
      <c r="F21" s="55">
        <v>13921860</v>
      </c>
      <c r="G21" s="55"/>
      <c r="H21" s="47">
        <f>H11+H19</f>
        <v>10971151</v>
      </c>
      <c r="I21" s="55"/>
      <c r="J21" s="47">
        <f>J11+J19</f>
        <v>19644763</v>
      </c>
      <c r="L21" s="47">
        <f>L11+L19</f>
        <v>19541154</v>
      </c>
    </row>
    <row r="22" spans="1:12" ht="15.75">
      <c r="A22" s="63" t="s">
        <v>68</v>
      </c>
      <c r="B22" s="64">
        <f>J22-F22</f>
        <v>-211674</v>
      </c>
      <c r="C22" s="55"/>
      <c r="D22" s="55">
        <f>L22-H22</f>
        <v>-224241</v>
      </c>
      <c r="E22" s="55"/>
      <c r="F22" s="55">
        <v>-548458</v>
      </c>
      <c r="G22" s="55"/>
      <c r="H22" s="55">
        <v>-440163</v>
      </c>
      <c r="I22" s="55"/>
      <c r="J22" s="55">
        <f>'[1]CF-3'!W32</f>
        <v>-760132</v>
      </c>
      <c r="L22" s="55">
        <v>-664404</v>
      </c>
    </row>
    <row r="23" spans="1:13" ht="15.75">
      <c r="A23" s="63" t="s">
        <v>69</v>
      </c>
      <c r="B23" s="70">
        <f>J23-F23</f>
        <v>32707</v>
      </c>
      <c r="C23" s="55"/>
      <c r="D23" s="55">
        <f>L23-H23</f>
        <v>-122903</v>
      </c>
      <c r="E23" s="55"/>
      <c r="F23" s="55">
        <v>352734.7</v>
      </c>
      <c r="G23" s="55"/>
      <c r="H23" s="55">
        <v>627699</v>
      </c>
      <c r="I23" s="55"/>
      <c r="J23" s="55">
        <f>'[1]CF-3'!W34</f>
        <v>385441.7</v>
      </c>
      <c r="K23" s="65"/>
      <c r="L23" s="55">
        <v>504796</v>
      </c>
      <c r="M23" s="65"/>
    </row>
    <row r="24" spans="1:12" ht="15.75">
      <c r="A24" s="46" t="s">
        <v>70</v>
      </c>
      <c r="B24" s="71">
        <f>J24-F24</f>
        <v>289071</v>
      </c>
      <c r="D24" s="71">
        <f>L24-H24</f>
        <v>590238</v>
      </c>
      <c r="F24" s="69">
        <f>934446+12450</f>
        <v>946896</v>
      </c>
      <c r="H24" s="69">
        <f>1874285+3844</f>
        <v>1878129</v>
      </c>
      <c r="J24" s="69">
        <f>'[1]CF-3'!W20</f>
        <v>1235967</v>
      </c>
      <c r="L24" s="69">
        <f>2454857+13510</f>
        <v>2468367</v>
      </c>
    </row>
    <row r="25" spans="1:12" ht="15.75">
      <c r="A25" s="63" t="s">
        <v>71</v>
      </c>
      <c r="B25" s="64">
        <f>SUM(B21:B24)</f>
        <v>6779903</v>
      </c>
      <c r="C25" s="55"/>
      <c r="D25" s="64">
        <f>SUM(D21:D24)</f>
        <v>8813097</v>
      </c>
      <c r="E25" s="55"/>
      <c r="F25" s="64">
        <f>SUM(F21:F24)</f>
        <v>14673032.7</v>
      </c>
      <c r="G25" s="55"/>
      <c r="H25" s="64">
        <f>SUM(H21:H24)</f>
        <v>13036816</v>
      </c>
      <c r="I25" s="55"/>
      <c r="J25" s="64">
        <f>SUM(J21:J24)</f>
        <v>20506039.7</v>
      </c>
      <c r="L25" s="64">
        <f>SUM(L21:L24)</f>
        <v>21849913</v>
      </c>
    </row>
    <row r="26" spans="1:12" ht="15.75">
      <c r="A26" s="63" t="s">
        <v>34</v>
      </c>
      <c r="B26" s="71">
        <f>J26-F26</f>
        <v>-2162938</v>
      </c>
      <c r="C26" s="55"/>
      <c r="D26" s="69">
        <f>L26-H26</f>
        <v>-2716943</v>
      </c>
      <c r="E26" s="55"/>
      <c r="F26" s="69">
        <v>-3873241</v>
      </c>
      <c r="G26" s="55"/>
      <c r="H26" s="69">
        <v>-3838031</v>
      </c>
      <c r="I26" s="55"/>
      <c r="J26" s="69">
        <f>'[1]CF-3'!W36</f>
        <v>-6036179</v>
      </c>
      <c r="L26" s="69">
        <v>-6554974</v>
      </c>
    </row>
    <row r="27" spans="1:12" ht="15.75">
      <c r="A27" s="72" t="s">
        <v>72</v>
      </c>
      <c r="B27" s="64">
        <f>SUM(B25:B26)</f>
        <v>4616965</v>
      </c>
      <c r="C27" s="47"/>
      <c r="D27" s="64">
        <f>SUM(D25:D26)</f>
        <v>6096154</v>
      </c>
      <c r="E27" s="47"/>
      <c r="F27" s="47">
        <v>9852895.7</v>
      </c>
      <c r="G27" s="47"/>
      <c r="H27" s="73">
        <f>SUM(H25:H26)</f>
        <v>9198785</v>
      </c>
      <c r="I27" s="47"/>
      <c r="J27" s="73">
        <f>SUM(J25:J26)</f>
        <v>14469860.7</v>
      </c>
      <c r="L27" s="73">
        <f>SUM(L25:L26)</f>
        <v>15294939</v>
      </c>
    </row>
    <row r="28" spans="1:12" ht="15.75">
      <c r="A28" s="72" t="s">
        <v>73</v>
      </c>
      <c r="B28" s="64">
        <f>J28-F28</f>
        <v>-85050.59000000003</v>
      </c>
      <c r="C28" s="47"/>
      <c r="D28" s="47">
        <f>L28-H28</f>
        <v>-32897</v>
      </c>
      <c r="E28" s="47"/>
      <c r="F28" s="55">
        <v>327078.59</v>
      </c>
      <c r="G28" s="47"/>
      <c r="H28" s="47">
        <v>718785</v>
      </c>
      <c r="I28" s="47"/>
      <c r="J28" s="55">
        <f>'[1]CF-3'!W39</f>
        <v>242028</v>
      </c>
      <c r="L28" s="55">
        <v>685888</v>
      </c>
    </row>
    <row r="29" spans="1:12" ht="16.5" thickBot="1">
      <c r="A29" s="72" t="s">
        <v>74</v>
      </c>
      <c r="B29" s="74">
        <f>SUM(B27:B28)</f>
        <v>4531914.41</v>
      </c>
      <c r="C29" s="47"/>
      <c r="D29" s="74">
        <f>SUM(D27:D28)</f>
        <v>6063257</v>
      </c>
      <c r="E29" s="47"/>
      <c r="F29" s="75">
        <v>10179974.29</v>
      </c>
      <c r="G29" s="47"/>
      <c r="H29" s="76">
        <f>SUM(H27:H28)</f>
        <v>9917570</v>
      </c>
      <c r="I29" s="47"/>
      <c r="J29" s="76">
        <f>SUM(J27:J28)</f>
        <v>14711888.7</v>
      </c>
      <c r="L29" s="75">
        <f>SUM(L27:L28)</f>
        <v>15980827</v>
      </c>
    </row>
    <row r="30" ht="16.5" thickTop="1">
      <c r="A30" s="77"/>
    </row>
    <row r="31" spans="1:12" ht="24.75" customHeight="1">
      <c r="A31" s="77" t="s">
        <v>75</v>
      </c>
      <c r="B31" s="47">
        <v>100000000</v>
      </c>
      <c r="D31" s="47">
        <v>80000000</v>
      </c>
      <c r="F31" s="47">
        <v>80000000</v>
      </c>
      <c r="G31" s="47"/>
      <c r="H31" s="47">
        <v>80000000</v>
      </c>
      <c r="J31" s="73">
        <v>100000000</v>
      </c>
      <c r="L31" s="47">
        <v>80000000</v>
      </c>
    </row>
    <row r="32" spans="1:13" ht="15.75">
      <c r="A32" s="77" t="s">
        <v>76</v>
      </c>
      <c r="B32" s="78">
        <f>B29/B31</f>
        <v>0.0453191441</v>
      </c>
      <c r="D32" s="78">
        <f>D29/D31</f>
        <v>0.0757907125</v>
      </c>
      <c r="F32" s="78">
        <f>F29/F31</f>
        <v>0.127249678625</v>
      </c>
      <c r="H32" s="78">
        <f>H29/H31</f>
        <v>0.123969625</v>
      </c>
      <c r="J32" s="78">
        <f>J29/J31</f>
        <v>0.147118887</v>
      </c>
      <c r="K32" s="78"/>
      <c r="L32" s="78">
        <f>L29/L31</f>
        <v>0.1997603375</v>
      </c>
      <c r="M32" s="78"/>
    </row>
    <row r="34" ht="15.75">
      <c r="A34" s="79"/>
    </row>
    <row r="35" spans="1:13" ht="87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  <row r="36" ht="15.75">
      <c r="B36" s="80"/>
    </row>
    <row r="37" ht="15.75" hidden="1"/>
    <row r="38" spans="1:2" ht="16.5">
      <c r="A38" s="2"/>
      <c r="B38" s="3"/>
    </row>
    <row r="39" spans="1:2" ht="16.5">
      <c r="A39" s="2"/>
      <c r="B39" s="3"/>
    </row>
    <row r="40" ht="15.75">
      <c r="A40" s="79"/>
    </row>
  </sheetData>
  <mergeCells count="1">
    <mergeCell ref="A35:M35"/>
  </mergeCells>
  <printOptions horizontalCentered="1"/>
  <pageMargins left="0.68" right="0.75" top="1" bottom="1" header="0.5" footer="0.5"/>
  <pageSetup horizontalDpi="300" verticalDpi="300" orientation="portrait" paperSize="9" scale="76" r:id="rId1"/>
  <headerFooter alignWithMargins="0">
    <oddFooter>&amp;C&amp;"Book Antiqua,Bold Italic"&amp;10The Condensed Consolidated Income Statements should be read in conjunction with the Annual Financial Report for the year ended 31st December 2001.</oddFooter>
  </headerFooter>
  <colBreaks count="1" manualBreakCount="1">
    <brk id="12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="75" zoomScaleNormal="75" workbookViewId="0" topLeftCell="A13">
      <selection activeCell="A1" sqref="A1"/>
    </sheetView>
  </sheetViews>
  <sheetFormatPr defaultColWidth="9.00390625" defaultRowHeight="16.5"/>
  <cols>
    <col min="1" max="1" width="23.75390625" style="82" customWidth="1"/>
    <col min="2" max="2" width="9.00390625" style="82" customWidth="1"/>
    <col min="3" max="3" width="14.125" style="83" bestFit="1" customWidth="1"/>
    <col min="4" max="4" width="13.375" style="83" customWidth="1"/>
    <col min="5" max="5" width="14.375" style="83" customWidth="1"/>
    <col min="6" max="6" width="13.375" style="83" customWidth="1"/>
    <col min="7" max="16384" width="9.00390625" style="82" customWidth="1"/>
  </cols>
  <sheetData>
    <row r="2" ht="16.5">
      <c r="A2" s="81" t="s">
        <v>0</v>
      </c>
    </row>
    <row r="3" ht="16.5">
      <c r="A3" s="81" t="s">
        <v>77</v>
      </c>
    </row>
    <row r="4" ht="16.5">
      <c r="A4" s="81" t="s">
        <v>51</v>
      </c>
    </row>
    <row r="6" spans="3:6" s="84" customFormat="1" ht="31.5">
      <c r="C6" s="85"/>
      <c r="D6" s="86" t="s">
        <v>78</v>
      </c>
      <c r="E6" s="86" t="s">
        <v>79</v>
      </c>
      <c r="F6" s="86"/>
    </row>
    <row r="7" spans="1:6" s="84" customFormat="1" ht="33.75" customHeight="1">
      <c r="A7" s="84" t="s">
        <v>80</v>
      </c>
      <c r="C7" s="87" t="s">
        <v>38</v>
      </c>
      <c r="D7" s="87" t="s">
        <v>39</v>
      </c>
      <c r="E7" s="87" t="s">
        <v>81</v>
      </c>
      <c r="F7" s="87" t="s">
        <v>82</v>
      </c>
    </row>
    <row r="8" spans="3:6" s="84" customFormat="1" ht="15" customHeight="1">
      <c r="C8" s="88"/>
      <c r="D8" s="88"/>
      <c r="E8" s="88"/>
      <c r="F8" s="88"/>
    </row>
    <row r="9" spans="1:6" ht="15.75">
      <c r="A9" s="82" t="s">
        <v>135</v>
      </c>
      <c r="C9" s="83">
        <v>80000000</v>
      </c>
      <c r="D9" s="83">
        <v>16500000</v>
      </c>
      <c r="E9" s="83">
        <v>46671380</v>
      </c>
      <c r="F9" s="83">
        <f>SUM(C9:E9)</f>
        <v>143171380</v>
      </c>
    </row>
    <row r="10" spans="1:6" ht="15.75">
      <c r="A10" s="82" t="s">
        <v>84</v>
      </c>
      <c r="C10" s="83">
        <v>20000000</v>
      </c>
      <c r="D10" s="83">
        <v>0</v>
      </c>
      <c r="E10" s="83">
        <v>0</v>
      </c>
      <c r="F10" s="83">
        <f>SUM(C10:E10)</f>
        <v>20000000</v>
      </c>
    </row>
    <row r="11" spans="1:6" ht="15.75">
      <c r="A11" s="82" t="s">
        <v>74</v>
      </c>
      <c r="C11" s="83">
        <v>0</v>
      </c>
      <c r="D11" s="83">
        <v>0</v>
      </c>
      <c r="E11" s="83">
        <f>'[1]CF-10'!X38</f>
        <v>14711888.7</v>
      </c>
      <c r="F11" s="83">
        <f>SUM(C11:E11)</f>
        <v>14711888.7</v>
      </c>
    </row>
    <row r="12" spans="1:6" ht="15.75">
      <c r="A12" s="82" t="s">
        <v>85</v>
      </c>
      <c r="C12" s="83">
        <v>0</v>
      </c>
      <c r="D12" s="83">
        <f>'[1]CF-10'!X31</f>
        <v>0</v>
      </c>
      <c r="E12" s="83">
        <f>'[1]CF-10'!X40</f>
        <v>-20000000</v>
      </c>
      <c r="F12" s="83">
        <f>SUM(C12:E12)</f>
        <v>-20000000</v>
      </c>
    </row>
    <row r="13" spans="1:6" ht="15.75">
      <c r="A13" s="82" t="s">
        <v>86</v>
      </c>
      <c r="C13" s="83">
        <v>0</v>
      </c>
      <c r="D13" s="83">
        <v>0</v>
      </c>
      <c r="E13" s="83">
        <f>'[1]CF-10'!X39</f>
        <v>-4032000</v>
      </c>
      <c r="F13" s="83">
        <f>SUM(C13:E13)</f>
        <v>-4032000</v>
      </c>
    </row>
    <row r="14" spans="1:6" ht="16.5" thickBot="1">
      <c r="A14" s="82" t="s">
        <v>87</v>
      </c>
      <c r="C14" s="89">
        <f>SUM(C9:C13)</f>
        <v>100000000</v>
      </c>
      <c r="D14" s="89">
        <f>SUM(D9:D13)</f>
        <v>16500000</v>
      </c>
      <c r="E14" s="89">
        <f>SUM(E9:E13)</f>
        <v>37351268.7</v>
      </c>
      <c r="F14" s="89">
        <f>SUM(F9:F13)</f>
        <v>153851268.7</v>
      </c>
    </row>
    <row r="15" ht="16.5" thickTop="1"/>
    <row r="17" ht="31.5">
      <c r="A17" s="84" t="s">
        <v>88</v>
      </c>
    </row>
    <row r="19" spans="1:6" ht="15.75">
      <c r="A19" s="82" t="s">
        <v>83</v>
      </c>
      <c r="C19" s="83">
        <v>80000000</v>
      </c>
      <c r="D19" s="83">
        <v>16500000</v>
      </c>
      <c r="E19" s="83">
        <f>22948271-800</f>
        <v>22947471</v>
      </c>
      <c r="F19" s="83">
        <f aca="true" t="shared" si="0" ref="F19:F24">SUM(C19:E19)</f>
        <v>119447471</v>
      </c>
    </row>
    <row r="20" spans="1:6" ht="15.75">
      <c r="A20" s="82" t="s">
        <v>84</v>
      </c>
      <c r="C20" s="83">
        <v>0</v>
      </c>
      <c r="D20" s="83">
        <v>0</v>
      </c>
      <c r="E20" s="83">
        <v>0</v>
      </c>
      <c r="F20" s="83">
        <f t="shared" si="0"/>
        <v>0</v>
      </c>
    </row>
    <row r="21" spans="1:6" ht="15.75">
      <c r="A21" s="82" t="s">
        <v>74</v>
      </c>
      <c r="C21" s="83">
        <v>0</v>
      </c>
      <c r="D21" s="83">
        <v>0</v>
      </c>
      <c r="E21" s="83">
        <f>'P&amp;L'!L29</f>
        <v>15980827</v>
      </c>
      <c r="F21" s="83">
        <f t="shared" si="0"/>
        <v>15980827</v>
      </c>
    </row>
    <row r="22" spans="1:6" ht="15.75">
      <c r="A22" s="82" t="s">
        <v>85</v>
      </c>
      <c r="C22" s="83">
        <v>0</v>
      </c>
      <c r="D22" s="83">
        <v>0</v>
      </c>
      <c r="E22" s="83">
        <v>0</v>
      </c>
      <c r="F22" s="83">
        <f t="shared" si="0"/>
        <v>0</v>
      </c>
    </row>
    <row r="23" spans="1:6" ht="15.75">
      <c r="A23" s="82" t="s">
        <v>86</v>
      </c>
      <c r="C23" s="83">
        <v>0</v>
      </c>
      <c r="D23" s="83">
        <v>0</v>
      </c>
      <c r="E23" s="83">
        <v>-4000000</v>
      </c>
      <c r="F23" s="83">
        <f t="shared" si="0"/>
        <v>-4000000</v>
      </c>
    </row>
    <row r="24" spans="1:6" ht="16.5" thickBot="1">
      <c r="A24" s="82" t="s">
        <v>89</v>
      </c>
      <c r="C24" s="89">
        <f>SUM(C19:C23)</f>
        <v>80000000</v>
      </c>
      <c r="D24" s="89">
        <f>SUM(D19:D23)</f>
        <v>16500000</v>
      </c>
      <c r="E24" s="89">
        <f>SUM(E19:E23)</f>
        <v>34928298</v>
      </c>
      <c r="F24" s="89">
        <f t="shared" si="0"/>
        <v>131428298</v>
      </c>
    </row>
    <row r="25" ht="16.5" thickTop="1"/>
  </sheetData>
  <printOptions horizontalCentered="1"/>
  <pageMargins left="0.75" right="0.75" top="1" bottom="1" header="0.5" footer="0.5"/>
  <pageSetup horizontalDpi="600" verticalDpi="600" orientation="portrait" paperSize="9" scale="90" r:id="rId1"/>
  <headerFooter alignWithMargins="0">
    <oddHeader>&amp;R&amp;"Book Antiqua,Bold"Final Draft Post-BOD</oddHeader>
    <oddFooter>&amp;C&amp;"Book Antiqua,Bold Italic"&amp;10The Condensed Consolidated Statement of Changes in Equity should be read in conjunction with the Annual Financial Report for the year ended 31st December 2001.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9"/>
  <sheetViews>
    <sheetView view="pageBreakPreview" zoomScale="60" workbookViewId="0" topLeftCell="A35">
      <selection activeCell="H50" sqref="H50"/>
    </sheetView>
  </sheetViews>
  <sheetFormatPr defaultColWidth="9.00390625" defaultRowHeight="16.5"/>
  <cols>
    <col min="1" max="1" width="56.625" style="93" customWidth="1"/>
    <col min="2" max="2" width="14.125" style="91" hidden="1" customWidth="1"/>
    <col min="3" max="3" width="5.875" style="92" customWidth="1"/>
    <col min="4" max="4" width="13.875" style="91" customWidth="1"/>
    <col min="5" max="5" width="4.00390625" style="91" customWidth="1"/>
    <col min="6" max="6" width="14.00390625" style="93" customWidth="1"/>
    <col min="7" max="7" width="9.625" style="93" customWidth="1"/>
    <col min="8" max="8" width="12.125" style="93" customWidth="1"/>
    <col min="9" max="9" width="10.00390625" style="93" customWidth="1"/>
    <col min="10" max="10" width="9.625" style="93" bestFit="1" customWidth="1"/>
    <col min="11" max="16384" width="9.00390625" style="93" customWidth="1"/>
  </cols>
  <sheetData>
    <row r="2" ht="15">
      <c r="A2" s="90" t="s">
        <v>0</v>
      </c>
    </row>
    <row r="3" spans="1:4" ht="15">
      <c r="A3" s="90" t="s">
        <v>90</v>
      </c>
      <c r="B3" s="93"/>
      <c r="C3" s="94"/>
      <c r="D3" s="93"/>
    </row>
    <row r="4" spans="1:4" ht="15">
      <c r="A4" s="90"/>
      <c r="B4" s="93"/>
      <c r="C4" s="94"/>
      <c r="D4" s="93"/>
    </row>
    <row r="5" spans="1:6" ht="15">
      <c r="A5" s="90"/>
      <c r="B5" s="95" t="s">
        <v>91</v>
      </c>
      <c r="C5" s="96"/>
      <c r="D5" s="97">
        <v>2002</v>
      </c>
      <c r="E5" s="98"/>
      <c r="F5" s="99">
        <v>2001</v>
      </c>
    </row>
    <row r="6" spans="1:6" ht="47.25" customHeight="1">
      <c r="A6" s="90"/>
      <c r="B6" s="95"/>
      <c r="C6" s="96"/>
      <c r="D6" s="100" t="s">
        <v>92</v>
      </c>
      <c r="E6" s="101"/>
      <c r="F6" s="100" t="s">
        <v>92</v>
      </c>
    </row>
    <row r="7" spans="2:6" ht="15">
      <c r="B7" s="95" t="s">
        <v>7</v>
      </c>
      <c r="C7" s="96"/>
      <c r="D7" s="102" t="s">
        <v>7</v>
      </c>
      <c r="E7" s="101"/>
      <c r="F7" s="102" t="s">
        <v>7</v>
      </c>
    </row>
    <row r="8" ht="15">
      <c r="A8" s="90" t="s">
        <v>93</v>
      </c>
    </row>
    <row r="9" spans="1:6" ht="13.5">
      <c r="A9" s="93" t="s">
        <v>71</v>
      </c>
      <c r="B9" s="91">
        <f>'[1]Co CF'!E28</f>
        <v>30181940</v>
      </c>
      <c r="D9" s="91">
        <f>'[1]Group CF'!E31</f>
        <v>20506039.7</v>
      </c>
      <c r="F9" s="91">
        <v>21849913</v>
      </c>
    </row>
    <row r="10" spans="1:6" ht="13.5">
      <c r="A10" s="93" t="s">
        <v>94</v>
      </c>
      <c r="F10" s="91"/>
    </row>
    <row r="11" spans="1:6" ht="13.5">
      <c r="A11" s="103" t="s">
        <v>95</v>
      </c>
      <c r="B11" s="91">
        <f>'[1]Co CF'!F28</f>
        <v>12620574</v>
      </c>
      <c r="D11" s="91">
        <f>'[1]Group CF'!F31</f>
        <v>13635347</v>
      </c>
      <c r="F11" s="91">
        <v>9236223</v>
      </c>
    </row>
    <row r="12" spans="1:6" ht="13.5">
      <c r="A12" s="103" t="s">
        <v>96</v>
      </c>
      <c r="B12" s="91">
        <f>'[1]Co CF'!H28</f>
        <v>126675</v>
      </c>
      <c r="D12" s="91">
        <f>'[1]Group CF'!J31</f>
        <v>760132</v>
      </c>
      <c r="F12" s="91">
        <v>936391</v>
      </c>
    </row>
    <row r="13" spans="1:6" ht="13.5">
      <c r="A13" s="103" t="s">
        <v>97</v>
      </c>
      <c r="B13" s="91">
        <f>'[1]Co CF'!G28</f>
        <v>805162</v>
      </c>
      <c r="D13" s="91">
        <f>'[1]Group CF'!G31</f>
        <v>-360100</v>
      </c>
      <c r="F13" s="91">
        <v>0</v>
      </c>
    </row>
    <row r="14" spans="1:6" ht="13.5">
      <c r="A14" s="103" t="s">
        <v>98</v>
      </c>
      <c r="B14" s="91">
        <v>0</v>
      </c>
      <c r="D14" s="91">
        <f>'[1]Group CF'!H31</f>
        <v>805162</v>
      </c>
      <c r="F14" s="91">
        <v>0</v>
      </c>
    </row>
    <row r="15" spans="1:6" ht="12" customHeight="1">
      <c r="A15" s="103" t="s">
        <v>99</v>
      </c>
      <c r="B15" s="91">
        <v>0</v>
      </c>
      <c r="D15" s="91">
        <f>'[1]Group CF'!K31</f>
        <v>1054764</v>
      </c>
      <c r="F15" s="91">
        <v>1054764</v>
      </c>
    </row>
    <row r="16" spans="1:6" ht="13.5">
      <c r="A16" s="103" t="s">
        <v>100</v>
      </c>
      <c r="B16" s="91">
        <v>0</v>
      </c>
      <c r="D16" s="91">
        <f>'[1]Group CF'!L31</f>
        <v>-385441.7</v>
      </c>
      <c r="F16" s="91">
        <v>-504796</v>
      </c>
    </row>
    <row r="17" spans="1:6" ht="13.5">
      <c r="A17" s="103" t="s">
        <v>101</v>
      </c>
      <c r="B17" s="91">
        <f>'[1]Co CF'!M28</f>
        <v>0</v>
      </c>
      <c r="D17" s="91">
        <f>'[1]Group CF'!Q31</f>
        <v>367061</v>
      </c>
      <c r="F17" s="91">
        <v>-25392</v>
      </c>
    </row>
    <row r="18" spans="1:6" ht="13.5">
      <c r="A18" s="103" t="s">
        <v>102</v>
      </c>
      <c r="B18" s="91">
        <f>'[1]Co CF'!K28</f>
        <v>-102204</v>
      </c>
      <c r="D18" s="91">
        <f>'[1]Group CF'!O31</f>
        <v>-102204</v>
      </c>
      <c r="F18" s="91">
        <v>-237360</v>
      </c>
    </row>
    <row r="19" spans="1:6" ht="13.5">
      <c r="A19" s="103" t="s">
        <v>103</v>
      </c>
      <c r="B19" s="91">
        <f>'[1]Co CF'!J28</f>
        <v>0</v>
      </c>
      <c r="D19" s="91">
        <f>'[1]Group CF'!N31</f>
        <v>99452</v>
      </c>
      <c r="F19" s="91">
        <v>-136825</v>
      </c>
    </row>
    <row r="20" spans="1:6" ht="13.5">
      <c r="A20" s="103" t="s">
        <v>104</v>
      </c>
      <c r="B20" s="91">
        <f>'[1]Co CF'!L28</f>
        <v>-2780250</v>
      </c>
      <c r="D20" s="91">
        <f>'[1]Group CF'!P31</f>
        <v>-2780250</v>
      </c>
      <c r="F20" s="91">
        <v>-13510</v>
      </c>
    </row>
    <row r="21" spans="1:6" ht="13.5">
      <c r="A21" s="103" t="s">
        <v>105</v>
      </c>
      <c r="B21" s="104">
        <f>'[1]Co CF'!I28</f>
        <v>-1094658</v>
      </c>
      <c r="D21" s="104">
        <f>'[1]Group CF'!M31</f>
        <v>-1119393</v>
      </c>
      <c r="F21" s="104">
        <v>-2531238</v>
      </c>
    </row>
    <row r="22" spans="1:6" ht="13.5">
      <c r="A22" s="105" t="s">
        <v>106</v>
      </c>
      <c r="B22" s="91">
        <f>SUM(B9:B21)</f>
        <v>39757239</v>
      </c>
      <c r="D22" s="91">
        <f>SUM(D9:D21)</f>
        <v>32480569</v>
      </c>
      <c r="F22" s="91">
        <f>SUM(F9:F21)</f>
        <v>29628170</v>
      </c>
    </row>
    <row r="23" spans="1:6" ht="13.5">
      <c r="A23" s="105" t="s">
        <v>107</v>
      </c>
      <c r="B23" s="91">
        <f>'[1]Co CF'!N28</f>
        <v>-15911547</v>
      </c>
      <c r="D23" s="91">
        <f>'[1]Group CF'!R31</f>
        <v>13709519</v>
      </c>
      <c r="F23" s="91">
        <f>42166085-2954889</f>
        <v>39211196</v>
      </c>
    </row>
    <row r="24" spans="1:6" ht="13.5">
      <c r="A24" s="105" t="s">
        <v>108</v>
      </c>
      <c r="B24" s="91">
        <f>'[1]Co CF'!O28</f>
        <v>-12238794</v>
      </c>
      <c r="D24" s="104">
        <f>'[1]Group CF'!S31</f>
        <v>-15055829</v>
      </c>
      <c r="F24" s="104">
        <v>-64512130</v>
      </c>
    </row>
    <row r="25" spans="1:6" ht="13.5" hidden="1">
      <c r="A25" s="105" t="s">
        <v>109</v>
      </c>
      <c r="B25" s="91">
        <f>'[1]Co CF'!Q28</f>
        <v>0</v>
      </c>
      <c r="D25" s="91">
        <f>'[1]Group CF'!U31</f>
        <v>0</v>
      </c>
      <c r="F25" s="91"/>
    </row>
    <row r="26" spans="1:6" ht="13.5" hidden="1">
      <c r="A26" s="105" t="s">
        <v>110</v>
      </c>
      <c r="B26" s="104">
        <f>'[1]Co CF'!P28</f>
        <v>-8270637</v>
      </c>
      <c r="D26" s="104">
        <f>'[1]Group CF'!T31</f>
        <v>0</v>
      </c>
      <c r="F26" s="91"/>
    </row>
    <row r="27" spans="1:6" ht="13.5">
      <c r="A27" s="105" t="s">
        <v>111</v>
      </c>
      <c r="B27" s="91">
        <f>SUM(B22:B26)</f>
        <v>3336261</v>
      </c>
      <c r="D27" s="91">
        <f>SUM(D22:D26)</f>
        <v>31134259</v>
      </c>
      <c r="F27" s="91">
        <f>SUM(F22:F26)</f>
        <v>4327236</v>
      </c>
    </row>
    <row r="28" spans="1:6" ht="13.5">
      <c r="A28" s="105" t="s">
        <v>112</v>
      </c>
      <c r="B28" s="91">
        <f>'[1]Co CF'!R28</f>
        <v>-126675</v>
      </c>
      <c r="D28" s="91">
        <f>'[1]Group CF'!V31</f>
        <v>-760132</v>
      </c>
      <c r="F28" s="91">
        <v>-936391</v>
      </c>
    </row>
    <row r="29" spans="1:6" ht="13.5">
      <c r="A29" s="105" t="s">
        <v>113</v>
      </c>
      <c r="B29" s="91">
        <f>'[1]Co CF'!S28</f>
        <v>-5600000</v>
      </c>
      <c r="D29" s="91">
        <f>'[1]Group CF'!W31</f>
        <v>-4812120</v>
      </c>
      <c r="F29" s="91">
        <v>-11672500</v>
      </c>
    </row>
    <row r="30" spans="1:6" ht="13.5">
      <c r="A30" s="105" t="s">
        <v>114</v>
      </c>
      <c r="B30" s="91">
        <f>'[1]Co CF'!T28</f>
        <v>-21261099</v>
      </c>
      <c r="D30" s="91">
        <f>'[1]Group CF'!X31</f>
        <v>-22163229</v>
      </c>
      <c r="F30" s="91">
        <v>-1751291</v>
      </c>
    </row>
    <row r="31" spans="1:6" ht="13.5">
      <c r="A31" s="105" t="s">
        <v>115</v>
      </c>
      <c r="B31" s="106">
        <f>SUM(B27:B30)</f>
        <v>-23651513</v>
      </c>
      <c r="D31" s="106">
        <f>SUM(D27:D30)</f>
        <v>3398778</v>
      </c>
      <c r="F31" s="106">
        <f>SUM(F27:F30)</f>
        <v>-10032946</v>
      </c>
    </row>
    <row r="32" ht="13.5">
      <c r="F32" s="91"/>
    </row>
    <row r="33" spans="1:6" ht="15">
      <c r="A33" s="107" t="s">
        <v>116</v>
      </c>
      <c r="F33" s="91"/>
    </row>
    <row r="34" spans="1:6" ht="13.5">
      <c r="A34" s="105" t="s">
        <v>117</v>
      </c>
      <c r="B34" s="91">
        <f>'[1]Co CF'!U28</f>
        <v>1094658</v>
      </c>
      <c r="D34" s="91">
        <f>'[1]Group CF'!Y31</f>
        <v>1119393</v>
      </c>
      <c r="F34" s="91">
        <v>2531238</v>
      </c>
    </row>
    <row r="35" spans="1:6" ht="13.5">
      <c r="A35" s="105" t="s">
        <v>118</v>
      </c>
      <c r="B35" s="91">
        <f>'[1]Co CF'!V28</f>
        <v>2780250</v>
      </c>
      <c r="D35" s="91">
        <f>'[1]Group CF'!Z31</f>
        <v>2780250</v>
      </c>
      <c r="F35" s="91">
        <v>13510</v>
      </c>
    </row>
    <row r="36" spans="1:6" ht="13.5">
      <c r="A36" s="105" t="s">
        <v>119</v>
      </c>
      <c r="B36" s="91">
        <f>'[1]Co CF'!W28</f>
        <v>142270</v>
      </c>
      <c r="D36" s="91">
        <f>'[1]Group CF'!AA31</f>
        <v>549219</v>
      </c>
      <c r="F36" s="91">
        <v>2498734</v>
      </c>
    </row>
    <row r="37" spans="1:6" ht="13.5">
      <c r="A37" s="105" t="s">
        <v>120</v>
      </c>
      <c r="B37" s="91">
        <f>'[1]Co CF'!X28</f>
        <v>0</v>
      </c>
      <c r="D37" s="91">
        <f>'[1]Group CF'!AB31</f>
        <v>37191</v>
      </c>
      <c r="F37" s="91">
        <v>264750</v>
      </c>
    </row>
    <row r="38" spans="1:6" ht="13.5">
      <c r="A38" s="105" t="s">
        <v>121</v>
      </c>
      <c r="B38" s="91">
        <f>'[1]Co CF'!Y28</f>
        <v>-3972542</v>
      </c>
      <c r="D38" s="91">
        <f>'[1]Group CF'!AC31</f>
        <v>-4379491</v>
      </c>
      <c r="F38" s="91">
        <v>-5699121</v>
      </c>
    </row>
    <row r="39" spans="1:6" ht="13.5">
      <c r="A39" s="105" t="s">
        <v>122</v>
      </c>
      <c r="B39" s="91">
        <f>'[1]Co CF'!Z28</f>
        <v>-50371777</v>
      </c>
      <c r="D39" s="91">
        <f>'[1]Group CF'!AD31</f>
        <v>-66474051</v>
      </c>
      <c r="F39" s="91">
        <v>-16823875</v>
      </c>
    </row>
    <row r="40" spans="1:6" ht="13.5">
      <c r="A40" s="105" t="s">
        <v>123</v>
      </c>
      <c r="B40" s="106">
        <f>SUM(B34:B39)</f>
        <v>-50327141</v>
      </c>
      <c r="D40" s="106">
        <f>SUM(D34:D39)</f>
        <v>-66367489</v>
      </c>
      <c r="F40" s="106">
        <f>SUM(F34:F39)</f>
        <v>-17214764</v>
      </c>
    </row>
    <row r="41" ht="13.5">
      <c r="F41" s="91"/>
    </row>
    <row r="42" spans="1:6" ht="15">
      <c r="A42" s="107" t="s">
        <v>124</v>
      </c>
      <c r="F42" s="91"/>
    </row>
    <row r="43" spans="1:6" ht="13.5">
      <c r="A43" s="105" t="s">
        <v>125</v>
      </c>
      <c r="B43" s="91">
        <v>0</v>
      </c>
      <c r="D43" s="91">
        <f>'[1]Group CF'!AL31</f>
        <v>15000000</v>
      </c>
      <c r="F43" s="91">
        <v>252666</v>
      </c>
    </row>
    <row r="44" spans="1:6" ht="13.5">
      <c r="A44" s="105" t="s">
        <v>126</v>
      </c>
      <c r="B44" s="91">
        <v>0</v>
      </c>
      <c r="D44" s="91">
        <f>'[1]Group CF'!AK31</f>
        <v>-3125001</v>
      </c>
      <c r="F44" s="91">
        <v>-125333</v>
      </c>
    </row>
    <row r="45" spans="1:6" ht="13.5">
      <c r="A45" s="105" t="s">
        <v>127</v>
      </c>
      <c r="B45" s="106">
        <f>SUM(B43:B44)</f>
        <v>0</v>
      </c>
      <c r="D45" s="106">
        <f>SUM(D43:D44)</f>
        <v>11874999</v>
      </c>
      <c r="F45" s="106">
        <f>SUM(F43:F44)</f>
        <v>127333</v>
      </c>
    </row>
    <row r="46" ht="13.5">
      <c r="F46" s="91"/>
    </row>
    <row r="47" ht="13.5">
      <c r="F47" s="91"/>
    </row>
    <row r="48" spans="1:6" ht="15">
      <c r="A48" s="108" t="s">
        <v>128</v>
      </c>
      <c r="B48" s="91">
        <f>B31+B40+B45</f>
        <v>-73978654</v>
      </c>
      <c r="D48" s="91">
        <f>D31+D40+D45</f>
        <v>-51093712</v>
      </c>
      <c r="F48" s="91">
        <f>F31+F40+F45</f>
        <v>-27120377</v>
      </c>
    </row>
    <row r="49" spans="1:6" ht="30" customHeight="1">
      <c r="A49" s="108" t="s">
        <v>129</v>
      </c>
      <c r="B49" s="91">
        <f>'[1]Co CF'!B6+'[1]Co CF'!B7</f>
        <v>62885277</v>
      </c>
      <c r="D49" s="91">
        <f>'[1]Group CF'!B11+'[1]Group CF'!B6+'[1]Group CF'!B7</f>
        <v>65176467</v>
      </c>
      <c r="F49" s="91">
        <v>94711713</v>
      </c>
    </row>
    <row r="50" spans="1:6" ht="39" customHeight="1" thickBot="1">
      <c r="A50" s="108" t="s">
        <v>130</v>
      </c>
      <c r="B50" s="109">
        <f>SUM(B48:B49)</f>
        <v>-11093377</v>
      </c>
      <c r="D50" s="109">
        <f>SUM(D48:D49)</f>
        <v>14082755</v>
      </c>
      <c r="F50" s="109">
        <f>SUM(F48:F49)</f>
        <v>67591336</v>
      </c>
    </row>
    <row r="51" ht="13.5">
      <c r="F51" s="91"/>
    </row>
    <row r="52" spans="1:6" ht="15">
      <c r="A52" s="90" t="s">
        <v>131</v>
      </c>
      <c r="F52" s="91"/>
    </row>
    <row r="53" spans="1:6" ht="13.5">
      <c r="A53" s="93" t="s">
        <v>132</v>
      </c>
      <c r="B53" s="91">
        <f>'[1]Co CF'!C6</f>
        <v>7560666</v>
      </c>
      <c r="D53" s="91">
        <f>'[1]Group CF'!C6</f>
        <v>10459308</v>
      </c>
      <c r="F53" s="91">
        <v>3766070</v>
      </c>
    </row>
    <row r="54" spans="1:6" ht="13.5">
      <c r="A54" s="93" t="s">
        <v>133</v>
      </c>
      <c r="B54" s="91">
        <f>'[1]Co CF'!C7</f>
        <v>4114118</v>
      </c>
      <c r="D54" s="91">
        <f>'[1]Group CF'!C7</f>
        <v>4737365</v>
      </c>
      <c r="F54" s="91">
        <v>64603754</v>
      </c>
    </row>
    <row r="55" spans="1:6" ht="13.5">
      <c r="A55" s="93" t="s">
        <v>134</v>
      </c>
      <c r="B55" s="91">
        <v>0</v>
      </c>
      <c r="D55" s="91">
        <f>'[1]Group CF'!C11</f>
        <v>-1113918</v>
      </c>
      <c r="F55" s="91">
        <v>-778488</v>
      </c>
    </row>
    <row r="56" spans="2:6" ht="14.25" thickBot="1">
      <c r="B56" s="109">
        <f>SUM(B53:B55)</f>
        <v>11674784</v>
      </c>
      <c r="D56" s="109">
        <f>SUM(D53:D55)</f>
        <v>14082755</v>
      </c>
      <c r="F56" s="109">
        <f>SUM(F53:F55)</f>
        <v>67591336</v>
      </c>
    </row>
    <row r="57" spans="2:6" ht="13.5">
      <c r="B57" s="91">
        <f>B56-B50</f>
        <v>22768161</v>
      </c>
      <c r="D57" s="110">
        <f>D56-D50</f>
        <v>0</v>
      </c>
      <c r="F57" s="110">
        <f>F56-F50</f>
        <v>0</v>
      </c>
    </row>
    <row r="58" spans="1:8" ht="13.5">
      <c r="A58" s="91"/>
      <c r="F58" s="91"/>
      <c r="G58" s="91"/>
      <c r="H58" s="91"/>
    </row>
    <row r="59" spans="1:8" ht="13.5">
      <c r="A59" s="91"/>
      <c r="F59" s="91"/>
      <c r="G59" s="91"/>
      <c r="H59" s="91"/>
    </row>
  </sheetData>
  <printOptions horizontalCentered="1"/>
  <pageMargins left="0.5" right="0.5" top="0.66" bottom="0.67" header="0.34" footer="0.25"/>
  <pageSetup horizontalDpi="600" verticalDpi="600" orientation="portrait" paperSize="9" r:id="rId1"/>
  <headerFooter alignWithMargins="0">
    <oddFooter>&amp;C&amp;"Book Antiqua,Bold Italic"&amp;10The Condensed Consolidated Cash Flow Statement should be read in conjunction with the Annual Financial Report for the year ended 31st December 2001.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2002-11-19T07:43:56Z</cp:lastPrinted>
  <dcterms:created xsi:type="dcterms:W3CDTF">2002-11-18T07:05:58Z</dcterms:created>
  <dcterms:modified xsi:type="dcterms:W3CDTF">2002-11-19T07:50:03Z</dcterms:modified>
  <cp:category/>
  <cp:version/>
  <cp:contentType/>
  <cp:contentStatus/>
</cp:coreProperties>
</file>