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835" activeTab="1"/>
  </bookViews>
  <sheets>
    <sheet name="P&amp;L" sheetId="1" r:id="rId1"/>
    <sheet name="BS" sheetId="2" r:id="rId2"/>
    <sheet name="Sheet1" sheetId="3" r:id="rId3"/>
    <sheet name="Sheet2" sheetId="4" r:id="rId4"/>
    <sheet name="Sheet3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'BS'!$A$1:$H$63</definedName>
    <definedName name="_xlnm.Print_Area" localSheetId="0">'P&amp;L'!$A$1:$H$45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<sst xmlns="http://schemas.openxmlformats.org/spreadsheetml/2006/main" count="113" uniqueCount="84">
  <si>
    <t>CONSOLIDATED INCOME STATEMENT</t>
  </si>
  <si>
    <t>Taxation</t>
  </si>
  <si>
    <t>HEITECH PADU BERHAD</t>
  </si>
  <si>
    <t xml:space="preserve">CONSOLIDATED BALANCE SHEET </t>
  </si>
  <si>
    <t>AS AT 30 SEPTEMBER 2001</t>
  </si>
  <si>
    <t>UNAUDITED</t>
  </si>
  <si>
    <t>AUDITED</t>
  </si>
  <si>
    <t>30.9.2001</t>
  </si>
  <si>
    <t>31.3.2001</t>
  </si>
  <si>
    <t>30.6.2001</t>
  </si>
  <si>
    <t>31.12.2000</t>
  </si>
  <si>
    <t>RM</t>
  </si>
  <si>
    <t>CURRENT ASSETS</t>
  </si>
  <si>
    <t>Cash &amp; bank balances</t>
  </si>
  <si>
    <t>Fixed deposits</t>
  </si>
  <si>
    <t>Trade debtors</t>
  </si>
  <si>
    <t>Other debtors &amp; prepayments</t>
  </si>
  <si>
    <t>Development expenditure</t>
  </si>
  <si>
    <t>Inventory &amp; Work in progress</t>
  </si>
  <si>
    <t>Due from holding company</t>
  </si>
  <si>
    <t>Due from fellow subsidiaries</t>
  </si>
  <si>
    <t>Due from associated company</t>
  </si>
  <si>
    <t>-</t>
  </si>
  <si>
    <t xml:space="preserve"> </t>
  </si>
  <si>
    <t>TOTAL CURRENT ASSETS</t>
  </si>
  <si>
    <t>CURRENT LIABILITIES</t>
  </si>
  <si>
    <t>Trade creditors</t>
  </si>
  <si>
    <t>Other creditors &amp; accruals</t>
  </si>
  <si>
    <t>Due to holding company</t>
  </si>
  <si>
    <t>Short term borrowings</t>
  </si>
  <si>
    <t>Dividend Payable</t>
  </si>
  <si>
    <t>TOTAL CURRENT LIABILITIES</t>
  </si>
  <si>
    <t>NET CURRENT ASSETS</t>
  </si>
  <si>
    <t>INVESTMENT IN SUBSIDIARIES</t>
  </si>
  <si>
    <t>INVESTMENT IN ASSOCIATED COMPANIES</t>
  </si>
  <si>
    <t>OTHER INVESTMENTS</t>
  </si>
  <si>
    <t>FIXED ASSETS</t>
  </si>
  <si>
    <t>HIRE PURCHASE CREDITORS</t>
  </si>
  <si>
    <t>DEFERRED INCOME</t>
  </si>
  <si>
    <t xml:space="preserve"> DEFERRED TAXATION</t>
  </si>
  <si>
    <t xml:space="preserve"> LONG TERM LOAN</t>
  </si>
  <si>
    <t>DEFERRED EXPENDITURE</t>
  </si>
  <si>
    <t>TOTAL ASSETS &amp; LIABILITIES</t>
  </si>
  <si>
    <t>SHAREHOLDERS' FUNDS</t>
  </si>
  <si>
    <t>Share capital</t>
  </si>
  <si>
    <t>Reserves on consolidation</t>
  </si>
  <si>
    <t>Share premium</t>
  </si>
  <si>
    <t>Retained profits / (accumulated losses)</t>
  </si>
  <si>
    <t>NET TANGIBLE ASSET</t>
  </si>
  <si>
    <t>MINORITY INTERESTS</t>
  </si>
  <si>
    <t>TOTAL SHAREHOLDERS' EQUITY</t>
  </si>
  <si>
    <t>NTA/share</t>
  </si>
  <si>
    <t>FOR THE FINANCIAL PERIOD ENDED 30 SEPTEMBER 2001</t>
  </si>
  <si>
    <t>30.9.2001*</t>
  </si>
  <si>
    <t>31.3.2001 **</t>
  </si>
  <si>
    <t>31.12.2000**</t>
  </si>
  <si>
    <t>Other Operating Income</t>
  </si>
  <si>
    <t>Staff Costs</t>
  </si>
  <si>
    <t>Depreciation and Ammortisation</t>
  </si>
  <si>
    <t>Other Operating Expenses</t>
  </si>
  <si>
    <t>Profit From Operations</t>
  </si>
  <si>
    <t>Finance Costs</t>
  </si>
  <si>
    <t>Share of profits of associated companies</t>
  </si>
  <si>
    <t>Profit before taxation</t>
  </si>
  <si>
    <t>Profit after taxation</t>
  </si>
  <si>
    <t>Minority interest</t>
  </si>
  <si>
    <t>Profit for the year</t>
  </si>
  <si>
    <t>Retained Profits Brought Forward</t>
  </si>
  <si>
    <t>Retained Profits Available For Appropriation</t>
  </si>
  <si>
    <t>Dividend</t>
  </si>
  <si>
    <t>Bonus Issue</t>
  </si>
  <si>
    <t>Retained Profits Carried Forward</t>
  </si>
  <si>
    <t>Weighted Number of Ordinary Shares of RM1.00 each</t>
  </si>
  <si>
    <t>Basic Earnings Per Share ( RM )</t>
  </si>
  <si>
    <t>Note:</t>
  </si>
  <si>
    <t>*     Results for nine months financial period ended 30 September, 2001</t>
  </si>
  <si>
    <t>**   Results for three months financial period ended 31 March, 2001</t>
  </si>
  <si>
    <t>** Results for financial year ended 31 December, 2000</t>
  </si>
  <si>
    <t>&lt;Note A&gt;</t>
  </si>
  <si>
    <t xml:space="preserve">Revenue for sales of hardware and software for the current period is stated at gross whereas it </t>
  </si>
  <si>
    <t xml:space="preserve">was stated on net basis for the year 2000. Had the disclosure been effected retrospectively in 2000 </t>
  </si>
  <si>
    <t xml:space="preserve">accounts, the consolidated revenue would change as depicted in Note 1 to "Notes to the </t>
  </si>
  <si>
    <t>accounts".</t>
  </si>
  <si>
    <r>
      <t xml:space="preserve">Revenue </t>
    </r>
    <r>
      <rPr>
        <b/>
        <sz val="12"/>
        <rFont val="Times New Roman"/>
        <family val="1"/>
      </rPr>
      <t>&lt;Note A&gt;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</si>
</sst>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(* #,##0_);_(* \(#,##0\);_(* &quot;-&quot;??_);_(@_)"/>
    <numFmt numFmtId="169" formatCode="0.0%"/>
    <numFmt numFmtId="170" formatCode="#,##0.000_);[Red]\(#,##0.000\)"/>
    <numFmt numFmtId="171" formatCode="_-* #,##0_-;\-* #,##0_-;_-* &quot;-&quot;??_-;_-@_-"/>
    <numFmt numFmtId="172" formatCode="0.00_)"/>
    <numFmt numFmtId="173" formatCode="0.000%"/>
    <numFmt numFmtId="174" formatCode="mmmm\ d\,\ yyyy"/>
    <numFmt numFmtId="175" formatCode="0.00%;\(0.00\)%"/>
    <numFmt numFmtId="176" formatCode="_(* #,##0.0_);_(* \(#,##0.0\);_(* &quot;-&quot;??_);_(@_)"/>
    <numFmt numFmtId="177" formatCode="_(* #,##0.0_);_(* \(#,##0.0\);_(* &quot;-&quot;?_);_(@_)"/>
    <numFmt numFmtId="178" formatCode="0.000"/>
    <numFmt numFmtId="179" formatCode="0.0"/>
    <numFmt numFmtId="180" formatCode="_(* #,##0.000_);_(* \(#,##0.000\);_(* &quot;-&quot;??_);_(@_)"/>
    <numFmt numFmtId="181" formatCode="_(* #,##0.0000_);_(* \(#,##0.0000\);_(* &quot;-&quot;??_);_(@_)"/>
  </numFmts>
  <fonts count="13">
    <font>
      <sz val="10"/>
      <name val="Arial"/>
      <family val="0"/>
    </font>
    <font>
      <sz val="11"/>
      <name val="Book Antiqua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b/>
      <sz val="11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2" fillId="0" borderId="0">
      <alignment/>
      <protection locked="0"/>
    </xf>
    <xf numFmtId="170" fontId="0" fillId="0" borderId="0">
      <alignment/>
      <protection locked="0"/>
    </xf>
    <xf numFmtId="0" fontId="3" fillId="0" borderId="0" applyNumberFormat="0" applyFill="0" applyBorder="0" applyAlignment="0" applyProtection="0"/>
    <xf numFmtId="38" fontId="4" fillId="2" borderId="0" applyNumberFormat="0" applyBorder="0" applyAlignment="0" applyProtection="0"/>
    <xf numFmtId="173" fontId="0" fillId="0" borderId="0">
      <alignment/>
      <protection locked="0"/>
    </xf>
    <xf numFmtId="173" fontId="0" fillId="0" borderId="0">
      <alignment/>
      <protection locked="0"/>
    </xf>
    <xf numFmtId="0" fontId="5" fillId="0" borderId="0" applyNumberFormat="0" applyFill="0" applyBorder="0" applyAlignment="0" applyProtection="0"/>
    <xf numFmtId="10" fontId="4" fillId="3" borderId="1" applyNumberFormat="0" applyBorder="0" applyAlignment="0" applyProtection="0"/>
    <xf numFmtId="172" fontId="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3" fontId="0" fillId="0" borderId="2">
      <alignment/>
      <protection locked="0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8" fontId="1" fillId="0" borderId="0" xfId="15" applyNumberFormat="1" applyFont="1" applyAlignment="1">
      <alignment/>
    </xf>
    <xf numFmtId="168" fontId="7" fillId="0" borderId="0" xfId="15" applyNumberFormat="1" applyFont="1" applyBorder="1" applyAlignment="1">
      <alignment horizontal="left"/>
    </xf>
    <xf numFmtId="0" fontId="1" fillId="0" borderId="0" xfId="28" applyFont="1">
      <alignment/>
      <protection/>
    </xf>
    <xf numFmtId="168" fontId="7" fillId="0" borderId="0" xfId="15" applyNumberFormat="1" applyFont="1" applyBorder="1" applyAlignment="1" quotePrefix="1">
      <alignment horizontal="left"/>
    </xf>
    <xf numFmtId="168" fontId="1" fillId="0" borderId="0" xfId="15" applyNumberFormat="1" applyFont="1" applyAlignment="1">
      <alignment horizontal="right"/>
    </xf>
    <xf numFmtId="168" fontId="7" fillId="0" borderId="0" xfId="15" applyNumberFormat="1" applyFont="1" applyAlignment="1">
      <alignment horizontal="right"/>
    </xf>
    <xf numFmtId="0" fontId="7" fillId="0" borderId="0" xfId="28" applyFont="1" applyAlignment="1">
      <alignment horizontal="right"/>
      <protection/>
    </xf>
    <xf numFmtId="168" fontId="7" fillId="0" borderId="0" xfId="15" applyNumberFormat="1" applyFont="1" applyAlignment="1">
      <alignment/>
    </xf>
    <xf numFmtId="9" fontId="1" fillId="0" borderId="0" xfId="29" applyFont="1" applyAlignment="1">
      <alignment horizontal="left"/>
    </xf>
    <xf numFmtId="9" fontId="7" fillId="0" borderId="3" xfId="29" applyFont="1" applyBorder="1" applyAlignment="1">
      <alignment horizontal="right"/>
    </xf>
    <xf numFmtId="15" fontId="7" fillId="0" borderId="3" xfId="28" applyNumberFormat="1" applyFont="1" applyBorder="1" applyAlignment="1">
      <alignment horizontal="right"/>
      <protection/>
    </xf>
    <xf numFmtId="0" fontId="1" fillId="0" borderId="0" xfId="28" applyNumberFormat="1" applyFont="1">
      <alignment/>
      <protection/>
    </xf>
    <xf numFmtId="168" fontId="7" fillId="0" borderId="3" xfId="15" applyNumberFormat="1" applyFont="1" applyBorder="1" applyAlignment="1">
      <alignment horizontal="center"/>
    </xf>
    <xf numFmtId="0" fontId="7" fillId="0" borderId="3" xfId="28" applyNumberFormat="1" applyFont="1" applyBorder="1" applyAlignment="1">
      <alignment horizontal="right"/>
      <protection/>
    </xf>
    <xf numFmtId="9" fontId="1" fillId="0" borderId="0" xfId="29" applyFont="1" applyAlignment="1">
      <alignment horizontal="center"/>
    </xf>
    <xf numFmtId="14" fontId="1" fillId="0" borderId="0" xfId="28" applyNumberFormat="1" applyFont="1" applyAlignment="1">
      <alignment horizontal="center"/>
      <protection/>
    </xf>
    <xf numFmtId="0" fontId="1" fillId="0" borderId="0" xfId="28" applyFont="1" applyAlignment="1">
      <alignment horizontal="center"/>
      <protection/>
    </xf>
    <xf numFmtId="168" fontId="1" fillId="0" borderId="0" xfId="15" applyNumberFormat="1" applyFont="1" applyAlignment="1">
      <alignment horizontal="center"/>
    </xf>
    <xf numFmtId="168" fontId="7" fillId="0" borderId="0" xfId="15" applyNumberFormat="1" applyFont="1" applyAlignment="1">
      <alignment horizontal="left"/>
    </xf>
    <xf numFmtId="168" fontId="1" fillId="0" borderId="0" xfId="15" applyNumberFormat="1" applyFont="1" applyAlignment="1">
      <alignment horizontal="left"/>
    </xf>
    <xf numFmtId="168" fontId="1" fillId="0" borderId="0" xfId="15" applyNumberFormat="1" applyFont="1" applyAlignment="1" quotePrefix="1">
      <alignment horizontal="left"/>
    </xf>
    <xf numFmtId="37" fontId="1" fillId="0" borderId="0" xfId="28" applyNumberFormat="1" applyFont="1">
      <alignment/>
      <protection/>
    </xf>
    <xf numFmtId="37" fontId="1" fillId="0" borderId="0" xfId="28" applyNumberFormat="1" applyFont="1" applyAlignment="1">
      <alignment horizontal="center"/>
      <protection/>
    </xf>
    <xf numFmtId="37" fontId="1" fillId="0" borderId="4" xfId="28" applyNumberFormat="1" applyFont="1" applyBorder="1">
      <alignment/>
      <protection/>
    </xf>
    <xf numFmtId="168" fontId="1" fillId="0" borderId="4" xfId="15" applyNumberFormat="1" applyFont="1" applyBorder="1" applyAlignment="1">
      <alignment/>
    </xf>
    <xf numFmtId="37" fontId="1" fillId="0" borderId="0" xfId="28" applyNumberFormat="1" applyFont="1" applyBorder="1">
      <alignment/>
      <protection/>
    </xf>
    <xf numFmtId="37" fontId="1" fillId="0" borderId="0" xfId="28" applyNumberFormat="1" applyFont="1" applyAlignment="1">
      <alignment horizontal="right"/>
      <protection/>
    </xf>
    <xf numFmtId="0" fontId="1" fillId="0" borderId="0" xfId="28" applyFont="1" applyAlignment="1">
      <alignment horizontal="left"/>
      <protection/>
    </xf>
    <xf numFmtId="37" fontId="1" fillId="0" borderId="2" xfId="28" applyNumberFormat="1" applyFont="1" applyBorder="1">
      <alignment/>
      <protection/>
    </xf>
    <xf numFmtId="168" fontId="1" fillId="0" borderId="2" xfId="15" applyNumberFormat="1" applyFont="1" applyBorder="1" applyAlignment="1">
      <alignment/>
    </xf>
    <xf numFmtId="168" fontId="7" fillId="0" borderId="3" xfId="15" applyNumberFormat="1" applyFont="1" applyBorder="1" applyAlignment="1">
      <alignment horizontal="right"/>
    </xf>
    <xf numFmtId="168" fontId="1" fillId="0" borderId="3" xfId="15" applyNumberFormat="1" applyFont="1" applyBorder="1" applyAlignment="1">
      <alignment/>
    </xf>
    <xf numFmtId="37" fontId="1" fillId="0" borderId="3" xfId="28" applyNumberFormat="1" applyFont="1" applyBorder="1">
      <alignment/>
      <protection/>
    </xf>
    <xf numFmtId="2" fontId="1" fillId="0" borderId="0" xfId="28" applyNumberFormat="1" applyFont="1">
      <alignment/>
      <protection/>
    </xf>
    <xf numFmtId="168" fontId="8" fillId="0" borderId="0" xfId="15" applyNumberFormat="1" applyFont="1" applyAlignment="1">
      <alignment horizontal="left"/>
    </xf>
    <xf numFmtId="0" fontId="9" fillId="0" borderId="0" xfId="28" applyFont="1">
      <alignment/>
      <protection/>
    </xf>
    <xf numFmtId="168" fontId="9" fillId="0" borderId="0" xfId="15" applyNumberFormat="1" applyFont="1" applyAlignment="1">
      <alignment/>
    </xf>
    <xf numFmtId="168" fontId="8" fillId="0" borderId="0" xfId="15" applyNumberFormat="1" applyFont="1" applyAlignment="1" quotePrefix="1">
      <alignment horizontal="left"/>
    </xf>
    <xf numFmtId="9" fontId="9" fillId="0" borderId="0" xfId="29" applyFont="1" applyBorder="1" applyAlignment="1">
      <alignment/>
    </xf>
    <xf numFmtId="9" fontId="8" fillId="0" borderId="0" xfId="29" applyFont="1" applyBorder="1" applyAlignment="1">
      <alignment/>
    </xf>
    <xf numFmtId="0" fontId="8" fillId="0" borderId="0" xfId="28" applyFont="1" applyAlignment="1">
      <alignment horizontal="right"/>
      <protection/>
    </xf>
    <xf numFmtId="168" fontId="8" fillId="0" borderId="0" xfId="15" applyNumberFormat="1" applyFont="1" applyBorder="1" applyAlignment="1">
      <alignment/>
    </xf>
    <xf numFmtId="168" fontId="9" fillId="0" borderId="0" xfId="15" applyNumberFormat="1" applyFont="1" applyBorder="1" applyAlignment="1">
      <alignment/>
    </xf>
    <xf numFmtId="168" fontId="8" fillId="0" borderId="3" xfId="15" applyNumberFormat="1" applyFont="1" applyBorder="1" applyAlignment="1">
      <alignment/>
    </xf>
    <xf numFmtId="15" fontId="10" fillId="0" borderId="3" xfId="28" applyNumberFormat="1" applyFont="1" applyBorder="1" applyAlignment="1">
      <alignment horizontal="right"/>
      <protection/>
    </xf>
    <xf numFmtId="0" fontId="11" fillId="0" borderId="0" xfId="28" applyNumberFormat="1" applyFont="1">
      <alignment/>
      <protection/>
    </xf>
    <xf numFmtId="168" fontId="10" fillId="0" borderId="3" xfId="15" applyNumberFormat="1" applyFont="1" applyBorder="1" applyAlignment="1">
      <alignment horizontal="center"/>
    </xf>
    <xf numFmtId="0" fontId="10" fillId="0" borderId="3" xfId="28" applyNumberFormat="1" applyFont="1" applyBorder="1" applyAlignment="1">
      <alignment horizontal="right"/>
      <protection/>
    </xf>
    <xf numFmtId="0" fontId="9" fillId="0" borderId="0" xfId="28" applyFont="1" applyAlignment="1">
      <alignment horizontal="center"/>
      <protection/>
    </xf>
    <xf numFmtId="168" fontId="9" fillId="0" borderId="0" xfId="15" applyNumberFormat="1" applyFont="1" applyAlignment="1">
      <alignment horizontal="center"/>
    </xf>
    <xf numFmtId="168" fontId="9" fillId="0" borderId="0" xfId="15" applyNumberFormat="1" applyFont="1" applyBorder="1" applyAlignment="1">
      <alignment wrapText="1"/>
    </xf>
    <xf numFmtId="37" fontId="9" fillId="0" borderId="0" xfId="28" applyNumberFormat="1" applyFont="1" applyBorder="1" applyAlignment="1">
      <alignment horizontal="right"/>
      <protection/>
    </xf>
    <xf numFmtId="0" fontId="9" fillId="0" borderId="0" xfId="28" applyFont="1" applyBorder="1">
      <alignment/>
      <protection/>
    </xf>
    <xf numFmtId="168" fontId="9" fillId="0" borderId="3" xfId="15" applyNumberFormat="1" applyFont="1" applyBorder="1" applyAlignment="1">
      <alignment/>
    </xf>
    <xf numFmtId="37" fontId="9" fillId="0" borderId="3" xfId="28" applyNumberFormat="1" applyFont="1" applyBorder="1" applyAlignment="1">
      <alignment horizontal="right"/>
      <protection/>
    </xf>
    <xf numFmtId="37" fontId="9" fillId="0" borderId="0" xfId="28" applyNumberFormat="1" applyFont="1">
      <alignment/>
      <protection/>
    </xf>
    <xf numFmtId="37" fontId="9" fillId="0" borderId="3" xfId="28" applyNumberFormat="1" applyFont="1" applyBorder="1">
      <alignment/>
      <protection/>
    </xf>
    <xf numFmtId="168" fontId="9" fillId="0" borderId="0" xfId="15" applyNumberFormat="1" applyFont="1" applyAlignment="1">
      <alignment wrapText="1"/>
    </xf>
    <xf numFmtId="37" fontId="9" fillId="0" borderId="2" xfId="28" applyNumberFormat="1" applyFont="1" applyBorder="1">
      <alignment/>
      <protection/>
    </xf>
    <xf numFmtId="168" fontId="9" fillId="0" borderId="2" xfId="15" applyNumberFormat="1" applyFont="1" applyBorder="1" applyAlignment="1">
      <alignment/>
    </xf>
    <xf numFmtId="0" fontId="9" fillId="0" borderId="0" xfId="28" applyFont="1" applyAlignment="1">
      <alignment wrapText="1"/>
      <protection/>
    </xf>
    <xf numFmtId="39" fontId="9" fillId="0" borderId="0" xfId="28" applyNumberFormat="1" applyFont="1">
      <alignment/>
      <protection/>
    </xf>
    <xf numFmtId="0" fontId="12" fillId="0" borderId="0" xfId="28" applyFont="1">
      <alignment/>
      <protection/>
    </xf>
    <xf numFmtId="0" fontId="8" fillId="0" borderId="0" xfId="28" applyFont="1">
      <alignment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Grey" xfId="22"/>
    <cellStyle name="Heading1" xfId="23"/>
    <cellStyle name="Heading2" xfId="24"/>
    <cellStyle name="Hyperlink" xfId="25"/>
    <cellStyle name="Input [yellow]" xfId="26"/>
    <cellStyle name="Normal - Style1" xfId="27"/>
    <cellStyle name="Normal_Consol-Sept 2001v2" xfId="28"/>
    <cellStyle name="Percent" xfId="29"/>
    <cellStyle name="Percent [2]" xfId="30"/>
    <cellStyle name="Total" xfId="31"/>
    <cellStyle name="Tusental (0)_pldt" xfId="32"/>
    <cellStyle name="Tusental_pldt" xfId="33"/>
    <cellStyle name="Valuta (0)_pldt" xfId="34"/>
    <cellStyle name="Valuta_pld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an's\Consolidation\October\Consol-Oct2001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nsol-Sept%202001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an's\Consolidation\September\KLSE%20Announcement-%201st%20Qtr%202001\Consol%20March%20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an's\Consolidation\September\KLSE%20Announcement-%201st%20Qtr%202001\Consol%20Balance%20Sheet%20and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KLSE"/>
      <sheetName val="BS"/>
      <sheetName val="P&amp;L"/>
      <sheetName val="Quarterly consol"/>
      <sheetName val="CF-1|2"/>
      <sheetName val="CF-3"/>
      <sheetName val="CF Disc"/>
      <sheetName val="Co CF"/>
      <sheetName val="Group CF"/>
      <sheetName val="CF-10"/>
      <sheetName val="CF-4|summary"/>
      <sheetName val="CF-4"/>
      <sheetName val="CF-4-1"/>
      <sheetName val="CF-4-2"/>
      <sheetName val="CF-4-3-MM"/>
      <sheetName val="CF-4-4-MI"/>
      <sheetName val="CF-5-Notes"/>
      <sheetName val="CF-6-FA"/>
      <sheetName val="CF-23(PNTA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KLSE"/>
      <sheetName val="BS"/>
      <sheetName val="P&amp;L"/>
      <sheetName val="Quarterly consol"/>
      <sheetName val="CF-1|2"/>
      <sheetName val="CF-3"/>
      <sheetName val="CF Disc"/>
      <sheetName val="Co CF"/>
      <sheetName val="Group CF"/>
      <sheetName val="CF-10"/>
      <sheetName val="CF-4|summary"/>
      <sheetName val="CF-4"/>
      <sheetName val="CF-4-1"/>
      <sheetName val="CF-4-2"/>
      <sheetName val="CF-4-3-MM"/>
      <sheetName val="CF-4-4-MI"/>
      <sheetName val="CF-5-Notes"/>
      <sheetName val="CF-6-FA"/>
      <sheetName val="CF-23(PNTA)"/>
    </sheetNames>
    <sheetDataSet>
      <sheetData sheetId="5">
        <row r="10">
          <cell r="W10">
            <v>3766070</v>
          </cell>
        </row>
        <row r="11">
          <cell r="W11">
            <v>64603754</v>
          </cell>
        </row>
        <row r="12">
          <cell r="W12">
            <v>53266498</v>
          </cell>
        </row>
        <row r="13">
          <cell r="W13">
            <v>22588848</v>
          </cell>
        </row>
        <row r="14">
          <cell r="W14">
            <v>180939</v>
          </cell>
        </row>
        <row r="18">
          <cell r="W18">
            <v>786639</v>
          </cell>
        </row>
        <row r="19">
          <cell r="W19">
            <v>486478</v>
          </cell>
        </row>
        <row r="20">
          <cell r="W20">
            <v>18232</v>
          </cell>
        </row>
        <row r="21">
          <cell r="W21">
            <v>9480321</v>
          </cell>
        </row>
        <row r="22">
          <cell r="W22">
            <v>615763</v>
          </cell>
        </row>
        <row r="26">
          <cell r="W26">
            <v>15365675</v>
          </cell>
        </row>
        <row r="27">
          <cell r="W27">
            <v>33153163</v>
          </cell>
        </row>
        <row r="29">
          <cell r="W29">
            <v>1212109</v>
          </cell>
        </row>
        <row r="31">
          <cell r="W31">
            <v>701071</v>
          </cell>
        </row>
        <row r="32">
          <cell r="W32">
            <v>778488</v>
          </cell>
        </row>
        <row r="33">
          <cell r="W33">
            <v>2880000</v>
          </cell>
        </row>
        <row r="34">
          <cell r="W34">
            <v>21112056</v>
          </cell>
        </row>
        <row r="35">
          <cell r="W35">
            <v>41667</v>
          </cell>
        </row>
        <row r="44">
          <cell r="W44">
            <v>2342737</v>
          </cell>
        </row>
        <row r="45">
          <cell r="W45">
            <v>10881931</v>
          </cell>
        </row>
        <row r="46">
          <cell r="W46">
            <v>43855953</v>
          </cell>
        </row>
        <row r="49">
          <cell r="W49">
            <v>-3187000</v>
          </cell>
        </row>
        <row r="50">
          <cell r="W50">
            <v>-6735779</v>
          </cell>
        </row>
        <row r="52">
          <cell r="W52">
            <v>4564347</v>
          </cell>
        </row>
        <row r="56">
          <cell r="W56">
            <v>80000000</v>
          </cell>
        </row>
        <row r="58">
          <cell r="W58">
            <v>227579</v>
          </cell>
        </row>
        <row r="59">
          <cell r="W59">
            <v>16500000</v>
          </cell>
        </row>
        <row r="60">
          <cell r="W60">
            <v>34928298.09</v>
          </cell>
        </row>
        <row r="63">
          <cell r="W63">
            <v>615624.9100000004</v>
          </cell>
        </row>
      </sheetData>
      <sheetData sheetId="6">
        <row r="10">
          <cell r="W10">
            <v>132023416</v>
          </cell>
        </row>
        <row r="12">
          <cell r="W12">
            <v>-15133782</v>
          </cell>
        </row>
        <row r="13">
          <cell r="W13">
            <v>-6292063</v>
          </cell>
        </row>
        <row r="14">
          <cell r="W14">
            <v>-58066093</v>
          </cell>
        </row>
        <row r="16">
          <cell r="W16">
            <v>2606130</v>
          </cell>
        </row>
        <row r="18">
          <cell r="W18">
            <v>-18944230</v>
          </cell>
        </row>
        <row r="19">
          <cell r="W19">
            <v>-6213289</v>
          </cell>
        </row>
        <row r="20">
          <cell r="W20">
            <v>-1490721</v>
          </cell>
        </row>
        <row r="21">
          <cell r="W21">
            <v>-2480923</v>
          </cell>
        </row>
        <row r="22">
          <cell r="W22">
            <v>-2944160</v>
          </cell>
        </row>
        <row r="23">
          <cell r="W23">
            <v>-1054764</v>
          </cell>
        </row>
        <row r="25">
          <cell r="W25">
            <v>-664404</v>
          </cell>
        </row>
        <row r="27">
          <cell r="W27">
            <v>504796</v>
          </cell>
        </row>
        <row r="29">
          <cell r="W29">
            <v>-6554974</v>
          </cell>
        </row>
        <row r="32">
          <cell r="W32">
            <v>685888.0899999996</v>
          </cell>
        </row>
      </sheetData>
      <sheetData sheetId="10">
        <row r="37">
          <cell r="X37">
            <v>22947471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udgetvsactual"/>
      <sheetName val="CF-1|2"/>
      <sheetName val="CF-3"/>
      <sheetName val="CF-10"/>
      <sheetName val="CF-11"/>
      <sheetName val="CF-4|summary"/>
      <sheetName val="CF-4"/>
      <sheetName val="CF-4-1"/>
      <sheetName val="CF-4-2"/>
      <sheetName val="CF-4-3"/>
      <sheetName val="CF-4-4"/>
      <sheetName val="CF-5"/>
      <sheetName val="CF-5 Prioryr"/>
      <sheetName val="CF-6"/>
      <sheetName val="CF-22"/>
      <sheetName val="CF-23"/>
      <sheetName val="cya1"/>
      <sheetName val="CYA"/>
    </sheetNames>
    <sheetDataSet>
      <sheetData sheetId="2">
        <row r="10">
          <cell r="V10">
            <v>3239829</v>
          </cell>
        </row>
        <row r="11">
          <cell r="V11">
            <v>118878235</v>
          </cell>
        </row>
        <row r="12">
          <cell r="V12">
            <v>28803664</v>
          </cell>
        </row>
        <row r="13">
          <cell r="V13">
            <v>44150890</v>
          </cell>
        </row>
        <row r="14">
          <cell r="V14">
            <v>180939</v>
          </cell>
        </row>
        <row r="17">
          <cell r="V17">
            <v>300</v>
          </cell>
        </row>
        <row r="18">
          <cell r="V18">
            <v>24226</v>
          </cell>
        </row>
        <row r="23">
          <cell r="V23">
            <v>26330906</v>
          </cell>
        </row>
        <row r="24">
          <cell r="V24">
            <v>55750668</v>
          </cell>
        </row>
        <row r="30">
          <cell r="V30">
            <v>781460</v>
          </cell>
        </row>
        <row r="31">
          <cell r="V31">
            <v>11200000</v>
          </cell>
        </row>
        <row r="32">
          <cell r="V32">
            <v>15185473</v>
          </cell>
        </row>
        <row r="33">
          <cell r="V33">
            <v>125001</v>
          </cell>
        </row>
        <row r="41">
          <cell r="V41">
            <v>1203903.7</v>
          </cell>
        </row>
        <row r="42">
          <cell r="V42">
            <v>8152645</v>
          </cell>
        </row>
        <row r="43">
          <cell r="V43">
            <v>35838663</v>
          </cell>
        </row>
        <row r="46">
          <cell r="V46">
            <v>-3189600</v>
          </cell>
        </row>
        <row r="47">
          <cell r="V47">
            <v>-6728778</v>
          </cell>
        </row>
        <row r="49">
          <cell r="V49">
            <v>5267522</v>
          </cell>
        </row>
        <row r="53">
          <cell r="V53">
            <v>80000000</v>
          </cell>
        </row>
        <row r="54">
          <cell r="V54">
            <v>227581</v>
          </cell>
        </row>
        <row r="55">
          <cell r="V55">
            <v>16500000</v>
          </cell>
        </row>
        <row r="56">
          <cell r="V56">
            <v>30203321.36</v>
          </cell>
        </row>
        <row r="59">
          <cell r="V59">
            <v>1385716.7300000007</v>
          </cell>
        </row>
      </sheetData>
      <sheetData sheetId="3">
        <row r="10">
          <cell r="U10">
            <v>32845116.25</v>
          </cell>
        </row>
        <row r="19">
          <cell r="U19">
            <v>103758.70000000001</v>
          </cell>
        </row>
        <row r="21">
          <cell r="U21">
            <v>-3343223.75</v>
          </cell>
        </row>
        <row r="23">
          <cell r="U23">
            <v>1291777.16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sheet"/>
      <sheetName val="p&amp;l"/>
      <sheetName val="statementofequity"/>
    </sheetNames>
    <sheetDataSet>
      <sheetData sheetId="0">
        <row r="15">
          <cell r="V15">
            <v>0</v>
          </cell>
        </row>
        <row r="16">
          <cell r="V16">
            <v>0</v>
          </cell>
        </row>
        <row r="27">
          <cell r="V27">
            <v>0</v>
          </cell>
        </row>
        <row r="39">
          <cell r="V39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workbookViewId="0" topLeftCell="A17">
      <selection activeCell="B27" sqref="B27"/>
    </sheetView>
  </sheetViews>
  <sheetFormatPr defaultColWidth="9.140625" defaultRowHeight="12.75"/>
  <cols>
    <col min="1" max="1" width="50.421875" style="36" customWidth="1"/>
    <col min="2" max="2" width="17.28125" style="36" customWidth="1"/>
    <col min="3" max="3" width="2.8515625" style="36" hidden="1" customWidth="1"/>
    <col min="4" max="4" width="15.8515625" style="36" hidden="1" customWidth="1"/>
    <col min="5" max="5" width="7.8515625" style="36" customWidth="1"/>
    <col min="6" max="6" width="17.28125" style="37" hidden="1" customWidth="1"/>
    <col min="7" max="7" width="1.8515625" style="36" customWidth="1"/>
    <col min="8" max="8" width="20.140625" style="36" customWidth="1"/>
    <col min="9" max="9" width="11.8515625" style="36" bestFit="1" customWidth="1"/>
    <col min="10" max="10" width="10.57421875" style="36" bestFit="1" customWidth="1"/>
    <col min="11" max="16384" width="10.28125" style="36" customWidth="1"/>
  </cols>
  <sheetData>
    <row r="1" spans="1:3" ht="15.75">
      <c r="A1" s="35" t="s">
        <v>2</v>
      </c>
      <c r="B1" s="35"/>
      <c r="C1" s="35"/>
    </row>
    <row r="2" spans="1:3" ht="15.75">
      <c r="A2" s="38" t="s">
        <v>0</v>
      </c>
      <c r="B2" s="38"/>
      <c r="C2" s="38"/>
    </row>
    <row r="3" spans="1:3" ht="15.75">
      <c r="A3" s="38" t="s">
        <v>52</v>
      </c>
      <c r="B3" s="38"/>
      <c r="C3" s="38"/>
    </row>
    <row r="4" spans="1:3" ht="15.75">
      <c r="A4" s="37"/>
      <c r="B4" s="37"/>
      <c r="C4" s="37"/>
    </row>
    <row r="5" spans="1:8" ht="15.75">
      <c r="A5" s="39"/>
      <c r="B5" s="40" t="s">
        <v>5</v>
      </c>
      <c r="C5" s="39"/>
      <c r="D5" s="41" t="s">
        <v>5</v>
      </c>
      <c r="F5" s="42" t="s">
        <v>5</v>
      </c>
      <c r="H5" s="41" t="s">
        <v>6</v>
      </c>
    </row>
    <row r="6" spans="1:8" ht="16.5">
      <c r="A6" s="43"/>
      <c r="B6" s="44" t="s">
        <v>53</v>
      </c>
      <c r="C6" s="43"/>
      <c r="D6" s="45" t="s">
        <v>54</v>
      </c>
      <c r="E6" s="46"/>
      <c r="F6" s="47" t="s">
        <v>9</v>
      </c>
      <c r="G6" s="46"/>
      <c r="H6" s="48" t="s">
        <v>55</v>
      </c>
    </row>
    <row r="7" spans="1:8" ht="15.75">
      <c r="A7" s="43"/>
      <c r="B7" s="49" t="s">
        <v>11</v>
      </c>
      <c r="C7" s="43"/>
      <c r="D7" s="49" t="s">
        <v>11</v>
      </c>
      <c r="E7" s="49"/>
      <c r="F7" s="50" t="s">
        <v>11</v>
      </c>
      <c r="G7" s="49"/>
      <c r="H7" s="49" t="s">
        <v>11</v>
      </c>
    </row>
    <row r="8" spans="1:3" ht="15.75">
      <c r="A8" s="43"/>
      <c r="B8" s="43"/>
      <c r="C8" s="43"/>
    </row>
    <row r="9" spans="1:8" ht="15.75">
      <c r="A9" s="51" t="s">
        <v>83</v>
      </c>
      <c r="B9" s="43">
        <f>'[2]CF-3'!W10</f>
        <v>132023416</v>
      </c>
      <c r="C9" s="43"/>
      <c r="D9" s="52">
        <f>'[3]CF-3'!$U$10</f>
        <v>32845116.25</v>
      </c>
      <c r="E9" s="53"/>
      <c r="F9" s="43">
        <v>77248313</v>
      </c>
      <c r="G9" s="53"/>
      <c r="H9" s="43">
        <v>167758000</v>
      </c>
    </row>
    <row r="10" spans="1:9" ht="15.75">
      <c r="A10" s="51" t="s">
        <v>56</v>
      </c>
      <c r="B10" s="43">
        <f>'[2]CF-3'!W16</f>
        <v>2606130</v>
      </c>
      <c r="C10" s="43"/>
      <c r="D10" s="52">
        <v>1160300</v>
      </c>
      <c r="F10" s="37">
        <v>1632893</v>
      </c>
      <c r="H10" s="37">
        <v>2638000</v>
      </c>
      <c r="I10" s="36">
        <v>-2256497</v>
      </c>
    </row>
    <row r="11" spans="1:9" ht="15.75">
      <c r="A11" s="51" t="s">
        <v>57</v>
      </c>
      <c r="B11" s="43">
        <f>'[2]CF-3'!W12+'[2]CF-3'!W18</f>
        <v>-34078012</v>
      </c>
      <c r="C11" s="43"/>
      <c r="D11" s="52">
        <v>-11616500</v>
      </c>
      <c r="F11" s="37">
        <v>-21737415</v>
      </c>
      <c r="H11" s="37">
        <v>-44491000</v>
      </c>
      <c r="I11" s="36">
        <v>-7198719</v>
      </c>
    </row>
    <row r="12" spans="1:9" ht="15.75">
      <c r="A12" s="51" t="s">
        <v>58</v>
      </c>
      <c r="B12" s="43">
        <f>'[2]CF-3'!W13+'[2]CF-3'!W22+'[2]CF-3'!W23</f>
        <v>-10290987</v>
      </c>
      <c r="C12" s="43"/>
      <c r="D12" s="52">
        <v>-3153300</v>
      </c>
      <c r="F12" s="37">
        <v>-6549435</v>
      </c>
      <c r="H12" s="37">
        <v>-10033000</v>
      </c>
      <c r="I12" s="36">
        <v>-1115005</v>
      </c>
    </row>
    <row r="13" spans="1:8" ht="15.75">
      <c r="A13" s="51" t="s">
        <v>59</v>
      </c>
      <c r="B13" s="54">
        <f>'[2]CF-3'!W14+'[2]CF-3'!W19+'[2]CF-3'!W20+'[2]CF-3'!W21</f>
        <v>-68251026</v>
      </c>
      <c r="C13" s="43"/>
      <c r="D13" s="55">
        <v>-9708807</v>
      </c>
      <c r="F13" s="54">
        <v>-37745076</v>
      </c>
      <c r="H13" s="54">
        <v>-75880000</v>
      </c>
    </row>
    <row r="14" spans="1:8" ht="15.75">
      <c r="A14" s="51" t="s">
        <v>60</v>
      </c>
      <c r="B14" s="37">
        <f>SUM(B9:B13)</f>
        <v>22009521</v>
      </c>
      <c r="C14" s="43"/>
      <c r="D14" s="52">
        <f>SUM(D9:D13)</f>
        <v>9526809.25</v>
      </c>
      <c r="F14" s="37">
        <f>SUM(F9:F13)</f>
        <v>12849280</v>
      </c>
      <c r="H14" s="37">
        <f>SUM(H9:H13)</f>
        <v>39992000</v>
      </c>
    </row>
    <row r="15" spans="1:9" ht="15.75">
      <c r="A15" s="51" t="s">
        <v>61</v>
      </c>
      <c r="B15" s="54">
        <f>'[2]CF-3'!W25</f>
        <v>-664404</v>
      </c>
      <c r="C15" s="43"/>
      <c r="D15" s="55">
        <v>-322800</v>
      </c>
      <c r="F15" s="54">
        <v>-440163</v>
      </c>
      <c r="H15" s="54">
        <v>-1303000</v>
      </c>
      <c r="I15" s="36">
        <v>-73532</v>
      </c>
    </row>
    <row r="16" spans="1:8" ht="15.75">
      <c r="A16" s="51"/>
      <c r="B16" s="56">
        <f>SUM(B14:B15)</f>
        <v>21345117</v>
      </c>
      <c r="C16" s="43"/>
      <c r="D16" s="56">
        <f>SUM(D14:D15)</f>
        <v>9204009.25</v>
      </c>
      <c r="F16" s="37">
        <f>SUM(F14:F15)</f>
        <v>12409117</v>
      </c>
      <c r="H16" s="37">
        <f>SUM(H14:H15)</f>
        <v>38689000</v>
      </c>
    </row>
    <row r="17" spans="1:8" ht="15.75">
      <c r="A17" s="51" t="s">
        <v>62</v>
      </c>
      <c r="B17" s="54">
        <f>'[2]CF-3'!W27</f>
        <v>504796</v>
      </c>
      <c r="C17" s="43"/>
      <c r="D17" s="57">
        <f>'[3]CF-3'!$U$19</f>
        <v>103758.70000000001</v>
      </c>
      <c r="F17" s="54">
        <v>627699</v>
      </c>
      <c r="H17" s="54">
        <v>4000</v>
      </c>
    </row>
    <row r="18" spans="1:8" ht="15.75">
      <c r="A18" s="51" t="s">
        <v>63</v>
      </c>
      <c r="B18" s="56">
        <f>SUM(B16:B17)</f>
        <v>21849913</v>
      </c>
      <c r="C18" s="43"/>
      <c r="D18" s="56">
        <f>SUM(D16:D17)</f>
        <v>9307767.95</v>
      </c>
      <c r="F18" s="43">
        <f>SUM(F16:F17)</f>
        <v>13036816</v>
      </c>
      <c r="H18" s="37">
        <f>SUM(H16:H17)</f>
        <v>38693000</v>
      </c>
    </row>
    <row r="19" spans="1:8" ht="15.75">
      <c r="A19" s="51" t="s">
        <v>1</v>
      </c>
      <c r="B19" s="54">
        <f>'[2]CF-3'!W29</f>
        <v>-6554974</v>
      </c>
      <c r="C19" s="43"/>
      <c r="D19" s="57">
        <f>'[3]CF-3'!$U$21</f>
        <v>-3343223.75</v>
      </c>
      <c r="F19" s="54">
        <v>-3838031</v>
      </c>
      <c r="H19" s="54">
        <v>-14362000</v>
      </c>
    </row>
    <row r="20" spans="1:8" ht="15.75">
      <c r="A20" s="58" t="s">
        <v>64</v>
      </c>
      <c r="B20" s="56">
        <f>SUM(B18:B19)</f>
        <v>15294939</v>
      </c>
      <c r="C20" s="37"/>
      <c r="D20" s="56">
        <f>SUM(D18:D19)</f>
        <v>5964544.199999999</v>
      </c>
      <c r="F20" s="37">
        <f>SUM(F18:F19)</f>
        <v>9198785</v>
      </c>
      <c r="H20" s="37">
        <f>SUM(H18:H19)</f>
        <v>24331000</v>
      </c>
    </row>
    <row r="21" spans="1:8" ht="15.75">
      <c r="A21" s="58" t="s">
        <v>65</v>
      </c>
      <c r="B21" s="54">
        <f>'[2]CF-3'!W32</f>
        <v>685888.0899999996</v>
      </c>
      <c r="C21" s="37"/>
      <c r="D21" s="57">
        <f>'[3]CF-3'!$U$23</f>
        <v>1291777.16</v>
      </c>
      <c r="F21" s="54">
        <v>718785</v>
      </c>
      <c r="H21" s="54">
        <v>1288000</v>
      </c>
    </row>
    <row r="22" spans="1:8" ht="15.75">
      <c r="A22" s="58" t="s">
        <v>66</v>
      </c>
      <c r="B22" s="56">
        <f>SUM(B20:B21)</f>
        <v>15980827.09</v>
      </c>
      <c r="C22" s="37"/>
      <c r="D22" s="56">
        <f>SUM(D20:D21)</f>
        <v>7256321.359999999</v>
      </c>
      <c r="F22" s="37">
        <f>SUM(F20:F21)</f>
        <v>9917570</v>
      </c>
      <c r="H22" s="37">
        <f>SUM(H20:H21)</f>
        <v>25619000</v>
      </c>
    </row>
    <row r="23" spans="1:8" ht="15.75">
      <c r="A23" s="58" t="s">
        <v>67</v>
      </c>
      <c r="B23" s="54">
        <f>'[2]CF-10'!X37</f>
        <v>22947471</v>
      </c>
      <c r="D23" s="57">
        <f>H27</f>
        <v>22947000</v>
      </c>
      <c r="F23" s="54">
        <f>B23+800</f>
        <v>22948271</v>
      </c>
      <c r="H23" s="54">
        <v>24428000</v>
      </c>
    </row>
    <row r="24" spans="1:8" ht="15.75">
      <c r="A24" s="58" t="s">
        <v>68</v>
      </c>
      <c r="B24" s="56">
        <f>SUM(B22:B23)</f>
        <v>38928298.09</v>
      </c>
      <c r="D24" s="56">
        <f>SUM(D22:D23)</f>
        <v>30203321.36</v>
      </c>
      <c r="F24" s="37">
        <f>SUM(F22:F23)</f>
        <v>32865841</v>
      </c>
      <c r="H24" s="37">
        <f>SUM(H22:H23)</f>
        <v>50047000</v>
      </c>
    </row>
    <row r="25" spans="1:8" ht="15.75">
      <c r="A25" s="58" t="s">
        <v>69</v>
      </c>
      <c r="B25" s="37">
        <v>-4000000</v>
      </c>
      <c r="D25" s="56"/>
      <c r="H25" s="37">
        <v>-11200000</v>
      </c>
    </row>
    <row r="26" spans="1:8" ht="15.75">
      <c r="A26" s="58" t="s">
        <v>70</v>
      </c>
      <c r="B26" s="37">
        <v>0</v>
      </c>
      <c r="D26" s="56"/>
      <c r="H26" s="50">
        <v>-15900000</v>
      </c>
    </row>
    <row r="27" spans="1:8" ht="16.5" thickBot="1">
      <c r="A27" s="58" t="s">
        <v>71</v>
      </c>
      <c r="B27" s="59">
        <f>SUM(B24:B26)</f>
        <v>34928298.09</v>
      </c>
      <c r="D27" s="59">
        <f>SUM(D24:D26)</f>
        <v>30203321.36</v>
      </c>
      <c r="F27" s="60">
        <f>SUM(F24:F26)</f>
        <v>32865841</v>
      </c>
      <c r="H27" s="60">
        <f>SUM(H24:H26)</f>
        <v>22947000</v>
      </c>
    </row>
    <row r="28" spans="1:8" ht="16.5" thickTop="1">
      <c r="A28" s="61"/>
      <c r="H28" s="56"/>
    </row>
    <row r="29" spans="1:8" ht="15.75">
      <c r="A29" s="61" t="s">
        <v>72</v>
      </c>
      <c r="B29" s="56">
        <v>80000000</v>
      </c>
      <c r="D29" s="56">
        <v>80000000</v>
      </c>
      <c r="F29" s="37">
        <v>80000000</v>
      </c>
      <c r="H29" s="56">
        <v>48493000</v>
      </c>
    </row>
    <row r="30" spans="1:8" ht="15.75">
      <c r="A30" s="61" t="s">
        <v>73</v>
      </c>
      <c r="B30" s="62">
        <f>B22/B29</f>
        <v>0.199760338625</v>
      </c>
      <c r="D30" s="62">
        <f>D22/D29</f>
        <v>0.090704017</v>
      </c>
      <c r="E30" s="62"/>
      <c r="F30" s="62">
        <f>F22/F29</f>
        <v>0.123969625</v>
      </c>
      <c r="G30" s="62"/>
      <c r="H30" s="62">
        <f>H22/H29</f>
        <v>0.528303054049038</v>
      </c>
    </row>
    <row r="33" ht="15.75">
      <c r="A33" s="63" t="s">
        <v>74</v>
      </c>
    </row>
    <row r="34" ht="15.75">
      <c r="A34" s="36" t="s">
        <v>75</v>
      </c>
    </row>
    <row r="35" ht="15.75" hidden="1">
      <c r="A35" s="36" t="s">
        <v>76</v>
      </c>
    </row>
    <row r="36" ht="15.75">
      <c r="A36" s="36" t="s">
        <v>77</v>
      </c>
    </row>
    <row r="38" ht="15.75">
      <c r="A38" s="64" t="s">
        <v>78</v>
      </c>
    </row>
    <row r="39" ht="15.75">
      <c r="A39" s="36" t="s">
        <v>79</v>
      </c>
    </row>
    <row r="40" ht="15.75">
      <c r="A40" s="36" t="s">
        <v>80</v>
      </c>
    </row>
    <row r="41" ht="15.75">
      <c r="A41" s="36" t="s">
        <v>81</v>
      </c>
    </row>
    <row r="42" ht="15.75">
      <c r="A42" s="36" t="s">
        <v>82</v>
      </c>
    </row>
  </sheetData>
  <printOptions/>
  <pageMargins left="0.68" right="0.75" top="1" bottom="1" header="0.5" footer="0.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zoomScale="60" workbookViewId="0" topLeftCell="A38">
      <selection activeCell="H61" sqref="H61"/>
    </sheetView>
  </sheetViews>
  <sheetFormatPr defaultColWidth="9.140625" defaultRowHeight="12.75"/>
  <cols>
    <col min="1" max="1" width="49.140625" style="3" customWidth="1"/>
    <col min="2" max="2" width="17.140625" style="3" customWidth="1"/>
    <col min="3" max="3" width="4.8515625" style="3" hidden="1" customWidth="1"/>
    <col min="4" max="4" width="16.140625" style="3" hidden="1" customWidth="1"/>
    <col min="5" max="5" width="3.8515625" style="3" customWidth="1"/>
    <col min="6" max="6" width="16.7109375" style="1" hidden="1" customWidth="1"/>
    <col min="7" max="7" width="3.8515625" style="3" customWidth="1"/>
    <col min="8" max="8" width="15.421875" style="3" bestFit="1" customWidth="1"/>
    <col min="9" max="16384" width="10.28125" style="3" customWidth="1"/>
  </cols>
  <sheetData>
    <row r="1" spans="1:3" ht="16.5">
      <c r="A1" s="2" t="s">
        <v>2</v>
      </c>
      <c r="B1" s="2"/>
      <c r="C1" s="2"/>
    </row>
    <row r="2" spans="1:3" ht="16.5">
      <c r="A2" s="4" t="s">
        <v>3</v>
      </c>
      <c r="B2" s="4"/>
      <c r="C2" s="4"/>
    </row>
    <row r="3" spans="1:3" ht="16.5">
      <c r="A3" s="2" t="s">
        <v>4</v>
      </c>
      <c r="B3" s="2"/>
      <c r="C3" s="2"/>
    </row>
    <row r="4" spans="1:3" ht="16.5">
      <c r="A4" s="2"/>
      <c r="B4" s="2"/>
      <c r="C4" s="2"/>
    </row>
    <row r="5" spans="1:3" ht="16.5">
      <c r="A5" s="1"/>
      <c r="B5" s="1"/>
      <c r="C5" s="1"/>
    </row>
    <row r="6" spans="1:8" ht="16.5">
      <c r="A6" s="5"/>
      <c r="B6" s="6" t="s">
        <v>5</v>
      </c>
      <c r="C6" s="5"/>
      <c r="D6" s="7" t="s">
        <v>5</v>
      </c>
      <c r="F6" s="8" t="s">
        <v>5</v>
      </c>
      <c r="H6" s="7" t="s">
        <v>6</v>
      </c>
    </row>
    <row r="7" spans="1:8" ht="16.5">
      <c r="A7" s="9"/>
      <c r="B7" s="10" t="s">
        <v>7</v>
      </c>
      <c r="C7" s="9"/>
      <c r="D7" s="11" t="s">
        <v>8</v>
      </c>
      <c r="E7" s="12"/>
      <c r="F7" s="13" t="s">
        <v>9</v>
      </c>
      <c r="G7" s="12"/>
      <c r="H7" s="14" t="s">
        <v>10</v>
      </c>
    </row>
    <row r="8" spans="1:8" ht="16.5">
      <c r="A8" s="9"/>
      <c r="B8" s="15" t="s">
        <v>11</v>
      </c>
      <c r="C8" s="9"/>
      <c r="D8" s="16" t="s">
        <v>11</v>
      </c>
      <c r="E8" s="17"/>
      <c r="F8" s="18" t="s">
        <v>11</v>
      </c>
      <c r="G8" s="17"/>
      <c r="H8" s="17" t="s">
        <v>11</v>
      </c>
    </row>
    <row r="9" spans="1:3" ht="16.5">
      <c r="A9" s="19" t="s">
        <v>12</v>
      </c>
      <c r="B9" s="19"/>
      <c r="C9" s="20"/>
    </row>
    <row r="10" spans="1:8" ht="16.5">
      <c r="A10" s="21" t="s">
        <v>13</v>
      </c>
      <c r="B10" s="21">
        <f>'[2]CF-1|2'!W10</f>
        <v>3766070</v>
      </c>
      <c r="C10" s="21"/>
      <c r="D10" s="22">
        <f>'[3]CF-1|2'!$V$10</f>
        <v>3239829</v>
      </c>
      <c r="F10" s="1">
        <v>3385063</v>
      </c>
      <c r="H10" s="22">
        <v>3893000</v>
      </c>
    </row>
    <row r="11" spans="1:8" ht="16.5">
      <c r="A11" s="20" t="s">
        <v>14</v>
      </c>
      <c r="B11" s="20">
        <f>'[2]CF-1|2'!W11</f>
        <v>64603754</v>
      </c>
      <c r="C11" s="20"/>
      <c r="D11" s="22">
        <f>'[3]CF-1|2'!$V$11</f>
        <v>118878235</v>
      </c>
      <c r="F11" s="1">
        <v>90595513</v>
      </c>
      <c r="H11" s="22">
        <v>91629000</v>
      </c>
    </row>
    <row r="12" spans="1:8" ht="16.5">
      <c r="A12" s="1" t="s">
        <v>15</v>
      </c>
      <c r="B12" s="1">
        <f>'[2]CF-1|2'!W12</f>
        <v>53266498</v>
      </c>
      <c r="C12" s="1"/>
      <c r="D12" s="22">
        <f>'[3]CF-1|2'!$V$12</f>
        <v>28803664</v>
      </c>
      <c r="F12" s="1">
        <v>27297438</v>
      </c>
      <c r="H12" s="22">
        <v>108833000</v>
      </c>
    </row>
    <row r="13" spans="1:8" ht="16.5">
      <c r="A13" s="1" t="s">
        <v>16</v>
      </c>
      <c r="B13" s="1">
        <f>'[2]CF-1|2'!W13+'[2]CF-1|2'!W19+'[2]CF-1|2'!W18+'[2]CF-1|2'!W22</f>
        <v>24477728</v>
      </c>
      <c r="C13" s="1"/>
      <c r="D13" s="22">
        <f>'[3]CF-1|2'!$V$13+'[3]CF-1|2'!$V$14+'[3]CF-1|2'!$V$17+'[3]CF-1|2'!$V$18</f>
        <v>44356355</v>
      </c>
      <c r="F13" s="1">
        <f>35631538+740955</f>
        <v>36372493</v>
      </c>
      <c r="H13" s="22">
        <v>13651000</v>
      </c>
    </row>
    <row r="14" spans="1:8" ht="16.5">
      <c r="A14" s="1" t="s">
        <v>17</v>
      </c>
      <c r="B14" s="1">
        <f>'[2]CF-1|2'!W14</f>
        <v>180939</v>
      </c>
      <c r="C14" s="1"/>
      <c r="D14" s="22"/>
      <c r="F14" s="1">
        <v>180939</v>
      </c>
      <c r="H14" s="22"/>
    </row>
    <row r="15" spans="1:8" ht="16.5">
      <c r="A15" s="1" t="s">
        <v>18</v>
      </c>
      <c r="B15" s="1">
        <f>'[2]CF-1|2'!W20+'[2]CF-1|2'!W21</f>
        <v>9498553</v>
      </c>
      <c r="C15" s="1"/>
      <c r="D15" s="22"/>
      <c r="F15" s="1">
        <v>5740558</v>
      </c>
      <c r="H15" s="22">
        <v>4228000</v>
      </c>
    </row>
    <row r="16" spans="1:8" ht="16.5" hidden="1">
      <c r="A16" s="1" t="s">
        <v>19</v>
      </c>
      <c r="B16" s="1"/>
      <c r="C16" s="1"/>
      <c r="D16" s="22">
        <f>'[4]bsheet'!V15</f>
        <v>0</v>
      </c>
      <c r="H16" s="22"/>
    </row>
    <row r="17" spans="1:8" ht="16.5" hidden="1">
      <c r="A17" s="21" t="s">
        <v>20</v>
      </c>
      <c r="B17" s="21"/>
      <c r="C17" s="21"/>
      <c r="D17" s="22">
        <f>'[4]bsheet'!V16</f>
        <v>0</v>
      </c>
      <c r="H17" s="22"/>
    </row>
    <row r="18" spans="1:8" ht="16.5" hidden="1">
      <c r="A18" s="20" t="s">
        <v>21</v>
      </c>
      <c r="B18" s="20"/>
      <c r="C18" s="21"/>
      <c r="D18" s="22"/>
      <c r="H18" s="23" t="s">
        <v>22</v>
      </c>
    </row>
    <row r="19" spans="1:8" ht="16.5">
      <c r="A19" s="1"/>
      <c r="B19" s="1" t="s">
        <v>23</v>
      </c>
      <c r="C19" s="1"/>
      <c r="D19" s="22"/>
      <c r="H19" s="22"/>
    </row>
    <row r="20" spans="1:8" ht="16.5">
      <c r="A20" s="1" t="s">
        <v>24</v>
      </c>
      <c r="B20" s="24">
        <f>SUM(B10:B19)</f>
        <v>155793542</v>
      </c>
      <c r="C20" s="1"/>
      <c r="D20" s="24">
        <f>SUM(D10:D19)</f>
        <v>195278083</v>
      </c>
      <c r="F20" s="25">
        <f>SUM(F10:F19)</f>
        <v>163572004</v>
      </c>
      <c r="H20" s="24">
        <f>SUM(H10:H19)</f>
        <v>222234000</v>
      </c>
    </row>
    <row r="21" spans="1:8" ht="16.5">
      <c r="A21" s="1"/>
      <c r="B21" s="1"/>
      <c r="C21" s="1"/>
      <c r="D21" s="26"/>
      <c r="H21" s="22"/>
    </row>
    <row r="22" spans="1:8" ht="16.5">
      <c r="A22" s="19" t="s">
        <v>25</v>
      </c>
      <c r="B22" s="19"/>
      <c r="C22" s="21"/>
      <c r="D22" s="22"/>
      <c r="H22" s="22"/>
    </row>
    <row r="23" spans="1:8" ht="16.5">
      <c r="A23" s="1" t="s">
        <v>26</v>
      </c>
      <c r="B23" s="1">
        <f>'[2]CF-1|2'!W26</f>
        <v>15365675</v>
      </c>
      <c r="C23" s="1"/>
      <c r="D23" s="22">
        <f>'[3]CF-1|2'!$V$23</f>
        <v>26330906</v>
      </c>
      <c r="F23" s="1">
        <v>12813902</v>
      </c>
      <c r="H23" s="22">
        <v>41677000</v>
      </c>
    </row>
    <row r="24" spans="1:8" ht="16.5">
      <c r="A24" s="1" t="s">
        <v>27</v>
      </c>
      <c r="B24" s="1">
        <f>'[2]CF-1|2'!W27+'[2]CF-1|2'!W29+'[2]CF-1|2'!W31</f>
        <v>35066343</v>
      </c>
      <c r="C24" s="1"/>
      <c r="D24" s="22">
        <f>'[3]CF-1|2'!$V$24</f>
        <v>55750668</v>
      </c>
      <c r="F24" s="1">
        <f>36011163+894149</f>
        <v>36905312</v>
      </c>
      <c r="H24" s="22">
        <v>73268000</v>
      </c>
    </row>
    <row r="25" spans="1:8" ht="16.5" hidden="1">
      <c r="A25" s="1" t="s">
        <v>28</v>
      </c>
      <c r="B25" s="1"/>
      <c r="C25" s="1"/>
      <c r="D25" s="22">
        <f>'[4]bsheet'!V27</f>
        <v>0</v>
      </c>
      <c r="H25" s="23"/>
    </row>
    <row r="26" spans="1:8" ht="16.5">
      <c r="A26" s="20" t="s">
        <v>29</v>
      </c>
      <c r="B26" s="20">
        <f>'[2]CF-1|2'!W32+'[2]CF-1|2'!W35</f>
        <v>820155</v>
      </c>
      <c r="C26" s="20"/>
      <c r="D26" s="22">
        <f>'[3]CF-1|2'!$V$30+'[3]CF-1|2'!$V$33</f>
        <v>906461</v>
      </c>
      <c r="F26" s="1">
        <f>83334+698746</f>
        <v>782080</v>
      </c>
      <c r="H26" s="27">
        <v>977000</v>
      </c>
    </row>
    <row r="27" spans="1:8" ht="16.5">
      <c r="A27" s="21" t="s">
        <v>30</v>
      </c>
      <c r="B27" s="21">
        <f>'[2]CF-1|2'!W33</f>
        <v>2880000</v>
      </c>
      <c r="C27" s="21"/>
      <c r="D27" s="22">
        <f>'[3]CF-1|2'!$V$31</f>
        <v>11200000</v>
      </c>
      <c r="F27" s="1">
        <v>11200000</v>
      </c>
      <c r="H27" s="22">
        <v>11672000</v>
      </c>
    </row>
    <row r="28" spans="1:8" ht="16.5">
      <c r="A28" s="1" t="s">
        <v>1</v>
      </c>
      <c r="B28" s="1">
        <f>'[2]CF-1|2'!W34</f>
        <v>21112056</v>
      </c>
      <c r="C28" s="1"/>
      <c r="D28" s="22">
        <f>'[3]CF-1|2'!$V$32</f>
        <v>15185473</v>
      </c>
      <c r="F28" s="1">
        <v>17800773</v>
      </c>
      <c r="H28" s="22">
        <v>15185000</v>
      </c>
    </row>
    <row r="29" spans="1:8" ht="16.5" hidden="1">
      <c r="A29" s="21"/>
      <c r="B29" s="21"/>
      <c r="C29" s="21"/>
      <c r="D29" s="22"/>
      <c r="H29" s="22"/>
    </row>
    <row r="30" spans="1:8" ht="16.5">
      <c r="A30" s="1"/>
      <c r="B30" s="1"/>
      <c r="C30" s="1"/>
      <c r="D30" s="22"/>
      <c r="H30" s="22"/>
    </row>
    <row r="31" spans="1:8" ht="16.5">
      <c r="A31" s="1" t="s">
        <v>31</v>
      </c>
      <c r="B31" s="24">
        <f>SUM(B23:B30)</f>
        <v>75244229</v>
      </c>
      <c r="C31" s="1"/>
      <c r="D31" s="24">
        <f>SUM(D23:D30)</f>
        <v>109373508</v>
      </c>
      <c r="F31" s="25">
        <f>SUM(F23:F30)</f>
        <v>79502067</v>
      </c>
      <c r="H31" s="24">
        <f>SUM(H23:H30)</f>
        <v>142779000</v>
      </c>
    </row>
    <row r="32" spans="1:8" ht="16.5">
      <c r="A32" s="1"/>
      <c r="B32" s="1"/>
      <c r="C32" s="1"/>
      <c r="D32" s="22"/>
      <c r="H32" s="22"/>
    </row>
    <row r="33" spans="1:8" ht="16.5">
      <c r="A33" s="1"/>
      <c r="B33" s="1"/>
      <c r="C33" s="1"/>
      <c r="D33" s="22"/>
      <c r="H33" s="22"/>
    </row>
    <row r="34" spans="1:8" ht="16.5">
      <c r="A34" s="21" t="s">
        <v>32</v>
      </c>
      <c r="B34" s="1">
        <f>B20-B31</f>
        <v>80549313</v>
      </c>
      <c r="C34" s="21"/>
      <c r="D34" s="22">
        <f>D20-D31</f>
        <v>85904575</v>
      </c>
      <c r="F34" s="1">
        <f>F20-F31</f>
        <v>84069937</v>
      </c>
      <c r="H34" s="22">
        <f>H20-H31</f>
        <v>79455000</v>
      </c>
    </row>
    <row r="35" spans="1:8" ht="16.5" hidden="1">
      <c r="A35" s="21" t="s">
        <v>33</v>
      </c>
      <c r="B35" s="21"/>
      <c r="C35" s="21"/>
      <c r="D35" s="22">
        <f>'[4]bsheet'!V39</f>
        <v>0.5</v>
      </c>
      <c r="H35" s="22"/>
    </row>
    <row r="36" spans="1:8" ht="16.5">
      <c r="A36" s="20" t="s">
        <v>34</v>
      </c>
      <c r="B36" s="20">
        <f>'[2]CF-1|2'!W44</f>
        <v>2342737</v>
      </c>
      <c r="C36" s="20"/>
      <c r="D36" s="22">
        <f>'[3]CF-1|2'!$V$41</f>
        <v>1203903.7</v>
      </c>
      <c r="F36" s="1">
        <v>2465640</v>
      </c>
      <c r="H36" s="22">
        <v>1104000</v>
      </c>
    </row>
    <row r="37" spans="1:8" ht="16.5">
      <c r="A37" s="20" t="s">
        <v>35</v>
      </c>
      <c r="B37" s="20">
        <f>'[2]CF-1|2'!W45</f>
        <v>10881931</v>
      </c>
      <c r="C37" s="20"/>
      <c r="D37" s="22">
        <f>'[3]CF-1|2'!$V$42</f>
        <v>8152645</v>
      </c>
      <c r="F37" s="1">
        <v>10945743</v>
      </c>
      <c r="H37" s="22">
        <v>8152000</v>
      </c>
    </row>
    <row r="38" spans="1:8" ht="16.5">
      <c r="A38" s="20" t="s">
        <v>36</v>
      </c>
      <c r="B38" s="1">
        <f>'[2]CF-1|2'!W46</f>
        <v>43855953</v>
      </c>
      <c r="C38" s="1"/>
      <c r="D38" s="22">
        <f>'[3]CF-1|2'!$V$43</f>
        <v>35838663</v>
      </c>
      <c r="F38" s="1">
        <v>37697274</v>
      </c>
      <c r="H38" s="22">
        <v>36319000</v>
      </c>
    </row>
    <row r="39" spans="1:8" ht="16.5" customHeight="1" hidden="1">
      <c r="A39" s="20" t="s">
        <v>37</v>
      </c>
      <c r="B39" s="1"/>
      <c r="C39" s="1"/>
      <c r="D39" s="22"/>
      <c r="H39" s="23" t="s">
        <v>22</v>
      </c>
    </row>
    <row r="40" spans="1:8" ht="16.5" hidden="1">
      <c r="A40" s="20" t="s">
        <v>38</v>
      </c>
      <c r="B40" s="20"/>
      <c r="C40" s="20"/>
      <c r="D40" s="22"/>
      <c r="H40" s="22"/>
    </row>
    <row r="41" spans="1:8" ht="16.5">
      <c r="A41" s="28" t="s">
        <v>39</v>
      </c>
      <c r="B41" s="1">
        <f>'[2]CF-1|2'!W49</f>
        <v>-3187000</v>
      </c>
      <c r="D41" s="22">
        <f>'[3]CF-1|2'!$V$46</f>
        <v>-3189600</v>
      </c>
      <c r="F41" s="1">
        <v>-3189600</v>
      </c>
      <c r="H41" s="22">
        <v>-3190000</v>
      </c>
    </row>
    <row r="42" spans="1:8" ht="16.5">
      <c r="A42" s="28" t="s">
        <v>40</v>
      </c>
      <c r="B42" s="1">
        <f>'[2]CF-1|2'!W50</f>
        <v>-6735779</v>
      </c>
      <c r="D42" s="22">
        <f>'[3]CF-1|2'!$V$47</f>
        <v>-6728778</v>
      </c>
      <c r="F42" s="1">
        <v>-6728779</v>
      </c>
      <c r="H42" s="27">
        <v>-6483000</v>
      </c>
    </row>
    <row r="43" spans="1:8" ht="16.5">
      <c r="A43" s="20" t="s">
        <v>41</v>
      </c>
      <c r="B43" s="1">
        <f>'[2]CF-1|2'!W52</f>
        <v>4564347</v>
      </c>
      <c r="C43" s="1"/>
      <c r="D43" s="22">
        <f>'[3]CF-1|2'!$V$49</f>
        <v>5267522</v>
      </c>
      <c r="F43" s="1">
        <v>4915934</v>
      </c>
      <c r="H43" s="27">
        <v>5619000</v>
      </c>
    </row>
    <row r="45" spans="1:8" ht="17.25" thickBot="1">
      <c r="A45" s="21" t="s">
        <v>42</v>
      </c>
      <c r="B45" s="29">
        <f>SUM(B34:B43)</f>
        <v>132271502</v>
      </c>
      <c r="C45" s="21"/>
      <c r="D45" s="29">
        <f>SUM(D34:D43)</f>
        <v>126448931.2</v>
      </c>
      <c r="F45" s="30">
        <f>SUM(F34:F43)</f>
        <v>130176149</v>
      </c>
      <c r="H45" s="29">
        <f>SUM(H34:H43)</f>
        <v>120976000</v>
      </c>
    </row>
    <row r="46" spans="1:8" ht="17.25" thickTop="1">
      <c r="A46" s="21"/>
      <c r="B46" s="21"/>
      <c r="C46" s="21"/>
      <c r="D46" s="26"/>
      <c r="H46" s="26"/>
    </row>
    <row r="47" spans="1:8" ht="16.5">
      <c r="A47" s="21"/>
      <c r="B47" s="21"/>
      <c r="C47" s="21"/>
      <c r="D47" s="22"/>
      <c r="H47" s="22"/>
    </row>
    <row r="48" spans="1:8" ht="16.5">
      <c r="A48" s="21"/>
      <c r="B48" s="6" t="s">
        <v>5</v>
      </c>
      <c r="C48" s="21"/>
      <c r="D48" s="7" t="s">
        <v>5</v>
      </c>
      <c r="F48" s="6" t="s">
        <v>5</v>
      </c>
      <c r="H48" s="7" t="s">
        <v>6</v>
      </c>
    </row>
    <row r="49" spans="1:8" ht="16.5">
      <c r="A49" s="21"/>
      <c r="B49" s="31" t="s">
        <v>7</v>
      </c>
      <c r="C49" s="21"/>
      <c r="D49" s="11" t="s">
        <v>8</v>
      </c>
      <c r="E49" s="12"/>
      <c r="F49" s="13" t="s">
        <v>9</v>
      </c>
      <c r="G49" s="12"/>
      <c r="H49" s="14" t="s">
        <v>10</v>
      </c>
    </row>
    <row r="50" spans="1:8" ht="16.5">
      <c r="A50" s="21"/>
      <c r="B50" s="16" t="s">
        <v>11</v>
      </c>
      <c r="C50" s="21"/>
      <c r="D50" s="16" t="s">
        <v>11</v>
      </c>
      <c r="E50" s="17"/>
      <c r="F50" s="18" t="s">
        <v>11</v>
      </c>
      <c r="G50" s="17"/>
      <c r="H50" s="17" t="s">
        <v>11</v>
      </c>
    </row>
    <row r="51" spans="1:8" ht="16.5">
      <c r="A51" s="8" t="s">
        <v>43</v>
      </c>
      <c r="B51" s="8"/>
      <c r="C51" s="1"/>
      <c r="D51" s="22"/>
      <c r="H51" s="22"/>
    </row>
    <row r="52" spans="1:8" ht="16.5">
      <c r="A52" s="1" t="s">
        <v>44</v>
      </c>
      <c r="B52" s="1">
        <f>'[2]CF-1|2'!W56</f>
        <v>80000000</v>
      </c>
      <c r="C52" s="1"/>
      <c r="D52" s="22">
        <f>'[3]CF-1|2'!$V$53</f>
        <v>80000000</v>
      </c>
      <c r="F52" s="1">
        <v>80000000</v>
      </c>
      <c r="H52" s="22">
        <v>80000000</v>
      </c>
    </row>
    <row r="53" spans="1:8" ht="16.5">
      <c r="A53" s="1" t="s">
        <v>45</v>
      </c>
      <c r="B53" s="1">
        <f>'[2]CF-1|2'!W58</f>
        <v>227579</v>
      </c>
      <c r="C53" s="1"/>
      <c r="D53" s="22">
        <f>'[3]CF-1|2'!$V$54</f>
        <v>227581</v>
      </c>
      <c r="F53" s="1">
        <v>227579</v>
      </c>
      <c r="H53" s="22">
        <v>228000</v>
      </c>
    </row>
    <row r="54" spans="1:8" ht="16.5">
      <c r="A54" s="1" t="s">
        <v>46</v>
      </c>
      <c r="B54" s="1">
        <f>'[2]CF-1|2'!W59</f>
        <v>16500000</v>
      </c>
      <c r="C54" s="1"/>
      <c r="D54" s="22">
        <f>'[3]CF-1|2'!$V$55</f>
        <v>16500000</v>
      </c>
      <c r="F54" s="1">
        <v>16500000</v>
      </c>
      <c r="H54" s="27">
        <v>16500000</v>
      </c>
    </row>
    <row r="55" spans="1:8" ht="16.5">
      <c r="A55" s="1" t="s">
        <v>47</v>
      </c>
      <c r="B55" s="32">
        <f>'[2]CF-1|2'!W60</f>
        <v>34928298.09</v>
      </c>
      <c r="C55" s="1"/>
      <c r="D55" s="33">
        <f>'[3]CF-1|2'!$V$56</f>
        <v>30203321.36</v>
      </c>
      <c r="F55" s="32">
        <v>32865842</v>
      </c>
      <c r="H55" s="33">
        <v>22947000</v>
      </c>
    </row>
    <row r="56" spans="1:8" ht="16.5">
      <c r="A56" s="1" t="s">
        <v>48</v>
      </c>
      <c r="B56" s="22">
        <f>SUM(B52:B55)</f>
        <v>131655877.09</v>
      </c>
      <c r="C56" s="1"/>
      <c r="D56" s="22">
        <f>SUM(D52:D55)</f>
        <v>126930902.36</v>
      </c>
      <c r="F56" s="22">
        <f>SUM(F52:F55)</f>
        <v>129593421</v>
      </c>
      <c r="H56" s="22">
        <f>SUM(H52:H55)</f>
        <v>119675000</v>
      </c>
    </row>
    <row r="57" spans="1:8" ht="16.5">
      <c r="A57" s="1"/>
      <c r="B57" s="1"/>
      <c r="C57" s="1"/>
      <c r="D57" s="22"/>
      <c r="H57" s="22"/>
    </row>
    <row r="58" spans="1:8" ht="16.5">
      <c r="A58" s="1" t="s">
        <v>49</v>
      </c>
      <c r="B58" s="1">
        <f>'[2]CF-1|2'!W63</f>
        <v>615624.9100000004</v>
      </c>
      <c r="C58" s="1"/>
      <c r="D58" s="22">
        <f>'[3]CF-1|2'!$V$59</f>
        <v>1385716.7300000007</v>
      </c>
      <c r="F58" s="1">
        <v>582728</v>
      </c>
      <c r="H58" s="22">
        <v>1301000</v>
      </c>
    </row>
    <row r="59" spans="1:8" ht="16.5">
      <c r="A59" s="1"/>
      <c r="B59" s="1"/>
      <c r="C59" s="1"/>
      <c r="D59" s="22"/>
      <c r="H59" s="22"/>
    </row>
    <row r="60" spans="1:8" ht="17.25" thickBot="1">
      <c r="A60" s="1" t="s">
        <v>50</v>
      </c>
      <c r="B60" s="29">
        <f>SUM(B56:B58)</f>
        <v>132271502</v>
      </c>
      <c r="C60" s="1"/>
      <c r="D60" s="29">
        <f>SUM(D56:D58)</f>
        <v>128316619.09</v>
      </c>
      <c r="F60" s="29">
        <f>SUM(F56:F58)</f>
        <v>130176149</v>
      </c>
      <c r="H60" s="29">
        <f>SUM(H56:H59)</f>
        <v>120976000</v>
      </c>
    </row>
    <row r="61" spans="2:8" ht="17.25" thickTop="1">
      <c r="B61" s="1">
        <f>B45-B60</f>
        <v>0</v>
      </c>
      <c r="C61" s="1"/>
      <c r="D61" s="1">
        <f>D45-D60</f>
        <v>-1867687.8900000006</v>
      </c>
      <c r="E61" s="1"/>
      <c r="F61" s="1">
        <f>F45-F60</f>
        <v>0</v>
      </c>
      <c r="G61" s="1"/>
      <c r="H61" s="1">
        <f>H45-H60</f>
        <v>0</v>
      </c>
    </row>
    <row r="62" spans="1:8" ht="16.5">
      <c r="A62" s="3" t="s">
        <v>51</v>
      </c>
      <c r="B62" s="34">
        <f>(B56-B43)/80000000</f>
        <v>1.588644126125</v>
      </c>
      <c r="C62" s="34"/>
      <c r="D62" s="34"/>
      <c r="E62" s="34"/>
      <c r="F62" s="34">
        <f>(F56-F43)/80000000</f>
        <v>1.5584685875</v>
      </c>
      <c r="G62" s="34"/>
      <c r="H62" s="34">
        <f>(H56-H43)/80000000</f>
        <v>1.4257</v>
      </c>
    </row>
  </sheetData>
  <printOptions/>
  <pageMargins left="0.46" right="0.75" top="1" bottom="1" header="0.5" footer="0.5"/>
  <pageSetup horizontalDpi="300" verticalDpi="300" orientation="portrait" paperSize="9" scale="94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HEITECH PADU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HEITECH PADU BHD</cp:lastModifiedBy>
  <dcterms:created xsi:type="dcterms:W3CDTF">2001-11-23T08:50:34Z</dcterms:created>
  <dcterms:modified xsi:type="dcterms:W3CDTF">2001-11-23T09:34:49Z</dcterms:modified>
  <cp:category/>
  <cp:version/>
  <cp:contentType/>
  <cp:contentStatus/>
</cp:coreProperties>
</file>