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80" windowHeight="4500" firstSheet="2" activeTab="3"/>
  </bookViews>
  <sheets>
    <sheet name="BS" sheetId="1" state="hidden" r:id="rId1"/>
    <sheet name="P&amp;L" sheetId="2" state="hidden" r:id="rId2"/>
    <sheet name="2000BS" sheetId="3" r:id="rId3"/>
    <sheet name="2000PL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<sst xmlns="http://schemas.openxmlformats.org/spreadsheetml/2006/main" count="271" uniqueCount="165">
  <si>
    <t>Consolidated Balance Sheet</t>
  </si>
  <si>
    <t>As at end of</t>
  </si>
  <si>
    <t>Proforma</t>
  </si>
  <si>
    <t>Current Quarter</t>
  </si>
  <si>
    <t>As at</t>
  </si>
  <si>
    <t>30 Sept 2000</t>
  </si>
  <si>
    <t>31 May 2000</t>
  </si>
  <si>
    <t>RM'000</t>
  </si>
  <si>
    <t>Fixed Assets</t>
  </si>
  <si>
    <t>Long Term Investments</t>
  </si>
  <si>
    <t>Goodwill on Consolidation</t>
  </si>
  <si>
    <t>Current Assets</t>
  </si>
  <si>
    <t>Stocks</t>
  </si>
  <si>
    <t>Trade debtors</t>
  </si>
  <si>
    <t>Other debtors, deposits and prepayment</t>
  </si>
  <si>
    <t>Tax recoverable</t>
  </si>
  <si>
    <t>Fixed deposits with licecsed banks</t>
  </si>
  <si>
    <t>Cash and bank balances</t>
  </si>
  <si>
    <t>Current Liabilities</t>
  </si>
  <si>
    <t>Trade creditors</t>
  </si>
  <si>
    <t>Other creditors, deposits and accruals</t>
  </si>
  <si>
    <t>Hire purchase creditor</t>
  </si>
  <si>
    <t>Amount due to ultimate holding company</t>
  </si>
  <si>
    <t>Proposed dividend</t>
  </si>
  <si>
    <t>Taxation</t>
  </si>
  <si>
    <t>Revolving credit</t>
  </si>
  <si>
    <t>Term loan</t>
  </si>
  <si>
    <t>Bank overdraft</t>
  </si>
  <si>
    <t>Net Current Assets</t>
  </si>
  <si>
    <t>Deferred Expenditure</t>
  </si>
  <si>
    <t>Shareholders' Funds</t>
  </si>
  <si>
    <t>Share Capital</t>
  </si>
  <si>
    <t>Reserves</t>
  </si>
  <si>
    <t>Share Premium</t>
  </si>
  <si>
    <t>Capital Reserve</t>
  </si>
  <si>
    <t>Revaluation Reserve</t>
  </si>
  <si>
    <t>Reserve On Consolidation</t>
  </si>
  <si>
    <t>Retained Profit</t>
  </si>
  <si>
    <t>Minority Interest</t>
  </si>
  <si>
    <t>Deferred Taxation</t>
  </si>
  <si>
    <t>Long Term Liabilities</t>
  </si>
  <si>
    <t>Net Tangible Asset Per Share</t>
  </si>
  <si>
    <t>Consolidated Income Statement</t>
  </si>
  <si>
    <t>For The Period Ended 30 September 2000</t>
  </si>
  <si>
    <t>Individual</t>
  </si>
  <si>
    <t>Cumulative</t>
  </si>
  <si>
    <t>Quarter</t>
  </si>
  <si>
    <t>Current Year</t>
  </si>
  <si>
    <t>Corresponding</t>
  </si>
  <si>
    <t>To Date</t>
  </si>
  <si>
    <t>30 Sept 1999</t>
  </si>
  <si>
    <t>RM'001</t>
  </si>
  <si>
    <t>1(a)</t>
  </si>
  <si>
    <t>Turnover</t>
  </si>
  <si>
    <t>Gross Profit</t>
  </si>
  <si>
    <t>(b)</t>
  </si>
  <si>
    <t>Investment income</t>
  </si>
  <si>
    <t>(C)</t>
  </si>
  <si>
    <t>Other income including interest income</t>
  </si>
  <si>
    <t>2(a)</t>
  </si>
  <si>
    <t>Operating profit before interest expense, depreciation,</t>
  </si>
  <si>
    <t>exceptional item, taxation and minority interest</t>
  </si>
  <si>
    <t>Interest expense</t>
  </si>
  <si>
    <t>Depreciation</t>
  </si>
  <si>
    <t>(d)</t>
  </si>
  <si>
    <t>Exceptional item</t>
  </si>
  <si>
    <t>(e)</t>
  </si>
  <si>
    <t>Operating profit after interest expense, depreciation,</t>
  </si>
  <si>
    <t>exceptional item, but before taxation and minority interest</t>
  </si>
  <si>
    <t>(f)</t>
  </si>
  <si>
    <t>Share in the results of associated company</t>
  </si>
  <si>
    <t>(g)</t>
  </si>
  <si>
    <t>Profit before taxation and minority interest</t>
  </si>
  <si>
    <t>Current year provision</t>
  </si>
  <si>
    <t>(Under) / Over provision</t>
  </si>
  <si>
    <t>Deferred taxation</t>
  </si>
  <si>
    <t>Minority interest</t>
  </si>
  <si>
    <t>(h)</t>
  </si>
  <si>
    <t>(I)(I)</t>
  </si>
  <si>
    <t>Profit after taxation but before minority interest</t>
  </si>
  <si>
    <t>(ii)</t>
  </si>
  <si>
    <t>(j)</t>
  </si>
  <si>
    <t>Profit attributable to shareholders</t>
  </si>
  <si>
    <t>Weighted average number of shares in issue</t>
  </si>
  <si>
    <t>Earnings per share</t>
  </si>
  <si>
    <t>Notes</t>
  </si>
  <si>
    <t>As this is the first reporting quarter, no comparative data is presented.</t>
  </si>
  <si>
    <t>Profit before tax</t>
  </si>
  <si>
    <t>Tax</t>
  </si>
  <si>
    <t>As at Preceding</t>
  </si>
  <si>
    <t>Financial</t>
  </si>
  <si>
    <t xml:space="preserve"> Year End</t>
  </si>
  <si>
    <t>31 Dec 2000</t>
  </si>
  <si>
    <t>RM '000</t>
  </si>
  <si>
    <t>1.   Property, Plant and Equipment</t>
  </si>
  <si>
    <t>2.   Investment Property</t>
  </si>
  <si>
    <t>-</t>
  </si>
  <si>
    <t>3.   Investment in Associated Companies</t>
  </si>
  <si>
    <t>4.   Long Term Investments</t>
  </si>
  <si>
    <t>5.   Goodwill on Consolidation</t>
  </si>
  <si>
    <t>6.   Intangible Assets</t>
  </si>
  <si>
    <t>7.   Other Long Term Assets</t>
  </si>
  <si>
    <t>8.   Current Assets</t>
  </si>
  <si>
    <t xml:space="preserve">  Stocks</t>
  </si>
  <si>
    <t xml:space="preserve">  Trade debtors</t>
  </si>
  <si>
    <t xml:space="preserve">  Other debtors, deposits and prepayment</t>
  </si>
  <si>
    <t xml:space="preserve">  Tax recoverable</t>
  </si>
  <si>
    <t xml:space="preserve">  Cash and bank balances</t>
  </si>
  <si>
    <t>9.   Current Liabilities</t>
  </si>
  <si>
    <t xml:space="preserve">  Trade creditors</t>
  </si>
  <si>
    <t xml:space="preserve">  Other creditors, deposits and accruals</t>
  </si>
  <si>
    <t xml:space="preserve">  Hire purchase creditor</t>
  </si>
  <si>
    <t xml:space="preserve">  Amount due to related company</t>
  </si>
  <si>
    <t xml:space="preserve">  Dividend payable</t>
  </si>
  <si>
    <t xml:space="preserve">  Proposed dividend</t>
  </si>
  <si>
    <t xml:space="preserve">  Taxation</t>
  </si>
  <si>
    <t xml:space="preserve">  Bank borrowings</t>
  </si>
  <si>
    <t>10.  Net Current Assets/(Current Liabilities)</t>
  </si>
  <si>
    <t xml:space="preserve">       Deferred Expenditure</t>
  </si>
  <si>
    <t>11.  Shareholders' Funds</t>
  </si>
  <si>
    <t xml:space="preserve">    Share Capital</t>
  </si>
  <si>
    <t xml:space="preserve">    Reserves</t>
  </si>
  <si>
    <t xml:space="preserve">  Share Premium</t>
  </si>
  <si>
    <t xml:space="preserve">  Capital Reserve</t>
  </si>
  <si>
    <t xml:space="preserve">  Revaluation Reserve</t>
  </si>
  <si>
    <t xml:space="preserve">  Reserve On Consolidation</t>
  </si>
  <si>
    <t xml:space="preserve">  Retained Profit</t>
  </si>
  <si>
    <t>12.  Minority Interest</t>
  </si>
  <si>
    <t>13.  Long Term Liabilities</t>
  </si>
  <si>
    <t xml:space="preserve">     Hire purchase creditor</t>
  </si>
  <si>
    <t>14.  Other Long Term Liabilities</t>
  </si>
  <si>
    <t>15.  Deferred Taxation</t>
  </si>
  <si>
    <t>16.  Net Tangible Asset Per Share</t>
  </si>
  <si>
    <t>31 Dec 1999</t>
  </si>
  <si>
    <t>Revenue</t>
  </si>
  <si>
    <t xml:space="preserve"> (b)</t>
  </si>
  <si>
    <t>(c)</t>
  </si>
  <si>
    <t>Profit before finance cost, depreciation and amortisation,</t>
  </si>
  <si>
    <t>exceptional items, income tax, minority interests and</t>
  </si>
  <si>
    <t>extraordinary items</t>
  </si>
  <si>
    <t>Finance cost</t>
  </si>
  <si>
    <t>Depreciation and amortisation</t>
  </si>
  <si>
    <t>Exceptional items</t>
  </si>
  <si>
    <t>Share of profits and losses of associated companies</t>
  </si>
  <si>
    <t>Income tax</t>
  </si>
  <si>
    <t>(i)</t>
  </si>
  <si>
    <t>(ii) Minority interests</t>
  </si>
  <si>
    <t>Pre-acquisition profit/(loss), if applicable</t>
  </si>
  <si>
    <t>(k)</t>
  </si>
  <si>
    <t>Net profit/(loss) from ordinary activities attributable to</t>
  </si>
  <si>
    <t>members of the Company</t>
  </si>
  <si>
    <t>(l)</t>
  </si>
  <si>
    <t>(i)   Extraordinary item</t>
  </si>
  <si>
    <t>(ii)  Less minority interests</t>
  </si>
  <si>
    <t xml:space="preserve">(iii) Extraordinary items attributable to members of </t>
  </si>
  <si>
    <t xml:space="preserve">       the Company</t>
  </si>
  <si>
    <t>(m)</t>
  </si>
  <si>
    <t>Earnings per share (sen)</t>
  </si>
  <si>
    <t xml:space="preserve">Corresponding </t>
  </si>
  <si>
    <t>30 Sept 2001</t>
  </si>
  <si>
    <t>For The Period Ended 30 Sept 2001</t>
  </si>
  <si>
    <t>(i)  Profit after income tax before deducting minority interests</t>
  </si>
  <si>
    <t>Profit before income tax, minority interests and</t>
  </si>
  <si>
    <t>Net profit attributable to members of the Company</t>
  </si>
  <si>
    <t xml:space="preserve">  Fixed deposits with licensed banks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</si>
</sst>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0_ ;\-#,##0.00\ "/>
    <numFmt numFmtId="181" formatCode="dd\-mmm\-yyyy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178" fontId="1" fillId="0" borderId="0" xfId="0" applyNumberFormat="1" applyFont="1" applyAlignment="1" quotePrefix="1">
      <alignment horizontal="center"/>
    </xf>
    <xf numFmtId="178" fontId="0" fillId="0" borderId="1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>
      <alignment/>
    </xf>
    <xf numFmtId="169" fontId="0" fillId="0" borderId="3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169" fontId="0" fillId="0" borderId="6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 horizontal="right"/>
    </xf>
    <xf numFmtId="41" fontId="0" fillId="0" borderId="6" xfId="0" applyNumberFormat="1" applyFont="1" applyBorder="1" applyAlignment="1">
      <alignment/>
    </xf>
    <xf numFmtId="41" fontId="0" fillId="0" borderId="6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179" fontId="0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 horizontal="right"/>
    </xf>
    <xf numFmtId="181" fontId="1" fillId="0" borderId="0" xfId="0" applyNumberFormat="1" applyFont="1" applyAlignment="1" quotePrefix="1">
      <alignment horizontal="center"/>
    </xf>
    <xf numFmtId="0" fontId="0" fillId="0" borderId="2" xfId="0" applyBorder="1" applyAlignment="1">
      <alignment/>
    </xf>
    <xf numFmtId="178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idated-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tr-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2000Qtr-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V10">
            <v>40840086</v>
          </cell>
        </row>
        <row r="15">
          <cell r="V15">
            <v>2069039</v>
          </cell>
        </row>
        <row r="16">
          <cell r="V16">
            <v>2430504.956855556</v>
          </cell>
        </row>
        <row r="17">
          <cell r="V17">
            <v>1129348</v>
          </cell>
        </row>
        <row r="18">
          <cell r="V18">
            <v>18750</v>
          </cell>
        </row>
        <row r="19">
          <cell r="V19">
            <v>13302000</v>
          </cell>
        </row>
        <row r="22">
          <cell r="V22">
            <v>97694620</v>
          </cell>
        </row>
        <row r="23">
          <cell r="V23">
            <v>3425206</v>
          </cell>
        </row>
        <row r="28">
          <cell r="V28">
            <v>17665683</v>
          </cell>
        </row>
        <row r="31">
          <cell r="V31">
            <v>1642622</v>
          </cell>
        </row>
        <row r="36">
          <cell r="V36">
            <v>539182</v>
          </cell>
        </row>
        <row r="37">
          <cell r="V37">
            <v>1283081</v>
          </cell>
        </row>
        <row r="38">
          <cell r="V38">
            <v>2219</v>
          </cell>
        </row>
        <row r="40">
          <cell r="V40">
            <v>287500</v>
          </cell>
        </row>
        <row r="42">
          <cell r="V42">
            <v>1360143</v>
          </cell>
        </row>
        <row r="46">
          <cell r="V46">
            <v>477334</v>
          </cell>
        </row>
        <row r="49">
          <cell r="V49">
            <v>5291728</v>
          </cell>
        </row>
        <row r="52">
          <cell r="V52">
            <v>153768</v>
          </cell>
        </row>
        <row r="54">
          <cell r="V54">
            <v>22500</v>
          </cell>
        </row>
        <row r="55">
          <cell r="V55">
            <v>2537320</v>
          </cell>
        </row>
        <row r="56">
          <cell r="V56">
            <v>-917861</v>
          </cell>
        </row>
        <row r="58">
          <cell r="V58">
            <v>5000000</v>
          </cell>
        </row>
        <row r="59">
          <cell r="V59">
            <v>1132000</v>
          </cell>
        </row>
        <row r="63">
          <cell r="V63">
            <v>1331656</v>
          </cell>
        </row>
        <row r="202">
          <cell r="V202">
            <v>1842349</v>
          </cell>
        </row>
        <row r="209">
          <cell r="V209">
            <v>4918196.5</v>
          </cell>
        </row>
        <row r="216">
          <cell r="V216">
            <v>6183163</v>
          </cell>
        </row>
        <row r="221">
          <cell r="V221">
            <v>5736883</v>
          </cell>
        </row>
        <row r="223">
          <cell r="V223">
            <v>33064803.543144442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TD-00"/>
      <sheetName val="QTR-00"/>
      <sheetName val="YTD"/>
      <sheetName val="QTD"/>
    </sheetNames>
    <sheetDataSet>
      <sheetData sheetId="0">
        <row r="10">
          <cell r="U10">
            <v>29547016</v>
          </cell>
        </row>
        <row r="12">
          <cell r="U12">
            <v>8636427</v>
          </cell>
        </row>
        <row r="14">
          <cell r="U14">
            <v>7715</v>
          </cell>
        </row>
        <row r="16">
          <cell r="U16">
            <v>4760328</v>
          </cell>
        </row>
        <row r="21">
          <cell r="U21">
            <v>-1336008</v>
          </cell>
        </row>
        <row r="23">
          <cell r="U23">
            <v>-894872</v>
          </cell>
        </row>
        <row r="25">
          <cell r="U25">
            <v>0</v>
          </cell>
        </row>
        <row r="27">
          <cell r="U27">
            <v>8623527</v>
          </cell>
        </row>
        <row r="30">
          <cell r="U30">
            <v>-2535064</v>
          </cell>
        </row>
        <row r="31">
          <cell r="U31">
            <v>228223</v>
          </cell>
        </row>
        <row r="32">
          <cell r="U32">
            <v>581800</v>
          </cell>
        </row>
        <row r="33">
          <cell r="U33">
            <v>33786</v>
          </cell>
        </row>
        <row r="38">
          <cell r="U38">
            <v>-252604</v>
          </cell>
        </row>
      </sheetData>
      <sheetData sheetId="1">
        <row r="10">
          <cell r="U10">
            <v>9100496</v>
          </cell>
        </row>
        <row r="12">
          <cell r="U12">
            <v>3545643</v>
          </cell>
        </row>
        <row r="14">
          <cell r="U14">
            <v>6557</v>
          </cell>
        </row>
        <row r="16">
          <cell r="U16">
            <v>1515377</v>
          </cell>
        </row>
        <row r="21">
          <cell r="U21">
            <v>-455541</v>
          </cell>
        </row>
        <row r="23">
          <cell r="U23">
            <v>-336633</v>
          </cell>
        </row>
        <row r="25">
          <cell r="U25">
            <v>0</v>
          </cell>
        </row>
        <row r="27">
          <cell r="U27">
            <v>3550103</v>
          </cell>
        </row>
        <row r="30">
          <cell r="U30">
            <v>-1115274</v>
          </cell>
        </row>
        <row r="31">
          <cell r="U31">
            <v>22071</v>
          </cell>
        </row>
        <row r="36">
          <cell r="U36">
            <v>-211147</v>
          </cell>
        </row>
      </sheetData>
      <sheetData sheetId="2">
        <row r="10">
          <cell r="U10">
            <v>39743085</v>
          </cell>
        </row>
        <row r="12">
          <cell r="U12">
            <v>10159077.5</v>
          </cell>
        </row>
        <row r="14">
          <cell r="U14">
            <v>1791</v>
          </cell>
        </row>
        <row r="16">
          <cell r="U16">
            <v>457900</v>
          </cell>
        </row>
        <row r="18">
          <cell r="U18">
            <v>8153723.75</v>
          </cell>
        </row>
        <row r="21">
          <cell r="U21">
            <v>-1350039.5</v>
          </cell>
        </row>
        <row r="23">
          <cell r="U23">
            <v>-942760</v>
          </cell>
        </row>
        <row r="25">
          <cell r="U25">
            <v>0</v>
          </cell>
        </row>
        <row r="27">
          <cell r="U27">
            <v>5860924.25</v>
          </cell>
        </row>
        <row r="30">
          <cell r="U30">
            <v>-1651985</v>
          </cell>
        </row>
        <row r="31">
          <cell r="U31">
            <v>17395</v>
          </cell>
        </row>
        <row r="34">
          <cell r="U34">
            <v>4226334.25</v>
          </cell>
        </row>
        <row r="36">
          <cell r="U36">
            <v>-62126</v>
          </cell>
        </row>
        <row r="38">
          <cell r="U38">
            <v>4164208.25</v>
          </cell>
        </row>
      </sheetData>
      <sheetData sheetId="3">
        <row r="10">
          <cell r="U10">
            <v>9737758</v>
          </cell>
        </row>
        <row r="12">
          <cell r="U12">
            <v>3434453</v>
          </cell>
        </row>
        <row r="14">
          <cell r="U14">
            <v>797</v>
          </cell>
        </row>
        <row r="16">
          <cell r="U16">
            <v>252298</v>
          </cell>
        </row>
        <row r="21">
          <cell r="U21">
            <v>-458713.5</v>
          </cell>
        </row>
        <row r="23">
          <cell r="U23">
            <v>-326403</v>
          </cell>
        </row>
        <row r="25">
          <cell r="U25">
            <v>0</v>
          </cell>
        </row>
        <row r="27">
          <cell r="U27">
            <v>2168267.25</v>
          </cell>
        </row>
        <row r="30">
          <cell r="U30">
            <v>-610549</v>
          </cell>
        </row>
        <row r="31">
          <cell r="U31">
            <v>5463</v>
          </cell>
        </row>
        <row r="36">
          <cell r="U36">
            <v>-19509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</sheetNames>
    <sheetDataSet>
      <sheetData sheetId="0">
        <row r="10">
          <cell r="V10">
            <v>63238086</v>
          </cell>
        </row>
        <row r="23">
          <cell r="V23">
            <v>3425206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TD-00"/>
      <sheetName val="QTR-00"/>
      <sheetName val="YTD"/>
      <sheetName val="QTR"/>
    </sheetNames>
    <sheetDataSet>
      <sheetData sheetId="0">
        <row r="12">
          <cell r="U12">
            <v>8440181</v>
          </cell>
        </row>
        <row r="30">
          <cell r="U30">
            <v>-2392152</v>
          </cell>
        </row>
        <row r="31">
          <cell r="U31">
            <v>228223</v>
          </cell>
        </row>
        <row r="32">
          <cell r="U32">
            <v>581800</v>
          </cell>
        </row>
      </sheetData>
      <sheetData sheetId="1">
        <row r="12">
          <cell r="U12">
            <v>1503384</v>
          </cell>
        </row>
        <row r="30">
          <cell r="U30">
            <v>-204081</v>
          </cell>
        </row>
      </sheetData>
      <sheetData sheetId="2">
        <row r="10">
          <cell r="U10">
            <v>51525011</v>
          </cell>
        </row>
        <row r="12">
          <cell r="U12">
            <v>13136282</v>
          </cell>
        </row>
        <row r="14">
          <cell r="U14">
            <v>237786</v>
          </cell>
        </row>
        <row r="16">
          <cell r="U16">
            <v>4173998</v>
          </cell>
        </row>
        <row r="21">
          <cell r="U21">
            <v>-1350039.5</v>
          </cell>
        </row>
        <row r="23">
          <cell r="U23">
            <v>-1263910</v>
          </cell>
        </row>
        <row r="25">
          <cell r="U25">
            <v>0</v>
          </cell>
        </row>
        <row r="27">
          <cell r="U27">
            <v>12177489</v>
          </cell>
        </row>
        <row r="30">
          <cell r="U30">
            <v>-87570.55999999982</v>
          </cell>
        </row>
        <row r="31">
          <cell r="U31">
            <v>-26942</v>
          </cell>
        </row>
        <row r="32">
          <cell r="U32">
            <v>0</v>
          </cell>
        </row>
        <row r="33">
          <cell r="U33">
            <v>1383</v>
          </cell>
        </row>
        <row r="38">
          <cell r="U38">
            <v>-97970</v>
          </cell>
        </row>
      </sheetData>
      <sheetData sheetId="3">
        <row r="10">
          <cell r="U10">
            <v>9737758</v>
          </cell>
        </row>
        <row r="12">
          <cell r="U12">
            <v>3434453</v>
          </cell>
        </row>
        <row r="14">
          <cell r="U14">
            <v>797</v>
          </cell>
        </row>
        <row r="16">
          <cell r="U16">
            <v>252298</v>
          </cell>
        </row>
        <row r="21">
          <cell r="U21">
            <v>-458713.5</v>
          </cell>
        </row>
        <row r="23">
          <cell r="U23">
            <v>-326403</v>
          </cell>
        </row>
        <row r="25">
          <cell r="U25">
            <v>0</v>
          </cell>
        </row>
        <row r="27">
          <cell r="U27">
            <v>2168267.25</v>
          </cell>
        </row>
        <row r="30">
          <cell r="U30">
            <v>-610549</v>
          </cell>
        </row>
        <row r="31">
          <cell r="U31">
            <v>5463</v>
          </cell>
        </row>
        <row r="36">
          <cell r="U36">
            <v>-19509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8" sqref="H8"/>
    </sheetView>
  </sheetViews>
  <sheetFormatPr defaultColWidth="9.33203125" defaultRowHeight="12.75"/>
  <cols>
    <col min="1" max="1" width="2" style="2" customWidth="1"/>
    <col min="2" max="2" width="2" style="3" customWidth="1"/>
    <col min="3" max="7" width="9.33203125" style="3" customWidth="1"/>
    <col min="8" max="9" width="16" style="27" customWidth="1"/>
    <col min="10" max="16384" width="9.33203125" style="3" customWidth="1"/>
  </cols>
  <sheetData>
    <row r="2" spans="1:9" ht="12.75">
      <c r="A2" s="2" t="s">
        <v>0</v>
      </c>
      <c r="H2" s="25" t="s">
        <v>1</v>
      </c>
      <c r="I2" s="25" t="s">
        <v>2</v>
      </c>
    </row>
    <row r="3" spans="1:9" ht="12.75">
      <c r="A3" s="3"/>
      <c r="H3" s="25" t="s">
        <v>3</v>
      </c>
      <c r="I3" s="25" t="s">
        <v>4</v>
      </c>
    </row>
    <row r="4" spans="1:9" ht="12.75">
      <c r="A4" s="3"/>
      <c r="H4" s="26" t="s">
        <v>5</v>
      </c>
      <c r="I4" s="26" t="s">
        <v>6</v>
      </c>
    </row>
    <row r="7" spans="8:9" ht="12.75">
      <c r="H7" s="25" t="s">
        <v>7</v>
      </c>
      <c r="I7" s="25" t="s">
        <v>7</v>
      </c>
    </row>
    <row r="10" spans="1:9" ht="12.75">
      <c r="A10" s="2" t="s">
        <v>8</v>
      </c>
      <c r="H10" s="27">
        <f>ROUND('[1]Sheet1'!V22/1000,0)</f>
        <v>97695</v>
      </c>
      <c r="I10" s="27">
        <v>95462</v>
      </c>
    </row>
    <row r="12" spans="1:9" ht="12.75">
      <c r="A12" s="2" t="s">
        <v>9</v>
      </c>
      <c r="H12" s="27">
        <f>ROUND('[1]Sheet1'!V23/1000,0)</f>
        <v>3425</v>
      </c>
      <c r="I12" s="27">
        <v>3417</v>
      </c>
    </row>
    <row r="14" spans="1:9" ht="12.75">
      <c r="A14" s="2" t="s">
        <v>10</v>
      </c>
      <c r="H14" s="27">
        <f>ROUND('[1]Sheet1'!V28/1000,0)-1</f>
        <v>17665</v>
      </c>
      <c r="I14" s="27">
        <v>17036</v>
      </c>
    </row>
    <row r="16" ht="12.75">
      <c r="A16" s="2" t="s">
        <v>11</v>
      </c>
    </row>
    <row r="17" spans="2:9" ht="12.75">
      <c r="B17" s="22" t="s">
        <v>12</v>
      </c>
      <c r="H17" s="28">
        <f>ROUND('[1]Sheet1'!V31/1000,0)</f>
        <v>1643</v>
      </c>
      <c r="I17" s="29">
        <v>1955</v>
      </c>
    </row>
    <row r="18" spans="2:9" ht="12.75">
      <c r="B18" s="22" t="s">
        <v>13</v>
      </c>
      <c r="H18" s="23">
        <f>ROUND('[1]Sheet1'!V36/1000,0)</f>
        <v>539</v>
      </c>
      <c r="I18" s="24">
        <v>381</v>
      </c>
    </row>
    <row r="19" spans="2:9" ht="12.75">
      <c r="B19" s="22" t="s">
        <v>14</v>
      </c>
      <c r="H19" s="23">
        <f>ROUND('[1]Sheet1'!V37/1000,0)</f>
        <v>1283</v>
      </c>
      <c r="I19" s="24">
        <v>2835</v>
      </c>
    </row>
    <row r="20" spans="2:9" ht="12.75">
      <c r="B20" s="22" t="s">
        <v>15</v>
      </c>
      <c r="H20" s="23">
        <f>ROUND(('[1]Sheet1'!V38+-'[1]Sheet1'!V56)/1000,0)</f>
        <v>920</v>
      </c>
      <c r="I20" s="24">
        <v>0</v>
      </c>
    </row>
    <row r="21" spans="2:9" ht="12.75">
      <c r="B21" s="22" t="s">
        <v>16</v>
      </c>
      <c r="H21" s="23">
        <f>ROUND('[1]Sheet1'!V40/1000,0)</f>
        <v>288</v>
      </c>
      <c r="I21" s="24">
        <v>1632</v>
      </c>
    </row>
    <row r="22" spans="2:9" ht="12.75">
      <c r="B22" s="22" t="s">
        <v>17</v>
      </c>
      <c r="H22" s="23">
        <f>ROUND('[1]Sheet1'!V42/1000,0)</f>
        <v>1360</v>
      </c>
      <c r="I22" s="17">
        <v>-1985</v>
      </c>
    </row>
    <row r="23" spans="2:9" ht="12.75">
      <c r="B23" s="22"/>
      <c r="H23" s="30">
        <f>SUM(H17:H22)</f>
        <v>6033</v>
      </c>
      <c r="I23" s="31">
        <f>SUM(I17:I22)</f>
        <v>4818</v>
      </c>
    </row>
    <row r="24" spans="2:9" ht="12.75">
      <c r="B24" s="22"/>
      <c r="H24" s="23"/>
      <c r="I24" s="24"/>
    </row>
    <row r="25" spans="1:9" ht="12.75">
      <c r="A25" s="2" t="s">
        <v>18</v>
      </c>
      <c r="H25" s="23"/>
      <c r="I25" s="24"/>
    </row>
    <row r="26" spans="2:9" ht="12.75">
      <c r="B26" s="22" t="s">
        <v>19</v>
      </c>
      <c r="H26" s="23">
        <f>ROUND('[1]Sheet1'!V46/1000,0)</f>
        <v>477</v>
      </c>
      <c r="I26" s="24">
        <v>506</v>
      </c>
    </row>
    <row r="27" spans="2:9" ht="12.75">
      <c r="B27" s="22" t="s">
        <v>20</v>
      </c>
      <c r="H27" s="23">
        <f>ROUND('[1]Sheet1'!V49/1000,0)</f>
        <v>5292</v>
      </c>
      <c r="I27" s="24">
        <v>8270</v>
      </c>
    </row>
    <row r="28" spans="2:9" ht="12.75">
      <c r="B28" s="22" t="s">
        <v>21</v>
      </c>
      <c r="H28" s="23">
        <f>ROUND('[1]Sheet1'!V54/1000,0)</f>
        <v>23</v>
      </c>
      <c r="I28" s="24">
        <v>0</v>
      </c>
    </row>
    <row r="29" spans="2:9" ht="12.75">
      <c r="B29" s="22" t="s">
        <v>22</v>
      </c>
      <c r="H29" s="23">
        <f>ROUND('[1]Sheet1'!V52/1000,0)</f>
        <v>154</v>
      </c>
      <c r="I29" s="24">
        <v>0</v>
      </c>
    </row>
    <row r="30" spans="2:9" ht="12.75">
      <c r="B30" s="22" t="s">
        <v>23</v>
      </c>
      <c r="H30" s="23">
        <v>0</v>
      </c>
      <c r="I30" s="24">
        <v>2322</v>
      </c>
    </row>
    <row r="31" spans="2:9" ht="12.75">
      <c r="B31" s="22" t="s">
        <v>24</v>
      </c>
      <c r="H31" s="23">
        <v>0</v>
      </c>
      <c r="I31" s="24">
        <v>113</v>
      </c>
    </row>
    <row r="32" spans="2:9" ht="12.75">
      <c r="B32" s="22" t="s">
        <v>25</v>
      </c>
      <c r="H32" s="23">
        <f>ROUND('[1]Sheet1'!V58/1000,0)</f>
        <v>5000</v>
      </c>
      <c r="I32" s="24">
        <v>500</v>
      </c>
    </row>
    <row r="33" spans="2:9" ht="12.75">
      <c r="B33" s="22" t="s">
        <v>26</v>
      </c>
      <c r="H33" s="23">
        <f>ROUND('[1]Sheet1'!V59/1000,0)</f>
        <v>1132</v>
      </c>
      <c r="I33" s="24">
        <v>1132</v>
      </c>
    </row>
    <row r="34" spans="2:9" ht="12.75">
      <c r="B34" s="22" t="s">
        <v>27</v>
      </c>
      <c r="H34" s="23">
        <f>ROUND('[1]Sheet1'!V55/1000,0)</f>
        <v>2537</v>
      </c>
      <c r="I34" s="24">
        <v>310</v>
      </c>
    </row>
    <row r="35" spans="8:9" ht="12.75">
      <c r="H35" s="30">
        <f>SUM(H26:H34)</f>
        <v>14615</v>
      </c>
      <c r="I35" s="31">
        <f>SUM(I26:I34)</f>
        <v>13153</v>
      </c>
    </row>
    <row r="37" spans="1:9" ht="12.75">
      <c r="A37" s="2" t="s">
        <v>28</v>
      </c>
      <c r="H37" s="4">
        <f>H23-H35</f>
        <v>-8582</v>
      </c>
      <c r="I37" s="4">
        <f>I23-I35</f>
        <v>-8335</v>
      </c>
    </row>
    <row r="39" spans="1:9" ht="12.75">
      <c r="A39" s="2" t="s">
        <v>29</v>
      </c>
      <c r="H39" s="27">
        <f>ROUND('[1]Sheet1'!V63/1000,0)</f>
        <v>1332</v>
      </c>
      <c r="I39" s="27">
        <v>929</v>
      </c>
    </row>
    <row r="41" spans="8:9" ht="13.5" thickBot="1">
      <c r="H41" s="32">
        <f>H10+H12+H14+H37+H39</f>
        <v>111535</v>
      </c>
      <c r="I41" s="32">
        <f>I10+I12+I14+I37+I39</f>
        <v>108509</v>
      </c>
    </row>
    <row r="42" ht="13.5" thickTop="1"/>
    <row r="43" ht="12.75">
      <c r="A43" s="2" t="s">
        <v>30</v>
      </c>
    </row>
    <row r="44" spans="2:9" ht="12.75">
      <c r="B44" s="3" t="s">
        <v>31</v>
      </c>
      <c r="H44" s="33">
        <f>ROUND('[1]Sheet1'!V10/1000,0)</f>
        <v>40840</v>
      </c>
      <c r="I44" s="27">
        <v>40840</v>
      </c>
    </row>
    <row r="45" spans="2:8" ht="12.75">
      <c r="B45" s="3" t="s">
        <v>32</v>
      </c>
      <c r="H45" s="33"/>
    </row>
    <row r="46" spans="3:9" ht="12.75">
      <c r="C46" s="3" t="s">
        <v>33</v>
      </c>
      <c r="H46" s="28">
        <f>ROUND('[1]Sheet1'!V15/1000,0)</f>
        <v>2069</v>
      </c>
      <c r="I46" s="29">
        <v>2069</v>
      </c>
    </row>
    <row r="47" spans="3:9" ht="12.75">
      <c r="C47" s="3" t="s">
        <v>34</v>
      </c>
      <c r="H47" s="23">
        <f>ROUND(('[1]Sheet1'!V216+'[1]Sheet1'!V221)/1000,0)</f>
        <v>11920</v>
      </c>
      <c r="I47" s="24">
        <v>11920</v>
      </c>
    </row>
    <row r="48" spans="3:9" ht="12.75">
      <c r="C48" s="3" t="s">
        <v>35</v>
      </c>
      <c r="H48" s="23">
        <f>ROUND('[1]Sheet1'!V202/1000,0)</f>
        <v>1842</v>
      </c>
      <c r="I48" s="24">
        <v>1842</v>
      </c>
    </row>
    <row r="49" spans="3:9" ht="12.75">
      <c r="C49" s="3" t="s">
        <v>36</v>
      </c>
      <c r="H49" s="23">
        <f>ROUND('[1]Sheet1'!V209/1000,0)</f>
        <v>4918</v>
      </c>
      <c r="I49" s="24">
        <v>4870</v>
      </c>
    </row>
    <row r="50" spans="3:9" ht="12.75">
      <c r="C50" s="3" t="s">
        <v>37</v>
      </c>
      <c r="H50" s="34">
        <f>ROUND('[1]Sheet1'!V223/1000,0)</f>
        <v>33065</v>
      </c>
      <c r="I50" s="35">
        <v>29856</v>
      </c>
    </row>
    <row r="51" spans="8:9" ht="12.75">
      <c r="H51" s="27">
        <f>SUM(H46:H50)</f>
        <v>53814</v>
      </c>
      <c r="I51" s="27">
        <f>SUM(I46:I50)</f>
        <v>50557</v>
      </c>
    </row>
    <row r="52" spans="8:9" ht="12.75">
      <c r="H52" s="36"/>
      <c r="I52" s="36"/>
    </row>
    <row r="53" spans="8:9" ht="12.75">
      <c r="H53" s="27">
        <f>H44+H51</f>
        <v>94654</v>
      </c>
      <c r="I53" s="27">
        <f>I44+I51</f>
        <v>91397</v>
      </c>
    </row>
    <row r="55" spans="1:9" ht="12.75">
      <c r="A55" s="2" t="s">
        <v>38</v>
      </c>
      <c r="H55" s="27">
        <f>ROUND('[1]Sheet1'!V16/1000,0)</f>
        <v>2431</v>
      </c>
      <c r="I55" s="27">
        <v>2398</v>
      </c>
    </row>
    <row r="57" spans="1:9" ht="12.75">
      <c r="A57" s="2" t="s">
        <v>39</v>
      </c>
      <c r="H57" s="27">
        <f>ROUND('[1]Sheet1'!V17/1000,0)</f>
        <v>1129</v>
      </c>
      <c r="I57" s="27">
        <v>1129</v>
      </c>
    </row>
    <row r="59" ht="12.75">
      <c r="A59" s="2" t="s">
        <v>40</v>
      </c>
    </row>
    <row r="60" spans="2:9" ht="12.75">
      <c r="B60" s="22" t="s">
        <v>26</v>
      </c>
      <c r="H60" s="28">
        <f>ROUND('[1]Sheet1'!V19/1000,0)</f>
        <v>13302</v>
      </c>
      <c r="I60" s="29">
        <v>13585</v>
      </c>
    </row>
    <row r="61" spans="2:9" ht="12.75">
      <c r="B61" s="22" t="s">
        <v>21</v>
      </c>
      <c r="H61" s="34">
        <f>ROUND('[1]Sheet1'!V18/1000,0)</f>
        <v>19</v>
      </c>
      <c r="I61" s="35">
        <v>0</v>
      </c>
    </row>
    <row r="62" spans="8:9" ht="12.75">
      <c r="H62" s="27">
        <f>SUM(H60:H61)</f>
        <v>13321</v>
      </c>
      <c r="I62" s="27">
        <f>SUM(I60:I61)</f>
        <v>13585</v>
      </c>
    </row>
    <row r="64" spans="8:9" ht="13.5" thickBot="1">
      <c r="H64" s="32">
        <f>H53+H55+H57+H62</f>
        <v>111535</v>
      </c>
      <c r="I64" s="32">
        <f>I53+I55+I57+I62</f>
        <v>108509</v>
      </c>
    </row>
    <row r="65" ht="13.5" thickTop="1"/>
    <row r="66" spans="1:9" ht="12.75">
      <c r="A66" s="2" t="s">
        <v>41</v>
      </c>
      <c r="H66" s="21">
        <f>(H53-H14-H39)/H44</f>
        <v>1.8525220372184132</v>
      </c>
      <c r="I66" s="21">
        <f>(I53-I14-I39)/I44</f>
        <v>1.7980411361410382</v>
      </c>
    </row>
  </sheetData>
  <printOptions/>
  <pageMargins left="0.75" right="0.75" top="1" bottom="1" header="0.5" footer="0.5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workbookViewId="0" topLeftCell="A7">
      <pane xSplit="6" ySplit="6" topLeftCell="G13" activePane="bottomRight" state="frozen"/>
      <selection pane="topLeft" activeCell="A7" sqref="A7"/>
      <selection pane="topRight" activeCell="G7" sqref="G7"/>
      <selection pane="bottomLeft" activeCell="A13" sqref="A13"/>
      <selection pane="bottomRight" activeCell="G13" sqref="G13"/>
    </sheetView>
  </sheetViews>
  <sheetFormatPr defaultColWidth="9.33203125" defaultRowHeight="12.75"/>
  <cols>
    <col min="1" max="1" width="4.33203125" style="1" customWidth="1"/>
    <col min="2" max="6" width="9.33203125" style="3" customWidth="1"/>
    <col min="7" max="7" width="16" style="4" customWidth="1"/>
    <col min="8" max="8" width="16" style="4" hidden="1" customWidth="1"/>
    <col min="9" max="9" width="16" style="4" customWidth="1"/>
    <col min="10" max="10" width="16" style="4" hidden="1" customWidth="1"/>
    <col min="11" max="16384" width="9.33203125" style="3" customWidth="1"/>
  </cols>
  <sheetData>
    <row r="2" ht="12.75">
      <c r="B2" s="2" t="s">
        <v>42</v>
      </c>
    </row>
    <row r="3" ht="12.75">
      <c r="B3" s="2" t="s">
        <v>43</v>
      </c>
    </row>
    <row r="4" ht="12.75">
      <c r="B4" s="2"/>
    </row>
    <row r="5" ht="12.75">
      <c r="B5" s="2"/>
    </row>
    <row r="6" spans="2:10" ht="12.75">
      <c r="B6" s="2"/>
      <c r="G6" s="5"/>
      <c r="H6" s="5"/>
      <c r="I6" s="5"/>
      <c r="J6" s="5"/>
    </row>
    <row r="7" spans="2:10" ht="12.75">
      <c r="B7" s="2"/>
      <c r="G7" s="6" t="s">
        <v>44</v>
      </c>
      <c r="H7" s="5"/>
      <c r="I7" s="6" t="s">
        <v>45</v>
      </c>
      <c r="J7" s="5"/>
    </row>
    <row r="8" spans="2:10" ht="12.75">
      <c r="B8" s="2"/>
      <c r="G8" s="6" t="s">
        <v>46</v>
      </c>
      <c r="H8" s="5"/>
      <c r="I8" s="6" t="s">
        <v>46</v>
      </c>
      <c r="J8" s="5"/>
    </row>
    <row r="9" spans="2:10" ht="12.75">
      <c r="B9" s="2"/>
      <c r="G9" s="5"/>
      <c r="H9" s="5"/>
      <c r="I9" s="5"/>
      <c r="J9" s="5"/>
    </row>
    <row r="10" spans="2:10" ht="12.75">
      <c r="B10" s="7"/>
      <c r="C10" s="8"/>
      <c r="D10" s="8"/>
      <c r="E10" s="8"/>
      <c r="F10" s="6"/>
      <c r="G10" s="6" t="s">
        <v>47</v>
      </c>
      <c r="H10" s="6" t="s">
        <v>48</v>
      </c>
      <c r="I10" s="6" t="s">
        <v>47</v>
      </c>
      <c r="J10" s="6" t="s">
        <v>48</v>
      </c>
    </row>
    <row r="11" spans="7:10" ht="12.75">
      <c r="G11" s="6" t="s">
        <v>46</v>
      </c>
      <c r="H11" s="6" t="s">
        <v>46</v>
      </c>
      <c r="I11" s="6" t="s">
        <v>49</v>
      </c>
      <c r="J11" s="6" t="s">
        <v>49</v>
      </c>
    </row>
    <row r="12" spans="7:10" ht="12.75">
      <c r="G12" s="9" t="s">
        <v>5</v>
      </c>
      <c r="H12" s="9" t="s">
        <v>50</v>
      </c>
      <c r="I12" s="9" t="s">
        <v>5</v>
      </c>
      <c r="J12" s="9" t="s">
        <v>50</v>
      </c>
    </row>
    <row r="13" spans="7:10" ht="12.75">
      <c r="G13" s="9"/>
      <c r="H13" s="9"/>
      <c r="I13" s="9"/>
      <c r="J13" s="9"/>
    </row>
    <row r="14" spans="7:10" ht="12.75">
      <c r="G14" s="6" t="s">
        <v>7</v>
      </c>
      <c r="H14" s="6" t="s">
        <v>51</v>
      </c>
      <c r="I14" s="6" t="s">
        <v>7</v>
      </c>
      <c r="J14" s="9"/>
    </row>
    <row r="16" spans="1:10" ht="13.5" thickBot="1">
      <c r="A16" s="1" t="s">
        <v>52</v>
      </c>
      <c r="B16" s="3" t="s">
        <v>53</v>
      </c>
      <c r="G16" s="10">
        <f>ROUND('[2]QTR-00'!U10/1000,0)</f>
        <v>9100</v>
      </c>
      <c r="H16" s="10">
        <f>'[2]QTD'!U10</f>
        <v>9737758</v>
      </c>
      <c r="I16" s="10">
        <f>ROUND('[2]YTD-00'!U10/1000,0)</f>
        <v>29547</v>
      </c>
      <c r="J16" s="10">
        <f>'[2]YTD'!U10</f>
        <v>39743085</v>
      </c>
    </row>
    <row r="18" spans="2:10" ht="12.75" hidden="1">
      <c r="B18" s="3" t="s">
        <v>54</v>
      </c>
      <c r="G18" s="4">
        <f>'[2]QTR-00'!U12</f>
        <v>3545643</v>
      </c>
      <c r="H18" s="4">
        <f>'[2]QTD'!U12</f>
        <v>3434453</v>
      </c>
      <c r="I18" s="4">
        <f>'[2]YTD-00'!U12</f>
        <v>8636427</v>
      </c>
      <c r="J18" s="4">
        <f>'[2]YTD'!U12</f>
        <v>10159077.5</v>
      </c>
    </row>
    <row r="19" ht="12.75" hidden="1"/>
    <row r="20" spans="1:10" ht="12.75">
      <c r="A20" s="1" t="s">
        <v>55</v>
      </c>
      <c r="B20" s="3" t="s">
        <v>56</v>
      </c>
      <c r="G20" s="11">
        <f>ROUND('[2]QTR-00'!U14/1000,0)</f>
        <v>7</v>
      </c>
      <c r="H20" s="11">
        <f>'[2]QTD'!U14</f>
        <v>797</v>
      </c>
      <c r="I20" s="11">
        <f>ROUND('[2]YTD-00'!U14/1000,0)</f>
        <v>8</v>
      </c>
      <c r="J20" s="11">
        <f>'[2]YTD'!U14</f>
        <v>1791</v>
      </c>
    </row>
    <row r="22" spans="1:10" ht="12.75">
      <c r="A22" s="1" t="s">
        <v>57</v>
      </c>
      <c r="B22" s="3" t="s">
        <v>58</v>
      </c>
      <c r="G22" s="11">
        <f>ROUND('[2]QTR-00'!U16/1000,0)</f>
        <v>1515</v>
      </c>
      <c r="H22" s="11">
        <f>'[2]QTD'!U16</f>
        <v>252298</v>
      </c>
      <c r="I22" s="11">
        <f>ROUND('[2]YTD-00'!U16/1000,0)</f>
        <v>4760</v>
      </c>
      <c r="J22" s="11">
        <f>'[2]YTD'!U16</f>
        <v>457900</v>
      </c>
    </row>
    <row r="24" spans="1:10" ht="12.75">
      <c r="A24" s="1" t="s">
        <v>59</v>
      </c>
      <c r="B24" s="3" t="s">
        <v>60</v>
      </c>
      <c r="G24" s="4">
        <f>(G33-G29-G27)</f>
        <v>4343</v>
      </c>
      <c r="H24" s="4">
        <f>ROUND((H33-H29-H27)/1000,0)</f>
        <v>2953</v>
      </c>
      <c r="I24" s="4">
        <f>(I33-I29-I27)</f>
        <v>10855</v>
      </c>
      <c r="J24" s="4">
        <f>'[2]YTD'!U18</f>
        <v>8153723.75</v>
      </c>
    </row>
    <row r="25" ht="12.75">
      <c r="B25" s="3" t="s">
        <v>61</v>
      </c>
    </row>
    <row r="27" spans="1:10" ht="12.75">
      <c r="A27" s="1" t="s">
        <v>55</v>
      </c>
      <c r="B27" s="3" t="s">
        <v>62</v>
      </c>
      <c r="G27" s="4">
        <f>ROUND('[2]QTR-00'!U23/1000,0)</f>
        <v>-337</v>
      </c>
      <c r="H27" s="4">
        <f>'[2]QTD'!U23</f>
        <v>-326403</v>
      </c>
      <c r="I27" s="4">
        <f>ROUND('[2]YTD-00'!U23/1000,0)</f>
        <v>-895</v>
      </c>
      <c r="J27" s="4">
        <f>'[2]YTD'!U23</f>
        <v>-942760</v>
      </c>
    </row>
    <row r="29" spans="1:10" ht="12.75">
      <c r="A29" s="1" t="s">
        <v>57</v>
      </c>
      <c r="B29" s="3" t="s">
        <v>63</v>
      </c>
      <c r="G29" s="4">
        <f>ROUND('[2]QTR-00'!U21/1000,0)</f>
        <v>-456</v>
      </c>
      <c r="H29" s="4">
        <f>'[2]QTD'!U21</f>
        <v>-458713.5</v>
      </c>
      <c r="I29" s="4">
        <f>ROUND('[2]YTD-00'!U21/1000,0)</f>
        <v>-1336</v>
      </c>
      <c r="J29" s="4">
        <f>'[2]YTD'!U21</f>
        <v>-1350039.5</v>
      </c>
    </row>
    <row r="31" spans="1:10" ht="12.75">
      <c r="A31" s="1" t="s">
        <v>64</v>
      </c>
      <c r="B31" s="3" t="s">
        <v>65</v>
      </c>
      <c r="G31" s="27">
        <f>'[2]QTR-00'!U25</f>
        <v>0</v>
      </c>
      <c r="H31" s="27">
        <f>'[2]QTD'!U25</f>
        <v>0</v>
      </c>
      <c r="I31" s="27">
        <f>'[2]YTD-00'!U25</f>
        <v>0</v>
      </c>
      <c r="J31" s="4">
        <f>'[2]YTD'!U25</f>
        <v>0</v>
      </c>
    </row>
    <row r="32" spans="7:10" ht="12.75">
      <c r="G32" s="11"/>
      <c r="H32" s="11"/>
      <c r="I32" s="11"/>
      <c r="J32" s="11"/>
    </row>
    <row r="33" spans="1:10" ht="12.75">
      <c r="A33" s="1" t="s">
        <v>66</v>
      </c>
      <c r="B33" s="3" t="s">
        <v>67</v>
      </c>
      <c r="G33" s="4">
        <f>ROUND('[2]QTR-00'!U27/1000,0)</f>
        <v>3550</v>
      </c>
      <c r="H33" s="4">
        <f>'[2]QTD'!U27</f>
        <v>2168267.25</v>
      </c>
      <c r="I33" s="4">
        <f>ROUND('[2]YTD-00'!U27/1000,0)</f>
        <v>8624</v>
      </c>
      <c r="J33" s="4">
        <f>'[2]YTD'!U27</f>
        <v>5860924.25</v>
      </c>
    </row>
    <row r="34" ht="12.75">
      <c r="B34" s="3" t="s">
        <v>68</v>
      </c>
    </row>
    <row r="36" spans="1:9" ht="12.75">
      <c r="A36" s="1" t="s">
        <v>69</v>
      </c>
      <c r="B36" s="3" t="s">
        <v>70</v>
      </c>
      <c r="G36" s="27">
        <v>0</v>
      </c>
      <c r="H36" s="27"/>
      <c r="I36" s="27">
        <v>0</v>
      </c>
    </row>
    <row r="37" spans="7:9" ht="12.75">
      <c r="G37" s="11"/>
      <c r="H37" s="11"/>
      <c r="I37" s="11"/>
    </row>
    <row r="38" spans="1:9" ht="12.75">
      <c r="A38" s="1" t="s">
        <v>71</v>
      </c>
      <c r="B38" s="3" t="s">
        <v>72</v>
      </c>
      <c r="G38" s="4">
        <f>SUM(G33:G36)</f>
        <v>3550</v>
      </c>
      <c r="H38" s="4">
        <f>SUM(H33:H36)</f>
        <v>2168267.25</v>
      </c>
      <c r="I38" s="4">
        <f>SUM(I33:I36)</f>
        <v>8624</v>
      </c>
    </row>
    <row r="40" spans="3:10" ht="12.75" hidden="1">
      <c r="C40" s="3" t="s">
        <v>73</v>
      </c>
      <c r="G40" s="12">
        <f>ROUND('[2]QTR-00'!U30/1000,0)</f>
        <v>-1115</v>
      </c>
      <c r="H40" s="13">
        <f>'[2]QTD'!U30</f>
        <v>-610549</v>
      </c>
      <c r="I40" s="13">
        <f>ROUND('[2]YTD-00'!U30/1000,0)</f>
        <v>-2535</v>
      </c>
      <c r="J40" s="14">
        <f>'[2]YTD'!U30</f>
        <v>-1651985</v>
      </c>
    </row>
    <row r="41" spans="3:10" ht="12.75" hidden="1">
      <c r="C41" s="3" t="s">
        <v>74</v>
      </c>
      <c r="G41" s="15"/>
      <c r="H41" s="16"/>
      <c r="I41" s="16">
        <f>ROUND('[2]YTD-00'!U31/1000,0)</f>
        <v>228</v>
      </c>
      <c r="J41" s="17"/>
    </row>
    <row r="42" spans="3:10" ht="12.75" hidden="1">
      <c r="C42" s="3" t="s">
        <v>75</v>
      </c>
      <c r="G42" s="15"/>
      <c r="H42" s="16"/>
      <c r="I42" s="16">
        <f>ROUND('[2]YTD-00'!U32/1000,0)</f>
        <v>582</v>
      </c>
      <c r="J42" s="17"/>
    </row>
    <row r="43" spans="3:10" ht="12.75" hidden="1">
      <c r="C43" s="3" t="s">
        <v>76</v>
      </c>
      <c r="G43" s="34">
        <v>0</v>
      </c>
      <c r="H43" s="36">
        <f>'[2]QTD'!U31</f>
        <v>5463</v>
      </c>
      <c r="I43" s="36">
        <v>0</v>
      </c>
      <c r="J43" s="18">
        <f>'[2]YTD'!U31</f>
        <v>17395</v>
      </c>
    </row>
    <row r="44" spans="1:10" ht="12.75">
      <c r="A44" s="1" t="s">
        <v>77</v>
      </c>
      <c r="B44" s="3" t="s">
        <v>24</v>
      </c>
      <c r="G44" s="4">
        <f>SUM(G40:G43)</f>
        <v>-1115</v>
      </c>
      <c r="H44" s="4">
        <f>SUM(H40:H43)</f>
        <v>-605086</v>
      </c>
      <c r="I44" s="4">
        <f>SUM(I40:I43)</f>
        <v>-1725</v>
      </c>
      <c r="J44" s="4">
        <f>SUM(J40:J43)</f>
        <v>-1634590</v>
      </c>
    </row>
    <row r="45" spans="7:10" ht="12.75">
      <c r="G45" s="11"/>
      <c r="H45" s="11"/>
      <c r="I45" s="11"/>
      <c r="J45" s="11"/>
    </row>
    <row r="46" spans="1:10" ht="12.75">
      <c r="A46" s="1" t="s">
        <v>78</v>
      </c>
      <c r="B46" s="3" t="s">
        <v>79</v>
      </c>
      <c r="G46" s="4">
        <f>G38+G44</f>
        <v>2435</v>
      </c>
      <c r="H46" s="4">
        <f>H38+H44</f>
        <v>1563181.25</v>
      </c>
      <c r="I46" s="4">
        <f>I38+I44</f>
        <v>6899</v>
      </c>
      <c r="J46" s="4">
        <f>'[2]YTD'!U34</f>
        <v>4226334.25</v>
      </c>
    </row>
    <row r="48" spans="1:10" ht="12.75">
      <c r="A48" s="1" t="s">
        <v>80</v>
      </c>
      <c r="B48" s="3" t="s">
        <v>76</v>
      </c>
      <c r="G48" s="4">
        <f>ROUND(('[2]QTR-00'!U36+'[2]QTR-00'!U31)/1000,0)</f>
        <v>-189</v>
      </c>
      <c r="H48" s="4">
        <f>'[2]QTD'!U36</f>
        <v>-19509</v>
      </c>
      <c r="I48" s="4">
        <f>ROUND(('[2]YTD-00'!U38+'[2]YTD-00'!U33)/1000,0)</f>
        <v>-219</v>
      </c>
      <c r="J48" s="4">
        <f>'[2]YTD'!U36</f>
        <v>-62126</v>
      </c>
    </row>
    <row r="50" spans="1:10" ht="13.5" thickBot="1">
      <c r="A50" s="1" t="s">
        <v>81</v>
      </c>
      <c r="B50" s="3" t="s">
        <v>82</v>
      </c>
      <c r="G50" s="19">
        <f>SUM(G46:G48)</f>
        <v>2246</v>
      </c>
      <c r="H50" s="19">
        <f>SUM(H46:H48)</f>
        <v>1543672.25</v>
      </c>
      <c r="I50" s="19">
        <f>SUM(I46:I48)</f>
        <v>6680</v>
      </c>
      <c r="J50" s="19">
        <f>'[2]YTD'!U38</f>
        <v>4164208.25</v>
      </c>
    </row>
    <row r="51" ht="13.5" thickTop="1"/>
    <row r="52" spans="2:9" ht="12.75">
      <c r="B52" s="3" t="s">
        <v>83</v>
      </c>
      <c r="G52" s="4">
        <f>((39840086*54)+(40840086*38))/92</f>
        <v>40253129.47826087</v>
      </c>
      <c r="H52" s="4">
        <f>((11611800*230)+(28228286*44)+(1000000*39))/274</f>
        <v>14422476.583941605</v>
      </c>
      <c r="I52" s="4">
        <f>((39840086*236)+(40840086*38))/274</f>
        <v>39978772.13138686</v>
      </c>
    </row>
    <row r="54" spans="1:9" ht="12.75">
      <c r="A54" s="20">
        <v>3</v>
      </c>
      <c r="B54" s="3" t="s">
        <v>84</v>
      </c>
      <c r="G54" s="21">
        <f>G50*1000/G52</f>
        <v>0.05579690397023606</v>
      </c>
      <c r="H54" s="21">
        <f>H50/H52</f>
        <v>0.10703239773110594</v>
      </c>
      <c r="I54" s="21">
        <f>I50*1000/I52</f>
        <v>0.16708867341014735</v>
      </c>
    </row>
    <row r="55" spans="7:9" ht="12.75">
      <c r="G55" s="21"/>
      <c r="H55" s="21"/>
      <c r="I55" s="21"/>
    </row>
    <row r="57" ht="12.75">
      <c r="B57" s="3" t="s">
        <v>85</v>
      </c>
    </row>
    <row r="59" ht="12.75">
      <c r="B59" s="3" t="s">
        <v>86</v>
      </c>
    </row>
    <row r="60" ht="12.75" hidden="1">
      <c r="B60" s="2" t="s">
        <v>76</v>
      </c>
    </row>
    <row r="61" ht="12.75" hidden="1">
      <c r="C61" s="3" t="s">
        <v>87</v>
      </c>
    </row>
    <row r="62" ht="12.75" hidden="1"/>
    <row r="63" ht="12.75" hidden="1">
      <c r="C63" s="3" t="s">
        <v>88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workbookViewId="0" topLeftCell="A2">
      <pane ySplit="6" topLeftCell="BM8" activePane="bottomLeft" state="frozen"/>
      <selection pane="topLeft" activeCell="A2" sqref="A2"/>
      <selection pane="bottomLeft" activeCell="B29" sqref="B29"/>
    </sheetView>
  </sheetViews>
  <sheetFormatPr defaultColWidth="9.33203125" defaultRowHeight="12.75"/>
  <cols>
    <col min="1" max="1" width="2" style="2" customWidth="1"/>
    <col min="2" max="2" width="2" style="3" customWidth="1"/>
    <col min="3" max="7" width="9.33203125" style="3" customWidth="1"/>
    <col min="8" max="8" width="17.66015625" style="27" customWidth="1"/>
    <col min="9" max="9" width="15.83203125" style="27" customWidth="1"/>
    <col min="10" max="16384" width="9.33203125" style="3" customWidth="1"/>
  </cols>
  <sheetData>
    <row r="1" ht="0.75" customHeight="1" hidden="1"/>
    <row r="2" spans="1:9" ht="12.75">
      <c r="A2" s="2" t="s">
        <v>0</v>
      </c>
      <c r="H2"/>
      <c r="I2" s="25" t="s">
        <v>89</v>
      </c>
    </row>
    <row r="3" spans="1:9" ht="12.75">
      <c r="A3" s="3"/>
      <c r="H3" s="25" t="s">
        <v>1</v>
      </c>
      <c r="I3" s="25" t="s">
        <v>90</v>
      </c>
    </row>
    <row r="4" spans="1:9" ht="12.75">
      <c r="A4" s="3"/>
      <c r="H4" s="25" t="s">
        <v>3</v>
      </c>
      <c r="I4" s="25" t="s">
        <v>91</v>
      </c>
    </row>
    <row r="5" spans="1:9" ht="12.75">
      <c r="A5" s="3"/>
      <c r="H5" s="26" t="s">
        <v>159</v>
      </c>
      <c r="I5" s="26" t="s">
        <v>92</v>
      </c>
    </row>
    <row r="7" spans="8:9" ht="12.75">
      <c r="H7" s="25" t="s">
        <v>93</v>
      </c>
      <c r="I7" s="25" t="s">
        <v>93</v>
      </c>
    </row>
    <row r="10" spans="1:9" ht="12.75">
      <c r="A10" s="2" t="s">
        <v>94</v>
      </c>
      <c r="H10" s="27">
        <v>104744</v>
      </c>
      <c r="I10" s="27">
        <v>98151</v>
      </c>
    </row>
    <row r="12" spans="1:9" ht="12.75">
      <c r="A12" s="2" t="s">
        <v>95</v>
      </c>
      <c r="H12" s="27">
        <v>0</v>
      </c>
      <c r="I12" s="40" t="s">
        <v>96</v>
      </c>
    </row>
    <row r="14" spans="1:9" ht="12.75">
      <c r="A14" s="2" t="s">
        <v>97</v>
      </c>
      <c r="H14" s="27">
        <v>0</v>
      </c>
      <c r="I14" s="27">
        <v>0</v>
      </c>
    </row>
    <row r="16" spans="1:9" ht="12.75">
      <c r="A16" s="2" t="s">
        <v>98</v>
      </c>
      <c r="H16" s="27">
        <f>ROUND('[3]2000'!V23/1000,0)</f>
        <v>3425</v>
      </c>
      <c r="I16" s="27">
        <v>3425</v>
      </c>
    </row>
    <row r="18" spans="1:9" ht="12.75">
      <c r="A18" s="2" t="s">
        <v>99</v>
      </c>
      <c r="H18" s="27">
        <v>17596</v>
      </c>
      <c r="I18" s="27">
        <v>17596</v>
      </c>
    </row>
    <row r="20" spans="1:9" ht="12.75">
      <c r="A20" s="2" t="s">
        <v>100</v>
      </c>
      <c r="H20" s="27">
        <v>0</v>
      </c>
      <c r="I20" s="40" t="s">
        <v>96</v>
      </c>
    </row>
    <row r="22" spans="1:9" ht="12.75">
      <c r="A22" s="2" t="s">
        <v>101</v>
      </c>
      <c r="H22" s="40" t="s">
        <v>96</v>
      </c>
      <c r="I22" s="40" t="s">
        <v>96</v>
      </c>
    </row>
    <row r="24" ht="12.75">
      <c r="A24" s="2" t="s">
        <v>102</v>
      </c>
    </row>
    <row r="25" spans="2:9" ht="12.75">
      <c r="B25" s="22" t="s">
        <v>103</v>
      </c>
      <c r="H25" s="28">
        <v>1110</v>
      </c>
      <c r="I25" s="29">
        <v>673</v>
      </c>
    </row>
    <row r="26" spans="2:9" ht="12.75">
      <c r="B26" s="22" t="s">
        <v>104</v>
      </c>
      <c r="H26" s="23">
        <v>641</v>
      </c>
      <c r="I26" s="24">
        <v>358</v>
      </c>
    </row>
    <row r="27" spans="2:9" ht="12.75">
      <c r="B27" s="22" t="s">
        <v>105</v>
      </c>
      <c r="H27" s="23">
        <v>808</v>
      </c>
      <c r="I27" s="24">
        <v>1038</v>
      </c>
    </row>
    <row r="28" spans="2:9" ht="12.75">
      <c r="B28" s="22" t="s">
        <v>106</v>
      </c>
      <c r="H28" s="43">
        <v>2495</v>
      </c>
      <c r="I28" s="24">
        <v>1829</v>
      </c>
    </row>
    <row r="29" spans="2:9" ht="12.75">
      <c r="B29" s="22" t="s">
        <v>164</v>
      </c>
      <c r="H29" s="23">
        <v>3798</v>
      </c>
      <c r="I29" s="24">
        <v>14546</v>
      </c>
    </row>
    <row r="30" spans="2:9" ht="12.75">
      <c r="B30" s="22" t="s">
        <v>107</v>
      </c>
      <c r="H30" s="23">
        <v>2653</v>
      </c>
      <c r="I30" s="24">
        <v>637</v>
      </c>
    </row>
    <row r="31" spans="2:9" ht="12.75">
      <c r="B31" s="22"/>
      <c r="H31" s="30">
        <f>SUM(H25:H30)</f>
        <v>11505</v>
      </c>
      <c r="I31" s="31">
        <f>SUM(I25:I30)</f>
        <v>19081</v>
      </c>
    </row>
    <row r="32" spans="1:9" ht="12.75">
      <c r="A32" s="2" t="s">
        <v>108</v>
      </c>
      <c r="H32" s="23"/>
      <c r="I32" s="24"/>
    </row>
    <row r="33" spans="2:9" ht="12.75">
      <c r="B33" s="22" t="s">
        <v>109</v>
      </c>
      <c r="H33" s="45">
        <v>858</v>
      </c>
      <c r="I33" s="24">
        <v>265</v>
      </c>
    </row>
    <row r="34" spans="2:9" ht="12.75">
      <c r="B34" s="22" t="s">
        <v>110</v>
      </c>
      <c r="H34" s="45">
        <v>4477</v>
      </c>
      <c r="I34" s="24">
        <v>4059</v>
      </c>
    </row>
    <row r="35" spans="2:9" ht="12.75">
      <c r="B35" s="22" t="s">
        <v>111</v>
      </c>
      <c r="H35" s="45">
        <v>419</v>
      </c>
      <c r="I35" s="24">
        <v>23</v>
      </c>
    </row>
    <row r="36" spans="2:9" ht="12.75">
      <c r="B36" s="22" t="s">
        <v>112</v>
      </c>
      <c r="H36" s="46" t="s">
        <v>96</v>
      </c>
      <c r="I36" s="44" t="s">
        <v>96</v>
      </c>
    </row>
    <row r="37" spans="2:9" ht="12.75">
      <c r="B37" s="22" t="s">
        <v>113</v>
      </c>
      <c r="H37" s="45">
        <v>0</v>
      </c>
      <c r="I37" s="44" t="s">
        <v>96</v>
      </c>
    </row>
    <row r="38" spans="2:9" ht="12.75">
      <c r="B38" s="22" t="s">
        <v>114</v>
      </c>
      <c r="H38" s="46" t="s">
        <v>96</v>
      </c>
      <c r="I38" s="24">
        <v>2277</v>
      </c>
    </row>
    <row r="39" spans="2:9" ht="12.75">
      <c r="B39" s="22" t="s">
        <v>115</v>
      </c>
      <c r="H39" s="46" t="s">
        <v>96</v>
      </c>
      <c r="I39" s="24">
        <v>92</v>
      </c>
    </row>
    <row r="40" spans="2:9" ht="12.75">
      <c r="B40" s="22" t="s">
        <v>116</v>
      </c>
      <c r="H40" s="45">
        <v>4774</v>
      </c>
      <c r="I40" s="24">
        <v>7009</v>
      </c>
    </row>
    <row r="41" spans="8:9" ht="12.75">
      <c r="H41" s="30">
        <f>SUM(H33:H40)</f>
        <v>10528</v>
      </c>
      <c r="I41" s="31">
        <f>SUM(I33:I40)</f>
        <v>13725</v>
      </c>
    </row>
    <row r="43" spans="1:9" ht="12.75">
      <c r="A43" s="2" t="s">
        <v>117</v>
      </c>
      <c r="H43" s="27">
        <f>H31-H41</f>
        <v>977</v>
      </c>
      <c r="I43" s="27">
        <f>I31-I41</f>
        <v>5356</v>
      </c>
    </row>
    <row r="45" spans="1:9" ht="12.75">
      <c r="A45" s="2" t="s">
        <v>118</v>
      </c>
      <c r="H45" s="48">
        <v>0</v>
      </c>
      <c r="I45" s="48">
        <v>0</v>
      </c>
    </row>
    <row r="47" spans="8:9" ht="13.5" thickBot="1">
      <c r="H47" s="32">
        <f>SUM(H10:H23)+H43+H45</f>
        <v>126742</v>
      </c>
      <c r="I47" s="32">
        <f>SUM(I10:I23)+I43+I45</f>
        <v>124528</v>
      </c>
    </row>
    <row r="48" ht="13.5" thickTop="1">
      <c r="A48" s="2" t="s">
        <v>119</v>
      </c>
    </row>
    <row r="49" spans="2:9" ht="12.75">
      <c r="B49" s="3" t="s">
        <v>120</v>
      </c>
      <c r="H49" s="33">
        <f>ROUND('[3]2000'!V10/1000,0)</f>
        <v>63238</v>
      </c>
      <c r="I49" s="27">
        <v>63238</v>
      </c>
    </row>
    <row r="50" spans="2:8" ht="12.75">
      <c r="B50" s="3" t="s">
        <v>121</v>
      </c>
      <c r="H50" s="33"/>
    </row>
    <row r="51" spans="3:9" ht="12.75">
      <c r="C51" s="3" t="s">
        <v>122</v>
      </c>
      <c r="H51" s="28">
        <v>8213</v>
      </c>
      <c r="I51" s="29">
        <v>8213</v>
      </c>
    </row>
    <row r="52" spans="3:9" ht="12.75">
      <c r="C52" s="3" t="s">
        <v>123</v>
      </c>
      <c r="H52" s="23">
        <v>12931</v>
      </c>
      <c r="I52" s="24">
        <v>12931</v>
      </c>
    </row>
    <row r="53" spans="3:9" ht="12.75">
      <c r="C53" s="3" t="s">
        <v>124</v>
      </c>
      <c r="H53" s="23">
        <v>831</v>
      </c>
      <c r="I53" s="24">
        <v>831</v>
      </c>
    </row>
    <row r="54" spans="3:9" ht="12.75">
      <c r="C54" s="3" t="s">
        <v>125</v>
      </c>
      <c r="H54" s="23">
        <v>4884</v>
      </c>
      <c r="I54" s="24">
        <v>4884</v>
      </c>
    </row>
    <row r="55" spans="3:9" ht="12.75">
      <c r="C55" s="3" t="s">
        <v>126</v>
      </c>
      <c r="H55" s="34">
        <v>32785</v>
      </c>
      <c r="I55" s="35">
        <v>31237</v>
      </c>
    </row>
    <row r="56" spans="8:9" ht="12.75">
      <c r="H56" s="27">
        <f>SUM(H51:H55)</f>
        <v>59644</v>
      </c>
      <c r="I56" s="27">
        <f>SUM(I51:I55)</f>
        <v>58096</v>
      </c>
    </row>
    <row r="57" spans="8:9" ht="12.75">
      <c r="H57" s="36"/>
      <c r="I57" s="36"/>
    </row>
    <row r="58" spans="8:9" ht="12.75">
      <c r="H58" s="27">
        <f>H49+H56</f>
        <v>122882</v>
      </c>
      <c r="I58" s="27">
        <f>I49+I56</f>
        <v>121334</v>
      </c>
    </row>
    <row r="60" spans="1:9" ht="12.75">
      <c r="A60" s="2" t="s">
        <v>127</v>
      </c>
      <c r="H60" s="27">
        <v>2064</v>
      </c>
      <c r="I60" s="27">
        <v>2052</v>
      </c>
    </row>
    <row r="61" spans="1:9" ht="12.75">
      <c r="A61"/>
      <c r="B61"/>
      <c r="C61"/>
      <c r="D61"/>
      <c r="E61"/>
      <c r="F61"/>
      <c r="G61"/>
      <c r="H61"/>
      <c r="I61"/>
    </row>
    <row r="62" ht="12.75">
      <c r="A62" s="2" t="s">
        <v>128</v>
      </c>
    </row>
    <row r="63" spans="2:9" ht="12.75">
      <c r="B63" s="22" t="s">
        <v>129</v>
      </c>
      <c r="H63" s="33">
        <v>667</v>
      </c>
      <c r="I63" s="33">
        <v>13</v>
      </c>
    </row>
    <row r="64" spans="8:9" ht="12.75">
      <c r="H64" s="33"/>
      <c r="I64" s="33"/>
    </row>
    <row r="65" spans="1:9" ht="12.75">
      <c r="A65" s="2" t="s">
        <v>130</v>
      </c>
      <c r="H65" s="40">
        <v>0</v>
      </c>
      <c r="I65" s="40">
        <v>0</v>
      </c>
    </row>
    <row r="67" spans="1:9" ht="12.75">
      <c r="A67" s="2" t="s">
        <v>131</v>
      </c>
      <c r="H67" s="27">
        <v>1129</v>
      </c>
      <c r="I67" s="27">
        <v>1129</v>
      </c>
    </row>
    <row r="69" spans="8:9" ht="13.5" thickBot="1">
      <c r="H69" s="32">
        <f>SUM(H58:H68)</f>
        <v>126742</v>
      </c>
      <c r="I69" s="32">
        <f>SUM(I58:I68)</f>
        <v>124528</v>
      </c>
    </row>
    <row r="70" ht="13.5" thickTop="1"/>
    <row r="71" spans="1:9" ht="12.75">
      <c r="A71" s="2" t="s">
        <v>132</v>
      </c>
      <c r="H71" s="42">
        <f>(H58-H18-H45)/H49</f>
        <v>1.6649166640311206</v>
      </c>
      <c r="I71" s="42">
        <v>1.64</v>
      </c>
    </row>
  </sheetData>
  <printOptions/>
  <pageMargins left="1.5" right="0.75" top="1" bottom="1" header="0.5" footer="0.5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B24" sqref="B24"/>
    </sheetView>
  </sheetViews>
  <sheetFormatPr defaultColWidth="9.33203125" defaultRowHeight="12.75"/>
  <cols>
    <col min="1" max="1" width="4.33203125" style="1" customWidth="1"/>
    <col min="2" max="5" width="9.33203125" style="3" customWidth="1"/>
    <col min="6" max="6" width="13" style="3" customWidth="1"/>
    <col min="7" max="7" width="16" style="4" customWidth="1"/>
    <col min="8" max="8" width="16" style="4" hidden="1" customWidth="1"/>
    <col min="9" max="9" width="15.5" style="0" bestFit="1" customWidth="1"/>
    <col min="10" max="10" width="16" style="4" hidden="1" customWidth="1"/>
    <col min="11" max="11" width="16" style="4" customWidth="1"/>
    <col min="12" max="12" width="15.5" style="3" bestFit="1" customWidth="1"/>
    <col min="13" max="16384" width="9.33203125" style="3" customWidth="1"/>
  </cols>
  <sheetData>
    <row r="1" ht="12.75" customHeight="1" hidden="1"/>
    <row r="2" ht="12.75">
      <c r="B2" s="2" t="s">
        <v>42</v>
      </c>
    </row>
    <row r="3" ht="12.75">
      <c r="B3" s="2" t="s">
        <v>160</v>
      </c>
    </row>
    <row r="4" ht="12.75">
      <c r="B4" s="2"/>
    </row>
    <row r="5" spans="2:12" ht="12.75">
      <c r="B5" s="2"/>
      <c r="G5" s="52" t="s">
        <v>44</v>
      </c>
      <c r="H5" s="6"/>
      <c r="I5" s="51" t="s">
        <v>46</v>
      </c>
      <c r="J5" s="6"/>
      <c r="K5" s="52" t="s">
        <v>45</v>
      </c>
      <c r="L5" s="51" t="s">
        <v>46</v>
      </c>
    </row>
    <row r="6" spans="2:11" ht="12.75">
      <c r="B6" s="2"/>
      <c r="G6" s="5"/>
      <c r="H6" s="5"/>
      <c r="J6" s="5"/>
      <c r="K6" s="5"/>
    </row>
    <row r="7" spans="2:12" ht="12.75">
      <c r="B7" s="7"/>
      <c r="C7" s="8"/>
      <c r="D7" s="8"/>
      <c r="E7" s="8"/>
      <c r="F7" s="6"/>
      <c r="G7" s="6" t="s">
        <v>47</v>
      </c>
      <c r="H7" s="6" t="s">
        <v>48</v>
      </c>
      <c r="I7" s="50" t="s">
        <v>158</v>
      </c>
      <c r="J7" s="6" t="s">
        <v>48</v>
      </c>
      <c r="K7" s="6" t="s">
        <v>47</v>
      </c>
      <c r="L7" s="50" t="s">
        <v>158</v>
      </c>
    </row>
    <row r="8" spans="7:12" ht="12.75">
      <c r="G8" s="6" t="s">
        <v>46</v>
      </c>
      <c r="H8" s="6" t="s">
        <v>46</v>
      </c>
      <c r="I8" s="50" t="s">
        <v>46</v>
      </c>
      <c r="J8" s="6" t="s">
        <v>49</v>
      </c>
      <c r="K8" s="6" t="s">
        <v>49</v>
      </c>
      <c r="L8" s="6" t="s">
        <v>49</v>
      </c>
    </row>
    <row r="9" spans="7:12" ht="12.75">
      <c r="G9" s="9" t="s">
        <v>159</v>
      </c>
      <c r="H9" s="9" t="s">
        <v>133</v>
      </c>
      <c r="I9" s="53" t="s">
        <v>5</v>
      </c>
      <c r="J9" s="9" t="s">
        <v>133</v>
      </c>
      <c r="K9" s="9" t="s">
        <v>159</v>
      </c>
      <c r="L9" s="9" t="s">
        <v>5</v>
      </c>
    </row>
    <row r="10" spans="7:12" ht="12.75">
      <c r="G10" s="39" t="s">
        <v>7</v>
      </c>
      <c r="H10" s="39"/>
      <c r="I10" s="39" t="s">
        <v>7</v>
      </c>
      <c r="K10" s="39" t="s">
        <v>7</v>
      </c>
      <c r="L10" s="39" t="s">
        <v>7</v>
      </c>
    </row>
    <row r="11" spans="7:11" ht="12.75">
      <c r="G11" s="38"/>
      <c r="K11" s="38"/>
    </row>
    <row r="12" spans="1:12" ht="13.5" thickBot="1">
      <c r="A12" s="1" t="s">
        <v>52</v>
      </c>
      <c r="B12" s="3" t="s">
        <v>134</v>
      </c>
      <c r="G12" s="10">
        <v>10214</v>
      </c>
      <c r="H12" s="10">
        <f>ROUND('[4]QTR'!U10/1000,0)</f>
        <v>9738</v>
      </c>
      <c r="I12" s="10">
        <v>9100</v>
      </c>
      <c r="J12" s="10">
        <f>ROUND('[4]YTD'!U10/1000,0)</f>
        <v>51525</v>
      </c>
      <c r="K12" s="10">
        <v>23072</v>
      </c>
      <c r="L12" s="10">
        <v>29547</v>
      </c>
    </row>
    <row r="14" spans="2:11" ht="12.75" hidden="1">
      <c r="B14" s="3" t="s">
        <v>54</v>
      </c>
      <c r="G14" s="4">
        <f>'[4]QTR-00'!U12</f>
        <v>1503384</v>
      </c>
      <c r="H14" s="4">
        <f>'[4]QTR'!U12</f>
        <v>3434453</v>
      </c>
      <c r="J14" s="4">
        <f>'[4]YTD'!U12</f>
        <v>13136282</v>
      </c>
      <c r="K14" s="4">
        <f>'[4]YTD-00'!U12</f>
        <v>8440181</v>
      </c>
    </row>
    <row r="15" ht="12.75" hidden="1"/>
    <row r="16" spans="1:12" ht="12.75">
      <c r="A16" s="1" t="s">
        <v>135</v>
      </c>
      <c r="B16" s="3" t="s">
        <v>56</v>
      </c>
      <c r="G16" s="47">
        <v>1</v>
      </c>
      <c r="H16" s="47">
        <f>ROUND('[4]QTR'!U14/1000,0)</f>
        <v>1</v>
      </c>
      <c r="I16" s="54">
        <v>7</v>
      </c>
      <c r="J16" s="11">
        <f>ROUND('[4]YTD'!U14/1000,0)</f>
        <v>238</v>
      </c>
      <c r="K16" s="47">
        <v>3</v>
      </c>
      <c r="L16" s="55">
        <v>8</v>
      </c>
    </row>
    <row r="18" spans="1:12" ht="12.75">
      <c r="A18" s="1" t="s">
        <v>136</v>
      </c>
      <c r="B18" s="3" t="s">
        <v>58</v>
      </c>
      <c r="G18" s="11">
        <v>940</v>
      </c>
      <c r="H18" s="11">
        <f>ROUND('[4]QTR'!U16/1000,0)</f>
        <v>252</v>
      </c>
      <c r="I18" s="57">
        <v>1515</v>
      </c>
      <c r="J18" s="11">
        <f>ROUND('[4]YTD'!U16/1000,0)</f>
        <v>4174</v>
      </c>
      <c r="K18" s="11">
        <v>1317</v>
      </c>
      <c r="L18" s="58">
        <v>4760</v>
      </c>
    </row>
    <row r="20" spans="1:12" ht="12.75">
      <c r="A20" s="1" t="s">
        <v>59</v>
      </c>
      <c r="B20" s="3" t="s">
        <v>137</v>
      </c>
      <c r="G20" s="4">
        <v>2261</v>
      </c>
      <c r="H20" s="4">
        <f>(H30-H26-H24)</f>
        <v>2953</v>
      </c>
      <c r="I20" s="59">
        <v>4343</v>
      </c>
      <c r="J20" s="4">
        <f>(J30-J26-J24)</f>
        <v>14791</v>
      </c>
      <c r="K20" s="4">
        <v>3387</v>
      </c>
      <c r="L20" s="4">
        <v>10855</v>
      </c>
    </row>
    <row r="21" ht="12.75">
      <c r="B21" s="3" t="s">
        <v>138</v>
      </c>
    </row>
    <row r="22" ht="12.75">
      <c r="B22" s="3" t="s">
        <v>139</v>
      </c>
    </row>
    <row r="24" spans="1:12" ht="12.75">
      <c r="A24" s="1" t="s">
        <v>55</v>
      </c>
      <c r="B24" s="3" t="s">
        <v>140</v>
      </c>
      <c r="G24" s="4">
        <v>-71</v>
      </c>
      <c r="H24" s="4">
        <f>ROUND('[4]QTR'!U23/1000,0)</f>
        <v>-326</v>
      </c>
      <c r="I24" s="4">
        <v>-337</v>
      </c>
      <c r="J24" s="4">
        <f>ROUND('[4]YTD'!U23/1000,0)</f>
        <v>-1264</v>
      </c>
      <c r="K24" s="4">
        <v>-298</v>
      </c>
      <c r="L24" s="4">
        <v>-895</v>
      </c>
    </row>
    <row r="26" spans="1:12" ht="12.75">
      <c r="A26" s="1" t="s">
        <v>136</v>
      </c>
      <c r="B26" s="3" t="s">
        <v>141</v>
      </c>
      <c r="G26" s="4">
        <v>-524</v>
      </c>
      <c r="H26" s="4">
        <f>ROUND('[4]QTR'!U21/1000,0)</f>
        <v>-459</v>
      </c>
      <c r="I26" s="4">
        <v>-456</v>
      </c>
      <c r="J26" s="4">
        <f>ROUND('[4]YTD'!U21/1000,0)</f>
        <v>-1350</v>
      </c>
      <c r="K26" s="4">
        <v>-1504</v>
      </c>
      <c r="L26" s="4">
        <v>-1336</v>
      </c>
    </row>
    <row r="28" spans="1:12" ht="12.75">
      <c r="A28" s="1" t="s">
        <v>64</v>
      </c>
      <c r="B28" s="3" t="s">
        <v>142</v>
      </c>
      <c r="G28" s="41">
        <v>740</v>
      </c>
      <c r="H28" s="4">
        <f>ROUND('[4]QTR'!U25/1000,0)</f>
        <v>0</v>
      </c>
      <c r="I28" s="41" t="s">
        <v>96</v>
      </c>
      <c r="J28" s="4">
        <f>ROUND('[4]YTD'!U25/1000,0)</f>
        <v>0</v>
      </c>
      <c r="K28" s="41">
        <v>740</v>
      </c>
      <c r="L28" s="41" t="s">
        <v>96</v>
      </c>
    </row>
    <row r="29" spans="7:12" ht="12.75">
      <c r="G29" s="11"/>
      <c r="H29" s="11"/>
      <c r="I29" s="54"/>
      <c r="J29" s="11"/>
      <c r="K29" s="11"/>
      <c r="L29" s="56"/>
    </row>
    <row r="30" spans="1:12" ht="12.75">
      <c r="A30" s="1" t="s">
        <v>66</v>
      </c>
      <c r="B30" s="3" t="s">
        <v>162</v>
      </c>
      <c r="G30" s="4">
        <v>2406</v>
      </c>
      <c r="H30" s="4">
        <f>ROUND('[4]QTR'!U27/1000,0)</f>
        <v>2168</v>
      </c>
      <c r="I30" s="59">
        <v>3550</v>
      </c>
      <c r="J30" s="4">
        <f>ROUND('[4]YTD'!U27/1000,0)</f>
        <v>12177</v>
      </c>
      <c r="K30" s="4">
        <v>2325</v>
      </c>
      <c r="L30" s="4">
        <v>8624</v>
      </c>
    </row>
    <row r="31" ht="12.75">
      <c r="B31" s="3" t="s">
        <v>139</v>
      </c>
    </row>
    <row r="33" spans="1:12" ht="12.75">
      <c r="A33" s="1" t="s">
        <v>69</v>
      </c>
      <c r="B33" s="3" t="s">
        <v>143</v>
      </c>
      <c r="G33" s="41" t="s">
        <v>96</v>
      </c>
      <c r="H33" s="4">
        <f>ROUND('[4]QTR'!U30/1000,0)</f>
        <v>-611</v>
      </c>
      <c r="I33" s="41" t="s">
        <v>96</v>
      </c>
      <c r="J33" s="4">
        <v>0</v>
      </c>
      <c r="K33" s="41" t="s">
        <v>96</v>
      </c>
      <c r="L33" s="41" t="s">
        <v>96</v>
      </c>
    </row>
    <row r="34" spans="7:12" ht="12.75">
      <c r="G34" s="11"/>
      <c r="H34" s="11"/>
      <c r="I34" s="54"/>
      <c r="J34" s="11"/>
      <c r="K34" s="11"/>
      <c r="L34" s="56"/>
    </row>
    <row r="35" spans="1:12" ht="12.75">
      <c r="A35" s="1" t="s">
        <v>71</v>
      </c>
      <c r="B35" s="3" t="s">
        <v>162</v>
      </c>
      <c r="G35" s="4">
        <f>SUM(G30:G33)</f>
        <v>2406</v>
      </c>
      <c r="H35" s="4">
        <f>SUM(H30:H33)</f>
        <v>1557</v>
      </c>
      <c r="I35" s="59">
        <v>3550</v>
      </c>
      <c r="J35" s="4">
        <f>SUM(J30:J33)</f>
        <v>12177</v>
      </c>
      <c r="K35" s="4">
        <v>2325</v>
      </c>
      <c r="L35" s="60">
        <v>8624</v>
      </c>
    </row>
    <row r="36" ht="12.75">
      <c r="B36" s="3" t="s">
        <v>139</v>
      </c>
    </row>
    <row r="38" spans="3:11" ht="12.75" hidden="1">
      <c r="C38" s="3" t="s">
        <v>73</v>
      </c>
      <c r="G38" s="12">
        <f>ROUND('[4]QTR-00'!U30/1000,0)</f>
        <v>-204</v>
      </c>
      <c r="H38" s="13">
        <f>ROUND('[4]QTR'!U30/1000,0)</f>
        <v>-611</v>
      </c>
      <c r="J38" s="14">
        <f>ROUND('[4]YTD'!U30/1000,0)</f>
        <v>-88</v>
      </c>
      <c r="K38" s="13">
        <f>ROUND('[4]YTD-00'!U30/1000,0)</f>
        <v>-2392</v>
      </c>
    </row>
    <row r="39" spans="3:11" ht="12.75" hidden="1">
      <c r="C39" s="3" t="s">
        <v>74</v>
      </c>
      <c r="G39" s="15"/>
      <c r="H39" s="16"/>
      <c r="J39" s="17">
        <f>ROUND('[4]YTD'!U31/1000,0)</f>
        <v>-27</v>
      </c>
      <c r="K39" s="16">
        <f>ROUND('[4]YTD-00'!U31/1000,0)</f>
        <v>228</v>
      </c>
    </row>
    <row r="40" spans="3:11" ht="12.75" hidden="1">
      <c r="C40" s="3" t="s">
        <v>75</v>
      </c>
      <c r="G40" s="15"/>
      <c r="H40" s="16"/>
      <c r="J40" s="17">
        <f>ROUND('[4]YTD'!U32/1000,0)</f>
        <v>0</v>
      </c>
      <c r="K40" s="16">
        <f>ROUND('[4]YTD-00'!U32/1000,0)</f>
        <v>582</v>
      </c>
    </row>
    <row r="41" spans="3:11" ht="12.75" hidden="1">
      <c r="C41" s="3" t="s">
        <v>76</v>
      </c>
      <c r="G41" s="37">
        <v>0</v>
      </c>
      <c r="H41" s="11">
        <v>0</v>
      </c>
      <c r="J41" s="18">
        <v>0</v>
      </c>
      <c r="K41" s="11">
        <v>0</v>
      </c>
    </row>
    <row r="42" spans="1:12" ht="12.75">
      <c r="A42" s="1" t="s">
        <v>77</v>
      </c>
      <c r="B42" s="3" t="s">
        <v>144</v>
      </c>
      <c r="G42" s="4">
        <v>-760</v>
      </c>
      <c r="H42" s="4">
        <f>SUM(H38:H41)</f>
        <v>-611</v>
      </c>
      <c r="I42" s="4">
        <v>-1115</v>
      </c>
      <c r="J42" s="4">
        <f>SUM(J38:J41)</f>
        <v>-115</v>
      </c>
      <c r="K42" s="4">
        <v>-765</v>
      </c>
      <c r="L42" s="4">
        <v>-1725</v>
      </c>
    </row>
    <row r="43" spans="7:12" ht="12.75">
      <c r="G43" s="11"/>
      <c r="H43" s="11"/>
      <c r="I43" s="54"/>
      <c r="J43" s="11"/>
      <c r="K43" s="11"/>
      <c r="L43" s="56"/>
    </row>
    <row r="44" spans="1:12" ht="12.75">
      <c r="A44" s="1" t="s">
        <v>145</v>
      </c>
      <c r="B44" s="3" t="s">
        <v>161</v>
      </c>
      <c r="G44" s="4">
        <f>G35+G42</f>
        <v>1646</v>
      </c>
      <c r="H44" s="4">
        <f>H35+H42</f>
        <v>946</v>
      </c>
      <c r="I44" s="59">
        <v>2435</v>
      </c>
      <c r="J44" s="4">
        <f>J35+J42</f>
        <v>12062</v>
      </c>
      <c r="K44" s="4">
        <f>K35+K42</f>
        <v>1560</v>
      </c>
      <c r="L44" s="60">
        <v>6899</v>
      </c>
    </row>
    <row r="46" spans="2:12" ht="12.75">
      <c r="B46" s="3" t="s">
        <v>146</v>
      </c>
      <c r="G46" s="4">
        <v>-10</v>
      </c>
      <c r="H46" s="4">
        <f>ROUND(('[4]QTR'!U36+'[4]QTR'!U31)/1000,0)</f>
        <v>-14</v>
      </c>
      <c r="I46" s="4">
        <v>-189</v>
      </c>
      <c r="J46" s="4">
        <f>ROUND(('[4]YTD'!U38+'[4]YTD'!U33)/1000,0)</f>
        <v>-97</v>
      </c>
      <c r="K46" s="4">
        <v>-12</v>
      </c>
      <c r="L46" s="4">
        <v>-219</v>
      </c>
    </row>
    <row r="48" spans="1:12" ht="12.75">
      <c r="A48" s="1" t="s">
        <v>81</v>
      </c>
      <c r="B48" s="3" t="s">
        <v>147</v>
      </c>
      <c r="G48" s="41" t="s">
        <v>96</v>
      </c>
      <c r="H48" s="4" t="e">
        <f>ROUND('[4]QTR'!U45/1000,0)</f>
        <v>#REF!</v>
      </c>
      <c r="I48" s="41" t="s">
        <v>96</v>
      </c>
      <c r="K48" s="41" t="s">
        <v>96</v>
      </c>
      <c r="L48" s="41" t="s">
        <v>96</v>
      </c>
    </row>
    <row r="50" spans="1:12" ht="12.75">
      <c r="A50" s="1" t="s">
        <v>148</v>
      </c>
      <c r="B50" s="3" t="s">
        <v>149</v>
      </c>
      <c r="G50" s="41" t="s">
        <v>96</v>
      </c>
      <c r="H50" s="41"/>
      <c r="I50" s="41" t="s">
        <v>96</v>
      </c>
      <c r="K50" s="41" t="s">
        <v>96</v>
      </c>
      <c r="L50" s="41" t="s">
        <v>96</v>
      </c>
    </row>
    <row r="51" spans="2:12" ht="12.75">
      <c r="B51" s="3" t="s">
        <v>150</v>
      </c>
      <c r="G51" s="41"/>
      <c r="H51" s="41"/>
      <c r="K51" s="41"/>
      <c r="L51"/>
    </row>
    <row r="52" spans="7:12" ht="12.75">
      <c r="G52" s="41"/>
      <c r="H52" s="41"/>
      <c r="K52" s="41"/>
      <c r="L52"/>
    </row>
    <row r="53" spans="1:12" ht="12.75">
      <c r="A53" s="1" t="s">
        <v>151</v>
      </c>
      <c r="B53" s="3" t="s">
        <v>152</v>
      </c>
      <c r="G53" s="41" t="s">
        <v>96</v>
      </c>
      <c r="H53" s="41"/>
      <c r="I53" s="41" t="s">
        <v>96</v>
      </c>
      <c r="K53" s="41" t="s">
        <v>96</v>
      </c>
      <c r="L53" s="41" t="s">
        <v>96</v>
      </c>
    </row>
    <row r="54" spans="2:12" ht="12.75">
      <c r="B54" s="3" t="s">
        <v>153</v>
      </c>
      <c r="G54" s="41" t="s">
        <v>96</v>
      </c>
      <c r="H54" s="41"/>
      <c r="I54" s="41" t="s">
        <v>96</v>
      </c>
      <c r="K54" s="41" t="s">
        <v>96</v>
      </c>
      <c r="L54" s="41" t="s">
        <v>96</v>
      </c>
    </row>
    <row r="55" spans="2:12" ht="12.75">
      <c r="B55" s="3" t="s">
        <v>154</v>
      </c>
      <c r="G55" s="41" t="s">
        <v>96</v>
      </c>
      <c r="H55" s="41"/>
      <c r="I55" s="41" t="s">
        <v>96</v>
      </c>
      <c r="K55" s="41" t="s">
        <v>96</v>
      </c>
      <c r="L55" s="41" t="s">
        <v>96</v>
      </c>
    </row>
    <row r="56" ht="12.75">
      <c r="B56" s="3" t="s">
        <v>155</v>
      </c>
    </row>
    <row r="57" spans="9:12" ht="12.75">
      <c r="I57" s="54"/>
      <c r="L57" s="56"/>
    </row>
    <row r="58" spans="1:12" ht="13.5" thickBot="1">
      <c r="A58" s="1" t="s">
        <v>156</v>
      </c>
      <c r="B58" s="3" t="s">
        <v>163</v>
      </c>
      <c r="G58" s="19">
        <f aca="true" t="shared" si="0" ref="G58:L58">SUM(G44:G46)</f>
        <v>1636</v>
      </c>
      <c r="H58" s="19">
        <f t="shared" si="0"/>
        <v>932</v>
      </c>
      <c r="I58" s="19">
        <f t="shared" si="0"/>
        <v>2246</v>
      </c>
      <c r="J58" s="19">
        <f t="shared" si="0"/>
        <v>11965</v>
      </c>
      <c r="K58" s="19">
        <f t="shared" si="0"/>
        <v>1548</v>
      </c>
      <c r="L58" s="19">
        <f t="shared" si="0"/>
        <v>6680</v>
      </c>
    </row>
    <row r="59" ht="13.5" thickTop="1"/>
    <row r="60" spans="2:12" ht="12.75">
      <c r="B60" s="3" t="s">
        <v>83</v>
      </c>
      <c r="G60" s="4">
        <v>63238086</v>
      </c>
      <c r="H60" s="4">
        <f>((40840086*30)+(63238086*62))/92</f>
        <v>55934390.347826086</v>
      </c>
      <c r="I60" s="4">
        <v>63238086</v>
      </c>
      <c r="J60" s="4">
        <f>((39840086*236)+(40840086*68)+(63238086*62))/366</f>
        <v>43989473.978142075</v>
      </c>
      <c r="K60" s="4">
        <v>63238086</v>
      </c>
      <c r="L60" s="4">
        <v>63238086</v>
      </c>
    </row>
    <row r="62" spans="1:12" ht="12.75">
      <c r="A62" s="20">
        <v>3</v>
      </c>
      <c r="B62" s="3" t="s">
        <v>157</v>
      </c>
      <c r="G62" s="49">
        <v>2.59</v>
      </c>
      <c r="H62" s="21">
        <f>H58*1000/H60</f>
        <v>0.0166623788013848</v>
      </c>
      <c r="I62">
        <v>3.55</v>
      </c>
      <c r="J62" s="21">
        <f>J58*1000/J60</f>
        <v>0.2719968873904991</v>
      </c>
      <c r="K62" s="49">
        <v>2.45</v>
      </c>
      <c r="L62" s="3">
        <v>10.56</v>
      </c>
    </row>
    <row r="63" spans="7:11" ht="12.75">
      <c r="G63" s="21"/>
      <c r="H63" s="21"/>
      <c r="K63" s="21"/>
    </row>
    <row r="68" ht="12.75" hidden="1">
      <c r="B68" s="2" t="s">
        <v>76</v>
      </c>
    </row>
    <row r="69" ht="12.75" hidden="1">
      <c r="C69" s="3" t="s">
        <v>87</v>
      </c>
    </row>
    <row r="70" ht="12.75" hidden="1"/>
    <row r="71" ht="12.75" hidden="1">
      <c r="C71" s="3" t="s">
        <v>88</v>
      </c>
    </row>
  </sheetData>
  <printOptions/>
  <pageMargins left="1" right="0.75" top="1" bottom="1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Plantation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Signet &amp; Co</cp:lastModifiedBy>
  <cp:lastPrinted>2001-11-13T06:13:38Z</cp:lastPrinted>
  <dcterms:created xsi:type="dcterms:W3CDTF">2000-11-17T02:02:00Z</dcterms:created>
  <dcterms:modified xsi:type="dcterms:W3CDTF">2001-11-21T06:53:37Z</dcterms:modified>
  <cp:category/>
  <cp:version/>
  <cp:contentType/>
  <cp:contentStatus/>
</cp:coreProperties>
</file>