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'BS'!$A$1:$H$55</definedName>
    <definedName name="_xlnm.Print_Area" localSheetId="3">'CF'!$A$1:$H$48</definedName>
    <definedName name="_xlnm.Print_Area" localSheetId="2">'EQUITY '!$A$1:$H$45</definedName>
    <definedName name="_xlnm.Print_Area" localSheetId="1">'PNL'!$A$1:$H$45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<sst xmlns="http://schemas.openxmlformats.org/spreadsheetml/2006/main" count="165" uniqueCount="119">
  <si>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</si>
  <si>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</si>
  <si>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</si>
  <si>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</si>
  <si>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</si>
  <si>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</si>
  <si>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</si>
  <si>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</si>
  <si>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</si>
  <si>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</si>
  <si>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</si>
  <si>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</si>
  <si>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</si>
  <si>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</si>
  <si>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</si>
  <si>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</si>
  <si>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</si>
  <si>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</si>
  <si>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</si>
  <si>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</si>
  <si>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</si>
  <si>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</si>
  <si>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</si>
  <si>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</si>
  <si>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</si>
  <si>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</si>
  <si>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</si>
  <si>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</si>
  <si>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</si>
  <si>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</si>
  <si>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</si>
  <si>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</si>
  <si>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</si>
  <si>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</si>
  <si>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</si>
  <si>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</si>
  <si>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</si>
  <si>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</si>
  <si>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</si>
  <si>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</si>
  <si>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</si>
  <si>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</si>
  <si>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</si>
  <si>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</si>
  <si>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</si>
  <si>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</si>
  <si>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</si>
  <si>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</si>
  <si>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</si>
  <si>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</si>
  <si>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</si>
  <si>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</si>
  <si>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</si>
  <si>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</si>
  <si>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</si>
  <si>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</si>
  <si>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</si>
  <si>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</si>
  <si>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</si>
  <si>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</si>
  <si>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</si>
  <si>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</si>
  <si>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</si>
  <si>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</si>
  <si>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</si>
  <si>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</si>
  <si>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</si>
  <si>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</si>
  <si>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</si>
  <si>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</si>
  <si>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</si>
  <si>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CURRENT</t>
  </si>
  <si>
    <t xml:space="preserve"> QUARTER ENDED</t>
  </si>
  <si>
    <t>2004</t>
  </si>
  <si>
    <t xml:space="preserve">CUMULATIVE </t>
  </si>
  <si>
    <t xml:space="preserve"> TO DATE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</si>
  <si>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</si>
  <si>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</si>
  <si>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</si>
  <si>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</si>
  <si>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</si>
  <si>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</si>
  <si>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</si>
  <si>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</si>
  <si>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</si>
  <si>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</si>
  <si>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</si>
  <si>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</si>
  <si>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</si>
  <si>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</si>
  <si>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</si>
  <si>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</si>
  <si>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</si>
  <si>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</si>
  <si>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</si>
  <si>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</si>
  <si>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</si>
  <si>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>explanatory notes attached to the interim financial statements.</t>
  </si>
  <si>
    <r>
      <t xml:space="preserve">Deferred </t>
    </r>
    <r>
      <rPr>
        <sz val="12"/>
        <rFont val="Times New Roman"/>
        <family val="1"/>
      </rPr>
      <t>tax assets</t>
    </r>
  </si>
  <si>
    <t>-Dividends</t>
  </si>
  <si>
    <t xml:space="preserve">Annual Financial Report for the year ended 31st December 2004 and the accompanying </t>
  </si>
  <si>
    <t>Annual Financial Report for the year ended 31st December 2004 and the accompanying explanatory notes</t>
  </si>
  <si>
    <t>At 1 January 2005</t>
  </si>
  <si>
    <t>At 1 January 2004</t>
  </si>
  <si>
    <t xml:space="preserve">Opening balance  </t>
  </si>
  <si>
    <t>2005</t>
  </si>
  <si>
    <t>Short term borrowings</t>
  </si>
  <si>
    <r>
      <t>L</t>
    </r>
    <r>
      <rPr>
        <sz val="12"/>
        <rFont val="Times New Roman"/>
        <family val="1"/>
      </rPr>
      <t>ong term borowings</t>
    </r>
  </si>
  <si>
    <t>As at 30 September 2005</t>
  </si>
  <si>
    <t>For  the  quarter  ended 30 September 2005</t>
  </si>
  <si>
    <t xml:space="preserve">9 months quarter </t>
  </si>
  <si>
    <t>ended 30 September 2005</t>
  </si>
  <si>
    <t>For the quarter ended 30 September 2005</t>
  </si>
  <si>
    <t xml:space="preserve"> 30 September</t>
  </si>
  <si>
    <t>9 MONTHS</t>
  </si>
  <si>
    <t>9 months</t>
  </si>
  <si>
    <t>ended 30 September 2004</t>
  </si>
  <si>
    <t>Goodwill on consolidation</t>
  </si>
  <si>
    <t>Net Change in operating activities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</si>
</sst>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_(* #,##0_);_(* \(#,##0\);_(* &quot;-&quot;??_);_(@_)"/>
    <numFmt numFmtId="187" formatCode="#,##0.000_);[Red]\(#,##0.000\)"/>
    <numFmt numFmtId="188" formatCode="#,##0.0000_);[Red]\(#,##0.0000\)"/>
    <numFmt numFmtId="189" formatCode="0.0000_);[Red]\(0.0000\)"/>
  </numFmts>
  <fonts count="2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186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86" fontId="0" fillId="0" borderId="0" xfId="15" applyNumberFormat="1" applyFont="1" applyBorder="1" applyAlignment="1">
      <alignment/>
    </xf>
    <xf numFmtId="186" fontId="0" fillId="0" borderId="2" xfId="15" applyNumberFormat="1" applyFont="1" applyBorder="1" applyAlignment="1">
      <alignment/>
    </xf>
    <xf numFmtId="186" fontId="0" fillId="0" borderId="3" xfId="15" applyNumberFormat="1" applyFont="1" applyBorder="1" applyAlignment="1">
      <alignment/>
    </xf>
    <xf numFmtId="186" fontId="0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86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86" fontId="0" fillId="0" borderId="6" xfId="15" applyNumberFormat="1" applyFont="1" applyBorder="1" applyAlignment="1">
      <alignment/>
    </xf>
    <xf numFmtId="186" fontId="0" fillId="0" borderId="7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8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86" fontId="0" fillId="0" borderId="0" xfId="21" applyNumberFormat="1" applyFont="1">
      <alignment/>
      <protection/>
    </xf>
    <xf numFmtId="186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86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181" fontId="0" fillId="0" borderId="9" xfId="21" applyNumberFormat="1" applyFont="1" applyBorder="1" applyAlignment="1">
      <alignment horizontal="right"/>
      <protection/>
    </xf>
    <xf numFmtId="183" fontId="0" fillId="0" borderId="0" xfId="23" applyNumberFormat="1" applyFont="1">
      <alignment/>
      <protection/>
    </xf>
    <xf numFmtId="181" fontId="0" fillId="0" borderId="0" xfId="22" applyNumberFormat="1" applyFont="1">
      <alignment/>
      <protection/>
    </xf>
    <xf numFmtId="181" fontId="0" fillId="0" borderId="6" xfId="22" applyNumberFormat="1" applyFont="1" applyBorder="1">
      <alignment/>
      <protection/>
    </xf>
    <xf numFmtId="181" fontId="0" fillId="0" borderId="8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87" fontId="0" fillId="0" borderId="0" xfId="21" applyNumberFormat="1" applyFont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81" fontId="0" fillId="0" borderId="0" xfId="22" applyNumberFormat="1" applyFont="1" applyAlignment="1">
      <alignment/>
      <protection/>
    </xf>
    <xf numFmtId="18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81" fontId="0" fillId="0" borderId="0" xfId="21" applyNumberFormat="1" applyFont="1" applyBorder="1" applyAlignment="1">
      <alignment horizontal="right"/>
      <protection/>
    </xf>
    <xf numFmtId="189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9" fillId="0" borderId="0" xfId="0" applyFont="1" applyAlignment="1">
      <alignment/>
    </xf>
    <xf numFmtId="0" fontId="24" fillId="0" borderId="0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5" fillId="0" borderId="0" xfId="21" applyFont="1">
      <alignment/>
      <protection/>
    </xf>
    <xf numFmtId="0" fontId="22" fillId="0" borderId="0" xfId="21" applyFont="1" applyFill="1">
      <alignment/>
      <protection/>
    </xf>
    <xf numFmtId="186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37" fontId="22" fillId="0" borderId="0" xfId="22" applyNumberFormat="1" applyFont="1">
      <alignment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9" xfId="21" applyNumberFormat="1" applyFont="1" applyBorder="1">
      <alignment/>
      <protection/>
    </xf>
    <xf numFmtId="37" fontId="22" fillId="0" borderId="0" xfId="21" applyNumberFormat="1" applyFont="1" applyAlignment="1">
      <alignment horizontal="right"/>
      <protection/>
    </xf>
    <xf numFmtId="38" fontId="0" fillId="0" borderId="0" xfId="21" applyNumberFormat="1" applyFont="1" applyFill="1" applyBorder="1">
      <alignment/>
      <protection/>
    </xf>
    <xf numFmtId="41" fontId="0" fillId="0" borderId="0" xfId="21" applyNumberFormat="1" applyFont="1" applyBorder="1" applyAlignment="1">
      <alignment horizontal="right"/>
      <protection/>
    </xf>
    <xf numFmtId="186" fontId="0" fillId="0" borderId="0" xfId="15" applyNumberFormat="1" applyFont="1" applyFill="1" applyBorder="1" applyAlignment="1">
      <alignment/>
    </xf>
    <xf numFmtId="0" fontId="24" fillId="0" borderId="0" xfId="2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40" fontId="24" fillId="0" borderId="0" xfId="21" applyNumberFormat="1" applyFont="1" applyBorder="1" applyAlignment="1">
      <alignment horizontal="right"/>
      <protection/>
    </xf>
    <xf numFmtId="186" fontId="0" fillId="0" borderId="0" xfId="21" applyNumberFormat="1" applyFont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108</v>
      </c>
      <c r="B6" s="61"/>
      <c r="C6" s="62"/>
      <c r="D6" s="62"/>
      <c r="E6" s="62"/>
      <c r="F6" s="62"/>
      <c r="G6" s="153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88</v>
      </c>
      <c r="H10" s="12" t="s">
        <v>89</v>
      </c>
      <c r="I10" s="86" t="s">
        <v>5</v>
      </c>
    </row>
    <row r="11" spans="7:9" ht="15.75">
      <c r="G11" s="151">
        <v>38625</v>
      </c>
      <c r="H11" s="151">
        <v>38352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77</v>
      </c>
      <c r="G13" s="12"/>
      <c r="H13" s="12"/>
      <c r="I13" s="63"/>
    </row>
    <row r="15" spans="1:9" ht="15.75">
      <c r="A15" s="30"/>
      <c r="B15" s="31" t="s">
        <v>39</v>
      </c>
      <c r="G15" s="32">
        <v>72618</v>
      </c>
      <c r="H15" s="32">
        <v>65172</v>
      </c>
      <c r="I15" s="32">
        <v>36239</v>
      </c>
    </row>
    <row r="16" spans="1:9" ht="15.75">
      <c r="A16" s="30"/>
      <c r="B16" s="31"/>
      <c r="G16" s="32"/>
      <c r="H16" s="32"/>
      <c r="I16" s="32"/>
    </row>
    <row r="17" spans="1:9" ht="15.75">
      <c r="A17" s="30"/>
      <c r="B17" t="s">
        <v>117</v>
      </c>
      <c r="G17" s="32">
        <v>14057</v>
      </c>
      <c r="H17" s="32">
        <v>0</v>
      </c>
      <c r="I17" s="32"/>
    </row>
    <row r="18" spans="1:9" ht="15.75">
      <c r="A18" s="30"/>
      <c r="B18" s="31"/>
      <c r="G18" s="32"/>
      <c r="H18" s="32"/>
      <c r="I18" s="32"/>
    </row>
    <row r="19" spans="1:9" ht="15.75">
      <c r="A19" s="30"/>
      <c r="B19" s="31" t="s">
        <v>98</v>
      </c>
      <c r="G19" s="32">
        <v>3</v>
      </c>
      <c r="H19" s="32">
        <v>3</v>
      </c>
      <c r="I19" s="32"/>
    </row>
    <row r="20" spans="1:9" ht="16.5" customHeight="1">
      <c r="A20" s="30"/>
      <c r="B20" s="31"/>
      <c r="G20" s="32"/>
      <c r="H20" s="32"/>
      <c r="I20" s="32"/>
    </row>
    <row r="21" spans="1:9" ht="15.75">
      <c r="A21" s="30"/>
      <c r="B21" s="108" t="s">
        <v>78</v>
      </c>
      <c r="G21" s="32"/>
      <c r="H21" s="32"/>
      <c r="I21" s="32"/>
    </row>
    <row r="22" spans="1:9" ht="15.75">
      <c r="A22" s="30"/>
      <c r="B22" s="108"/>
      <c r="G22" s="32"/>
      <c r="H22" s="32"/>
      <c r="I22" s="32"/>
    </row>
    <row r="23" spans="1:9" ht="15.75">
      <c r="A23" s="30"/>
      <c r="B23" s="156" t="s">
        <v>85</v>
      </c>
      <c r="G23" s="67">
        <v>22005</v>
      </c>
      <c r="H23" s="67">
        <v>17402</v>
      </c>
      <c r="I23" s="68">
        <v>48112.4</v>
      </c>
    </row>
    <row r="24" spans="1:9" ht="15.75">
      <c r="A24" s="30"/>
      <c r="B24" s="156" t="s">
        <v>86</v>
      </c>
      <c r="G24" s="163">
        <f>30834+2168</f>
        <v>33002</v>
      </c>
      <c r="H24" s="163">
        <f>27418+1210</f>
        <v>28628</v>
      </c>
      <c r="I24" s="69"/>
    </row>
    <row r="25" spans="1:15" ht="15.75" customHeight="1">
      <c r="A25" s="30"/>
      <c r="B25" s="156" t="s">
        <v>83</v>
      </c>
      <c r="G25" s="67">
        <v>640</v>
      </c>
      <c r="H25" s="67">
        <f>889-121</f>
        <v>768</v>
      </c>
      <c r="I25" s="69"/>
      <c r="O25" s="158"/>
    </row>
    <row r="26" spans="1:15" ht="15.75">
      <c r="A26" s="30"/>
      <c r="B26" s="156" t="s">
        <v>84</v>
      </c>
      <c r="G26" s="67">
        <v>26494</v>
      </c>
      <c r="H26" s="67">
        <v>45159</v>
      </c>
      <c r="I26" s="69"/>
      <c r="O26" s="158"/>
    </row>
    <row r="27" spans="1:15" ht="15.75">
      <c r="A27" s="30"/>
      <c r="B27" s="31"/>
      <c r="G27" s="70">
        <f>SUM(G23:G26)</f>
        <v>82141</v>
      </c>
      <c r="H27" s="70">
        <f>SUM(H23:H26)</f>
        <v>91957</v>
      </c>
      <c r="I27" s="71">
        <v>1438</v>
      </c>
      <c r="O27" s="159"/>
    </row>
    <row r="28" spans="1:15" ht="15.75">
      <c r="A28" s="30"/>
      <c r="B28" s="31"/>
      <c r="G28" s="67"/>
      <c r="H28" s="67"/>
      <c r="I28" s="90"/>
      <c r="O28" s="158"/>
    </row>
    <row r="29" spans="1:15" ht="15.75">
      <c r="A29" s="30"/>
      <c r="B29" s="108" t="s">
        <v>79</v>
      </c>
      <c r="G29" s="67"/>
      <c r="H29" s="67"/>
      <c r="I29" s="69">
        <v>18</v>
      </c>
      <c r="O29" s="158"/>
    </row>
    <row r="30" spans="1:9" ht="15.75">
      <c r="A30" s="30"/>
      <c r="B30" s="108"/>
      <c r="G30" s="67"/>
      <c r="H30" s="67"/>
      <c r="I30" s="69"/>
    </row>
    <row r="31" spans="1:10" ht="15.75">
      <c r="A31" s="30"/>
      <c r="B31" s="156" t="s">
        <v>87</v>
      </c>
      <c r="G31" s="67">
        <f>21538+14568</f>
        <v>36106</v>
      </c>
      <c r="H31" s="67">
        <f>24373+11502</f>
        <v>35875</v>
      </c>
      <c r="I31" s="69">
        <v>0</v>
      </c>
      <c r="J31" s="117"/>
    </row>
    <row r="32" spans="1:10" ht="15.75">
      <c r="A32" s="30"/>
      <c r="B32" s="156" t="s">
        <v>80</v>
      </c>
      <c r="G32" s="67">
        <v>0</v>
      </c>
      <c r="H32" s="67">
        <v>53</v>
      </c>
      <c r="I32" s="69">
        <v>33196</v>
      </c>
      <c r="J32" s="117"/>
    </row>
    <row r="33" spans="1:10" ht="15.75">
      <c r="A33" s="30"/>
      <c r="B33" s="156" t="s">
        <v>106</v>
      </c>
      <c r="G33" s="67">
        <f>5650</f>
        <v>5650</v>
      </c>
      <c r="H33" s="67">
        <v>0</v>
      </c>
      <c r="I33" s="69">
        <v>33196</v>
      </c>
      <c r="J33" s="117"/>
    </row>
    <row r="34" spans="1:9" ht="15.75">
      <c r="A34" s="30"/>
      <c r="B34" s="31"/>
      <c r="G34" s="70">
        <f>SUM(G31:G33)</f>
        <v>41756</v>
      </c>
      <c r="H34" s="70">
        <f>SUM(H31:H33)</f>
        <v>35928</v>
      </c>
      <c r="I34" s="71"/>
    </row>
    <row r="35" spans="1:9" ht="15.75">
      <c r="A35" s="30"/>
      <c r="B35" s="31"/>
      <c r="G35" s="67"/>
      <c r="H35" s="67"/>
      <c r="I35" s="67"/>
    </row>
    <row r="36" spans="1:9" ht="15.75">
      <c r="A36" s="30"/>
      <c r="B36" s="108" t="s">
        <v>81</v>
      </c>
      <c r="G36" s="51">
        <f>+G27-G34+G19</f>
        <v>40388</v>
      </c>
      <c r="H36" s="51">
        <f>+H27-H34+H19</f>
        <v>56032</v>
      </c>
      <c r="I36" s="32"/>
    </row>
    <row r="37" spans="1:13" ht="16.5" thickBot="1">
      <c r="A37" s="30"/>
      <c r="B37" s="31"/>
      <c r="G37" s="52">
        <f>SUM(G15:G19)+G36-G19</f>
        <v>127063</v>
      </c>
      <c r="H37" s="52">
        <f>SUM(H15:H19)+H36-H19</f>
        <v>121204</v>
      </c>
      <c r="I37" s="32"/>
      <c r="M37" s="15"/>
    </row>
    <row r="38" spans="1:12" ht="17.25" thickBot="1" thickTop="1">
      <c r="A38" s="30"/>
      <c r="B38" s="31"/>
      <c r="G38" s="50"/>
      <c r="H38" s="50"/>
      <c r="I38" s="33">
        <v>48754.4</v>
      </c>
      <c r="L38" s="160"/>
    </row>
    <row r="39" spans="1:9" ht="16.5" thickTop="1">
      <c r="A39" s="30"/>
      <c r="B39" s="108" t="s">
        <v>82</v>
      </c>
      <c r="G39" s="50"/>
      <c r="H39" s="50"/>
      <c r="I39" s="50"/>
    </row>
    <row r="40" spans="1:9" ht="15.75">
      <c r="A40" s="30"/>
      <c r="B40" s="108"/>
      <c r="G40" s="50"/>
      <c r="H40" s="50"/>
      <c r="I40" s="50"/>
    </row>
    <row r="41" spans="1:9" ht="15.75">
      <c r="A41" s="30"/>
      <c r="B41" s="31" t="s">
        <v>7</v>
      </c>
      <c r="G41" s="67">
        <v>60000</v>
      </c>
      <c r="H41" s="67">
        <v>60000</v>
      </c>
      <c r="I41" s="32">
        <v>6964</v>
      </c>
    </row>
    <row r="42" spans="1:9" ht="15.75">
      <c r="A42" s="30"/>
      <c r="B42" s="31" t="s">
        <v>8</v>
      </c>
      <c r="G42" s="67">
        <f>+'EQUITY '!E26+'EQUITY '!G26+'EQUITY '!F26</f>
        <v>57840</v>
      </c>
      <c r="H42" s="67">
        <v>52632</v>
      </c>
      <c r="I42" s="32"/>
    </row>
    <row r="43" spans="1:9" ht="15.75">
      <c r="A43" s="30"/>
      <c r="B43" s="108"/>
      <c r="E43" s="150"/>
      <c r="G43" s="89">
        <f>SUM(G41:G42)</f>
        <v>117840</v>
      </c>
      <c r="H43" s="89">
        <f>SUM(H41:H42)</f>
        <v>112632</v>
      </c>
      <c r="I43" s="118"/>
    </row>
    <row r="44" spans="1:9" ht="15.75">
      <c r="A44" s="30"/>
      <c r="B44" s="31"/>
      <c r="E44" s="117"/>
      <c r="G44" s="67"/>
      <c r="H44" s="67"/>
      <c r="I44" s="67"/>
    </row>
    <row r="45" spans="1:9" ht="15.75">
      <c r="A45" s="30"/>
      <c r="B45" s="31" t="s">
        <v>107</v>
      </c>
      <c r="E45" s="117"/>
      <c r="G45" s="67">
        <v>0</v>
      </c>
      <c r="H45" s="67">
        <v>0</v>
      </c>
      <c r="I45" s="67"/>
    </row>
    <row r="46" spans="1:9" ht="15.75">
      <c r="A46" s="30"/>
      <c r="B46" s="31"/>
      <c r="E46" s="117"/>
      <c r="G46" s="67"/>
      <c r="H46" s="67"/>
      <c r="I46" s="67"/>
    </row>
    <row r="47" spans="1:9" ht="16.5" thickBot="1">
      <c r="A47" s="30"/>
      <c r="B47" s="10" t="s">
        <v>68</v>
      </c>
      <c r="G47" s="85">
        <v>9223</v>
      </c>
      <c r="H47" s="85">
        <v>8572</v>
      </c>
      <c r="I47" s="33"/>
    </row>
    <row r="48" spans="1:9" ht="17.25" thickBot="1" thickTop="1">
      <c r="A48" s="30"/>
      <c r="B48" s="31"/>
      <c r="G48" s="52">
        <f>SUM(G43:G47)</f>
        <v>127063</v>
      </c>
      <c r="H48" s="52">
        <f>SUM(H43:H47)</f>
        <v>121204</v>
      </c>
      <c r="I48" s="32"/>
    </row>
    <row r="49" spans="1:9" ht="16.5" thickTop="1">
      <c r="A49" s="30"/>
      <c r="B49" s="31"/>
      <c r="G49" s="51"/>
      <c r="H49" s="51"/>
      <c r="I49" s="32"/>
    </row>
    <row r="50" spans="2:8" s="160" customFormat="1" ht="15.75">
      <c r="B50" s="175"/>
      <c r="C50" s="157"/>
      <c r="D50" s="157"/>
      <c r="E50" s="157"/>
      <c r="F50" s="176"/>
      <c r="G50" s="177"/>
      <c r="H50" s="177"/>
    </row>
    <row r="51" spans="7:8" s="160" customFormat="1" ht="15.75">
      <c r="G51" s="178"/>
      <c r="H51" s="178"/>
    </row>
    <row r="52" spans="1:8" ht="15.75">
      <c r="A52" s="53" t="s">
        <v>96</v>
      </c>
      <c r="B52" s="53"/>
      <c r="C52" s="53"/>
      <c r="D52" s="53"/>
      <c r="E52" s="107"/>
      <c r="F52" s="106"/>
      <c r="G52" s="107"/>
      <c r="H52" s="56"/>
    </row>
    <row r="53" spans="1:8" ht="15.75">
      <c r="A53" s="103" t="s">
        <v>100</v>
      </c>
      <c r="B53" s="53"/>
      <c r="C53" s="53"/>
      <c r="D53" s="53"/>
      <c r="E53" s="107"/>
      <c r="F53" s="106"/>
      <c r="G53" s="107"/>
      <c r="H53" s="56"/>
    </row>
    <row r="54" spans="1:2" ht="15.75">
      <c r="A54" s="53" t="s">
        <v>97</v>
      </c>
      <c r="B54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workbookViewId="0" topLeftCell="A20">
      <selection activeCell="E32" sqref="E32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9" width="8.00390625" style="44" customWidth="1"/>
    <col min="10" max="14" width="8.00390625" style="44" hidden="1" customWidth="1"/>
    <col min="15" max="15" width="10.75390625" style="44" hidden="1" customWidth="1"/>
    <col min="16" max="17" width="8.00390625" style="44" hidden="1" customWidth="1"/>
    <col min="18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70</v>
      </c>
      <c r="B3" s="21"/>
      <c r="C3" s="22"/>
      <c r="D3" s="22"/>
      <c r="E3" s="22"/>
      <c r="F3" s="36"/>
      <c r="G3" s="35"/>
      <c r="H3" s="22"/>
    </row>
    <row r="4" spans="1:8" s="23" customFormat="1" ht="9.7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112</v>
      </c>
      <c r="B6" s="39"/>
      <c r="C6" s="40"/>
      <c r="D6" s="40"/>
      <c r="E6" s="40"/>
      <c r="F6" s="153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105</v>
      </c>
      <c r="F9" s="84" t="s">
        <v>73</v>
      </c>
      <c r="G9" s="84" t="s">
        <v>105</v>
      </c>
      <c r="H9" s="84" t="s">
        <v>73</v>
      </c>
    </row>
    <row r="10" spans="5:8" s="81" customFormat="1" ht="12">
      <c r="E10" s="82" t="s">
        <v>12</v>
      </c>
      <c r="F10" s="82" t="s">
        <v>71</v>
      </c>
      <c r="G10" s="83" t="s">
        <v>114</v>
      </c>
      <c r="H10" s="83" t="s">
        <v>114</v>
      </c>
    </row>
    <row r="11" spans="4:8" s="81" customFormat="1" ht="12">
      <c r="D11" s="145" t="s">
        <v>67</v>
      </c>
      <c r="E11" s="83" t="s">
        <v>13</v>
      </c>
      <c r="F11" s="83" t="s">
        <v>72</v>
      </c>
      <c r="G11" s="83" t="s">
        <v>15</v>
      </c>
      <c r="H11" s="83" t="s">
        <v>74</v>
      </c>
    </row>
    <row r="12" spans="4:8" s="81" customFormat="1" ht="12">
      <c r="D12" s="145"/>
      <c r="E12" s="82" t="s">
        <v>113</v>
      </c>
      <c r="F12" s="82" t="s">
        <v>113</v>
      </c>
      <c r="G12" s="83" t="s">
        <v>14</v>
      </c>
      <c r="H12" s="83" t="s">
        <v>75</v>
      </c>
    </row>
    <row r="13" spans="4:8" s="81" customFormat="1" ht="12">
      <c r="D13" s="145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6"/>
      <c r="E14" s="14"/>
      <c r="F14" s="14"/>
      <c r="G14" s="14"/>
      <c r="H14" s="14"/>
    </row>
    <row r="15" spans="1:16" s="29" customFormat="1" ht="15.75">
      <c r="A15" s="53" t="s">
        <v>9</v>
      </c>
      <c r="D15" s="147"/>
      <c r="E15" s="55">
        <v>51294</v>
      </c>
      <c r="F15" s="55">
        <v>48978</v>
      </c>
      <c r="G15" s="55">
        <v>141485</v>
      </c>
      <c r="H15" s="55">
        <v>139993</v>
      </c>
      <c r="K15" s="55">
        <v>43768</v>
      </c>
      <c r="L15" s="55">
        <v>47247</v>
      </c>
      <c r="M15" s="55">
        <v>48978</v>
      </c>
      <c r="N15" s="48">
        <f>+E15</f>
        <v>51294</v>
      </c>
      <c r="O15" s="48">
        <f>SUM(K15:N15)</f>
        <v>191287</v>
      </c>
      <c r="P15" s="48">
        <f>+G15-O15</f>
        <v>-49802</v>
      </c>
    </row>
    <row r="16" spans="4:13" s="29" customFormat="1" ht="15.75">
      <c r="D16" s="147"/>
      <c r="E16" s="55"/>
      <c r="F16" s="55"/>
      <c r="G16" s="55"/>
      <c r="H16" s="55"/>
      <c r="K16" s="55"/>
      <c r="L16" s="55"/>
      <c r="M16" s="55"/>
    </row>
    <row r="17" spans="1:16" s="29" customFormat="1" ht="15.75">
      <c r="A17" s="15" t="s">
        <v>19</v>
      </c>
      <c r="D17" s="147"/>
      <c r="E17" s="169">
        <v>-48563</v>
      </c>
      <c r="F17" s="171">
        <v>-45957</v>
      </c>
      <c r="G17" s="169">
        <f>-142643+7508-1</f>
        <v>-135136</v>
      </c>
      <c r="H17" s="171">
        <v>-133020</v>
      </c>
      <c r="K17" s="55">
        <v>-42316</v>
      </c>
      <c r="L17" s="55">
        <v>-44747</v>
      </c>
      <c r="M17" s="55">
        <v>-45957</v>
      </c>
      <c r="N17" s="48">
        <f>+E17</f>
        <v>-48563</v>
      </c>
      <c r="O17" s="48">
        <f>SUM(K17:N17)</f>
        <v>-181583</v>
      </c>
      <c r="P17" s="48">
        <f>+G17-O17</f>
        <v>46447</v>
      </c>
    </row>
    <row r="18" spans="4:13" s="29" customFormat="1" ht="15.75">
      <c r="D18" s="147"/>
      <c r="E18" s="55"/>
      <c r="F18" s="55"/>
      <c r="G18" s="55"/>
      <c r="H18" s="55"/>
      <c r="K18" s="55"/>
      <c r="L18" s="55"/>
      <c r="M18" s="55"/>
    </row>
    <row r="19" spans="1:16" s="29" customFormat="1" ht="15.75">
      <c r="A19" s="15" t="s">
        <v>20</v>
      </c>
      <c r="D19" s="147"/>
      <c r="E19" s="124">
        <v>354</v>
      </c>
      <c r="F19" s="124">
        <v>768</v>
      </c>
      <c r="G19" s="124">
        <v>1247</v>
      </c>
      <c r="H19" s="124">
        <v>2025</v>
      </c>
      <c r="J19" s="29">
        <f>684+2025</f>
        <v>2709</v>
      </c>
      <c r="K19" s="124">
        <v>600</v>
      </c>
      <c r="L19" s="124">
        <v>657</v>
      </c>
      <c r="M19" s="124">
        <v>768</v>
      </c>
      <c r="N19" s="48">
        <f>+E19</f>
        <v>354</v>
      </c>
      <c r="O19" s="48">
        <f>SUM(K19:N19)</f>
        <v>2379</v>
      </c>
      <c r="P19" s="48">
        <f>+G19-O19</f>
        <v>-1132</v>
      </c>
    </row>
    <row r="20" spans="4:13" s="29" customFormat="1" ht="15.75">
      <c r="D20" s="147"/>
      <c r="E20" s="55"/>
      <c r="F20" s="55"/>
      <c r="G20" s="55"/>
      <c r="H20" s="55"/>
      <c r="K20" s="55"/>
      <c r="L20" s="55"/>
      <c r="M20" s="55"/>
    </row>
    <row r="21" spans="1:16" s="29" customFormat="1" ht="15.75">
      <c r="A21" s="103" t="s">
        <v>21</v>
      </c>
      <c r="D21" s="147"/>
      <c r="E21" s="55">
        <f>+E15+E17+E19</f>
        <v>3085</v>
      </c>
      <c r="F21" s="55">
        <f>+F15+F17+F19</f>
        <v>3789</v>
      </c>
      <c r="G21" s="55">
        <f>+G15+G17+G19</f>
        <v>7596</v>
      </c>
      <c r="H21" s="55">
        <f>+H15+H17+H19</f>
        <v>8998</v>
      </c>
      <c r="K21" s="55">
        <f>+K15+K17+K19</f>
        <v>2052</v>
      </c>
      <c r="L21" s="55">
        <f>+L15+L17+L19</f>
        <v>3157</v>
      </c>
      <c r="M21" s="55">
        <f>+M15+M17+M19</f>
        <v>3789</v>
      </c>
      <c r="N21" s="55">
        <f>+N15+N17+N19</f>
        <v>3085</v>
      </c>
      <c r="O21" s="55">
        <f>+O15+O17+O19</f>
        <v>12083</v>
      </c>
      <c r="P21" s="48">
        <f>+G21-O21</f>
        <v>-4487</v>
      </c>
    </row>
    <row r="22" spans="4:14" s="29" customFormat="1" ht="15.75">
      <c r="D22" s="147"/>
      <c r="E22" s="55"/>
      <c r="F22" s="55"/>
      <c r="G22" s="55"/>
      <c r="H22" s="55"/>
      <c r="K22" s="55"/>
      <c r="L22" s="55"/>
      <c r="M22" s="55"/>
      <c r="N22" s="55"/>
    </row>
    <row r="23" spans="1:14" s="29" customFormat="1" ht="15.75">
      <c r="A23" s="29" t="s">
        <v>18</v>
      </c>
      <c r="D23" s="168"/>
      <c r="E23" s="173">
        <v>-88</v>
      </c>
      <c r="F23" s="173">
        <v>0</v>
      </c>
      <c r="G23" s="173">
        <v>-89</v>
      </c>
      <c r="H23" s="149">
        <v>0</v>
      </c>
      <c r="K23" s="149">
        <v>0</v>
      </c>
      <c r="L23" s="149">
        <v>0</v>
      </c>
      <c r="M23" s="149">
        <v>0</v>
      </c>
      <c r="N23" s="149">
        <v>0</v>
      </c>
    </row>
    <row r="24" spans="4:14" s="29" customFormat="1" ht="15.75">
      <c r="D24" s="147"/>
      <c r="E24" s="55"/>
      <c r="F24" s="55"/>
      <c r="G24" s="55"/>
      <c r="H24" s="55"/>
      <c r="K24" s="55"/>
      <c r="L24" s="55"/>
      <c r="M24" s="55"/>
      <c r="N24" s="55"/>
    </row>
    <row r="25" spans="1:14" s="29" customFormat="1" ht="15.75">
      <c r="A25" s="15" t="s">
        <v>22</v>
      </c>
      <c r="D25" s="147"/>
      <c r="E25" s="130">
        <v>0</v>
      </c>
      <c r="F25" s="130">
        <v>0</v>
      </c>
      <c r="G25" s="130">
        <v>0</v>
      </c>
      <c r="H25" s="130">
        <v>0</v>
      </c>
      <c r="K25" s="130">
        <v>0</v>
      </c>
      <c r="L25" s="130">
        <v>0</v>
      </c>
      <c r="M25" s="130">
        <v>0</v>
      </c>
      <c r="N25" s="130">
        <v>0</v>
      </c>
    </row>
    <row r="26" spans="4:14" s="29" customFormat="1" ht="15.75">
      <c r="D26" s="147"/>
      <c r="E26" s="125"/>
      <c r="F26" s="125"/>
      <c r="G26" s="125"/>
      <c r="H26" s="125"/>
      <c r="K26" s="125"/>
      <c r="L26" s="125"/>
      <c r="M26" s="125"/>
      <c r="N26" s="125"/>
    </row>
    <row r="27" spans="1:16" s="29" customFormat="1" ht="15.75">
      <c r="A27" s="103" t="s">
        <v>16</v>
      </c>
      <c r="D27" s="147"/>
      <c r="E27" s="104">
        <f>+E21+E23+E25</f>
        <v>2997</v>
      </c>
      <c r="F27" s="104">
        <f>+F21+F23+F25</f>
        <v>3789</v>
      </c>
      <c r="G27" s="104">
        <f>+G21+G23+G25</f>
        <v>7507</v>
      </c>
      <c r="H27" s="104">
        <f>+H21+H23+H25</f>
        <v>8998</v>
      </c>
      <c r="K27" s="104">
        <f>+K21+K23+K25</f>
        <v>2052</v>
      </c>
      <c r="L27" s="104">
        <f>+L21+L23+L25</f>
        <v>3157</v>
      </c>
      <c r="M27" s="104">
        <f>+M21+M23+M25</f>
        <v>3789</v>
      </c>
      <c r="N27" s="104">
        <f>+N21+N23+N25</f>
        <v>3085</v>
      </c>
      <c r="O27" s="104">
        <f>+O21+O23+O25</f>
        <v>12083</v>
      </c>
      <c r="P27" s="48">
        <f>+G27-O27</f>
        <v>-4576</v>
      </c>
    </row>
    <row r="28" spans="4:15" s="29" customFormat="1" ht="15.75">
      <c r="D28" s="147"/>
      <c r="E28" s="55"/>
      <c r="F28" s="55"/>
      <c r="G28" s="55"/>
      <c r="H28" s="55"/>
      <c r="K28" s="55"/>
      <c r="L28" s="55"/>
      <c r="M28" s="55"/>
      <c r="N28" s="55"/>
      <c r="O28" s="55"/>
    </row>
    <row r="29" spans="1:16" s="29" customFormat="1" ht="15.75">
      <c r="A29" s="10" t="s">
        <v>11</v>
      </c>
      <c r="D29" s="145">
        <v>19</v>
      </c>
      <c r="E29" s="170">
        <v>-1078</v>
      </c>
      <c r="F29" s="170">
        <v>-993</v>
      </c>
      <c r="G29" s="170">
        <v>-2299</v>
      </c>
      <c r="H29" s="170">
        <v>-2563</v>
      </c>
      <c r="K29" s="155">
        <v>-589</v>
      </c>
      <c r="L29" s="155">
        <v>-981</v>
      </c>
      <c r="M29" s="155">
        <v>-993</v>
      </c>
      <c r="N29" s="155">
        <f>+E29</f>
        <v>-1078</v>
      </c>
      <c r="O29" s="155">
        <f>SUM(K29:N29)</f>
        <v>-3641</v>
      </c>
      <c r="P29" s="48">
        <f>+G29-O29</f>
        <v>1342</v>
      </c>
    </row>
    <row r="30" spans="4:15" s="29" customFormat="1" ht="15.75">
      <c r="D30" s="147"/>
      <c r="E30" s="56"/>
      <c r="F30" s="56"/>
      <c r="G30" s="56"/>
      <c r="H30" s="56"/>
      <c r="K30" s="56"/>
      <c r="L30" s="56"/>
      <c r="M30" s="56"/>
      <c r="N30" s="56"/>
      <c r="O30" s="56"/>
    </row>
    <row r="31" spans="1:16" s="29" customFormat="1" ht="15.75">
      <c r="A31" s="103" t="s">
        <v>35</v>
      </c>
      <c r="B31" s="49"/>
      <c r="D31" s="147"/>
      <c r="E31" s="172">
        <f>+E27+E29</f>
        <v>1919</v>
      </c>
      <c r="F31" s="105">
        <f>+F27+F29</f>
        <v>2796</v>
      </c>
      <c r="G31" s="172">
        <f>+G27+G29</f>
        <v>5208</v>
      </c>
      <c r="H31" s="105">
        <f>+H27+H29</f>
        <v>6435</v>
      </c>
      <c r="K31" s="105">
        <f>+K27+K29</f>
        <v>1463</v>
      </c>
      <c r="L31" s="105">
        <f>+L27+L29</f>
        <v>2176</v>
      </c>
      <c r="M31" s="105">
        <f>+M27+M29</f>
        <v>2796</v>
      </c>
      <c r="N31" s="105">
        <f>+N27+N29</f>
        <v>2007</v>
      </c>
      <c r="O31" s="105">
        <f>+O27+O29</f>
        <v>8442</v>
      </c>
      <c r="P31" s="48">
        <f>+G31-O31</f>
        <v>-3234</v>
      </c>
    </row>
    <row r="32" spans="4:15" s="29" customFormat="1" ht="15.75">
      <c r="D32" s="147"/>
      <c r="E32" s="56"/>
      <c r="F32" s="56"/>
      <c r="G32" s="56"/>
      <c r="H32" s="56"/>
      <c r="K32" s="56"/>
      <c r="L32" s="56"/>
      <c r="M32" s="56"/>
      <c r="N32" s="56"/>
      <c r="O32" s="56"/>
    </row>
    <row r="33" spans="1:15" s="29" customFormat="1" ht="15.75">
      <c r="A33" s="15" t="s">
        <v>23</v>
      </c>
      <c r="D33" s="147"/>
      <c r="E33" s="131">
        <v>0</v>
      </c>
      <c r="F33" s="131">
        <v>0</v>
      </c>
      <c r="G33" s="131">
        <v>0</v>
      </c>
      <c r="H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</row>
    <row r="34" spans="4:15" s="29" customFormat="1" ht="15.75">
      <c r="D34" s="147"/>
      <c r="E34" s="126"/>
      <c r="F34" s="126"/>
      <c r="G34" s="126"/>
      <c r="H34" s="126"/>
      <c r="K34" s="126"/>
      <c r="L34" s="126"/>
      <c r="M34" s="126"/>
      <c r="N34" s="126"/>
      <c r="O34" s="126"/>
    </row>
    <row r="35" spans="1:16" s="29" customFormat="1" ht="16.5" thickBot="1">
      <c r="A35" s="103" t="s">
        <v>36</v>
      </c>
      <c r="D35" s="147"/>
      <c r="E35" s="127">
        <f>+E31-E33</f>
        <v>1919</v>
      </c>
      <c r="F35" s="127">
        <f>+F31-F33</f>
        <v>2796</v>
      </c>
      <c r="G35" s="127">
        <f>+G31-G33</f>
        <v>5208</v>
      </c>
      <c r="H35" s="127">
        <f>+H31-H33</f>
        <v>6435</v>
      </c>
      <c r="K35" s="127">
        <f>+K31-K33</f>
        <v>1463</v>
      </c>
      <c r="L35" s="127">
        <f>+L31-L33</f>
        <v>2176</v>
      </c>
      <c r="M35" s="127">
        <f>+M31-M33</f>
        <v>2796</v>
      </c>
      <c r="N35" s="127">
        <f>+N31-N33</f>
        <v>2007</v>
      </c>
      <c r="O35" s="127">
        <f>+O31-O33</f>
        <v>8442</v>
      </c>
      <c r="P35" s="48">
        <f>+G35-O35</f>
        <v>-3234</v>
      </c>
    </row>
    <row r="36" spans="4:8" s="29" customFormat="1" ht="16.5" thickTop="1">
      <c r="D36" s="147"/>
      <c r="E36" s="56"/>
      <c r="F36" s="56"/>
      <c r="G36" s="137"/>
      <c r="H36" s="56"/>
    </row>
    <row r="37" spans="1:8" s="29" customFormat="1" ht="15.75">
      <c r="A37" s="49" t="s">
        <v>24</v>
      </c>
      <c r="D37" s="147"/>
      <c r="E37" s="56"/>
      <c r="F37" s="56"/>
      <c r="G37" s="137"/>
      <c r="H37" s="56"/>
    </row>
    <row r="38" spans="4:8" s="29" customFormat="1" ht="15.75">
      <c r="D38" s="147"/>
      <c r="E38" s="56"/>
      <c r="F38" s="56"/>
      <c r="G38" s="137"/>
      <c r="H38" s="56"/>
    </row>
    <row r="39" spans="1:8" s="29" customFormat="1" ht="15.75">
      <c r="A39" s="121" t="s">
        <v>17</v>
      </c>
      <c r="B39" s="49" t="s">
        <v>25</v>
      </c>
      <c r="D39" s="145">
        <v>27</v>
      </c>
      <c r="E39" s="57">
        <f>+E35/60000*100</f>
        <v>3.1983333333333337</v>
      </c>
      <c r="F39" s="57">
        <f>+F35/60000*100</f>
        <v>4.66</v>
      </c>
      <c r="G39" s="138">
        <f>+G35/60000*100</f>
        <v>8.68</v>
      </c>
      <c r="H39" s="57">
        <f>+H35/60000*100</f>
        <v>10.725</v>
      </c>
    </row>
    <row r="40" spans="1:8" s="29" customFormat="1" ht="6.75" customHeight="1">
      <c r="A40" s="122"/>
      <c r="B40" s="54"/>
      <c r="D40" s="145"/>
      <c r="E40" s="57"/>
      <c r="F40" s="129"/>
      <c r="G40" s="138"/>
      <c r="H40" s="129"/>
    </row>
    <row r="41" spans="1:8" s="29" customFormat="1" ht="15.75">
      <c r="A41" s="123" t="s">
        <v>17</v>
      </c>
      <c r="B41" s="54" t="s">
        <v>26</v>
      </c>
      <c r="D41" s="145">
        <v>27</v>
      </c>
      <c r="E41" s="143" t="s">
        <v>65</v>
      </c>
      <c r="F41" s="143" t="s">
        <v>65</v>
      </c>
      <c r="G41" s="143" t="s">
        <v>65</v>
      </c>
      <c r="H41" s="143" t="s">
        <v>65</v>
      </c>
    </row>
    <row r="42" spans="5:8" s="29" customFormat="1" ht="15.75">
      <c r="E42" s="128"/>
      <c r="F42" s="48"/>
      <c r="G42" s="139"/>
      <c r="H42" s="48"/>
    </row>
    <row r="43" spans="1:8" s="29" customFormat="1" ht="15.75">
      <c r="A43" s="53" t="s">
        <v>92</v>
      </c>
      <c r="B43" s="53"/>
      <c r="C43" s="53"/>
      <c r="D43" s="53"/>
      <c r="E43" s="107"/>
      <c r="F43" s="106"/>
      <c r="G43" s="58"/>
      <c r="H43" s="48"/>
    </row>
    <row r="44" spans="1:8" s="29" customFormat="1" ht="15.75">
      <c r="A44" s="103" t="s">
        <v>100</v>
      </c>
      <c r="B44" s="53"/>
      <c r="C44" s="53"/>
      <c r="D44" s="53"/>
      <c r="E44" s="107"/>
      <c r="F44" s="106"/>
      <c r="G44" s="58"/>
      <c r="H44" s="48"/>
    </row>
    <row r="45" spans="1:8" s="29" customFormat="1" ht="15.75">
      <c r="A45" s="53" t="s">
        <v>91</v>
      </c>
      <c r="B45" s="53"/>
      <c r="C45" s="53"/>
      <c r="D45" s="53"/>
      <c r="E45" s="107"/>
      <c r="F45" s="106"/>
      <c r="G45" s="58"/>
      <c r="H45" s="48"/>
    </row>
    <row r="46" spans="5:8" s="29" customFormat="1" ht="15.75">
      <c r="E46" s="102"/>
      <c r="F46" s="48"/>
      <c r="G46" s="48"/>
      <c r="H46" s="48"/>
    </row>
    <row r="47" spans="5:8" s="29" customFormat="1" ht="15.75">
      <c r="E47" s="102"/>
      <c r="F47" s="152"/>
      <c r="G47" s="135"/>
      <c r="H47" s="48"/>
    </row>
    <row r="48" spans="5:8" s="29" customFormat="1" ht="15.75">
      <c r="E48" s="48"/>
      <c r="F48" s="48"/>
      <c r="G48" s="48"/>
      <c r="H48" s="48"/>
    </row>
    <row r="49" spans="5:8" s="29" customFormat="1" ht="15.75">
      <c r="E49" s="48"/>
      <c r="F49" s="136"/>
      <c r="G49" s="48"/>
      <c r="H49" s="48"/>
    </row>
    <row r="50" spans="5:8" s="29" customFormat="1" ht="15.75">
      <c r="E50" s="48"/>
      <c r="F50" s="136"/>
      <c r="G50" s="48"/>
      <c r="H50" s="48"/>
    </row>
    <row r="51" spans="5:8" s="29" customFormat="1" ht="15.75">
      <c r="E51" s="48"/>
      <c r="F51" s="48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8"/>
      <c r="G72" s="48"/>
      <c r="H72" s="48"/>
    </row>
    <row r="73" spans="5:8" s="29" customFormat="1" ht="15.75">
      <c r="E73" s="48"/>
      <c r="F73" s="48"/>
      <c r="G73" s="48"/>
      <c r="H73" s="48"/>
    </row>
    <row r="74" spans="5:8" s="29" customFormat="1" ht="15.75">
      <c r="E74" s="48"/>
      <c r="F74" s="48"/>
      <c r="G74" s="48"/>
      <c r="H74" s="48"/>
    </row>
    <row r="75" spans="5:8" s="29" customFormat="1" ht="15.75">
      <c r="E75" s="48"/>
      <c r="F75" s="48"/>
      <c r="G75" s="48"/>
      <c r="H75" s="48"/>
    </row>
    <row r="76" spans="5:8" s="29" customFormat="1" ht="15.75">
      <c r="E76" s="48"/>
      <c r="F76" s="47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  <row r="162" spans="5:8" s="29" customFormat="1" ht="15.75">
      <c r="E162" s="48"/>
      <c r="F162" s="47"/>
      <c r="G162" s="48"/>
      <c r="H162" s="48"/>
    </row>
    <row r="163" spans="5:8" s="29" customFormat="1" ht="15.75">
      <c r="E163" s="48"/>
      <c r="F163" s="47"/>
      <c r="G163" s="48"/>
      <c r="H163" s="48"/>
    </row>
    <row r="164" spans="5:8" s="29" customFormat="1" ht="15.75">
      <c r="E164" s="48"/>
      <c r="F164" s="47"/>
      <c r="G164" s="48"/>
      <c r="H164" s="48"/>
    </row>
    <row r="165" spans="5:8" s="29" customFormat="1" ht="15.75">
      <c r="E165" s="48"/>
      <c r="F165" s="47"/>
      <c r="G165" s="48"/>
      <c r="H165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8">
      <selection activeCell="A18" sqref="A18"/>
    </sheetView>
  </sheetViews>
  <sheetFormatPr defaultColWidth="9.00390625" defaultRowHeight="15.75"/>
  <cols>
    <col min="1" max="1" width="24.125" style="96" customWidth="1"/>
    <col min="2" max="2" width="8.75390625" style="96" customWidth="1"/>
    <col min="3" max="3" width="7.375" style="96" hidden="1" customWidth="1"/>
    <col min="4" max="4" width="13.125" style="96" customWidth="1"/>
    <col min="5" max="5" width="11.875" style="96" customWidth="1"/>
    <col min="6" max="6" width="12.00390625" style="96" customWidth="1"/>
    <col min="7" max="7" width="11.7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53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70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0" t="s">
        <v>37</v>
      </c>
      <c r="E5" s="100"/>
      <c r="F5" s="111"/>
      <c r="G5" s="111"/>
      <c r="H5" s="112"/>
    </row>
    <row r="6" spans="1:8" s="10" customFormat="1" ht="15.75">
      <c r="A6" s="26"/>
      <c r="B6" s="27"/>
      <c r="C6" s="27"/>
      <c r="D6" s="110" t="s">
        <v>109</v>
      </c>
      <c r="E6" s="100"/>
      <c r="F6" s="111"/>
      <c r="G6" s="111"/>
      <c r="H6" s="112"/>
    </row>
    <row r="7" spans="2:9" s="10" customFormat="1" ht="15.75">
      <c r="B7" s="61"/>
      <c r="C7" s="61"/>
      <c r="D7" s="113" t="s">
        <v>2</v>
      </c>
      <c r="E7" s="114"/>
      <c r="F7" s="114"/>
      <c r="G7" s="114"/>
      <c r="H7" s="114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 t="s">
        <v>66</v>
      </c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110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111</v>
      </c>
      <c r="B14" s="92"/>
      <c r="C14" s="93"/>
      <c r="D14" s="95"/>
      <c r="E14" s="95"/>
      <c r="F14" s="95"/>
      <c r="G14" s="95"/>
      <c r="H14" s="95"/>
    </row>
    <row r="15" spans="3:8" ht="15.75">
      <c r="C15" s="144"/>
      <c r="D15" s="95"/>
      <c r="E15" s="95"/>
      <c r="F15" s="95"/>
      <c r="G15" s="95"/>
      <c r="H15" s="95"/>
    </row>
    <row r="16" spans="1:8" ht="15.75">
      <c r="A16" s="92" t="s">
        <v>102</v>
      </c>
      <c r="C16" s="144"/>
      <c r="D16" s="95"/>
      <c r="E16" s="95"/>
      <c r="F16" s="95"/>
      <c r="G16" s="95"/>
      <c r="H16" s="95"/>
    </row>
    <row r="17" spans="3:8" ht="15.75">
      <c r="C17" s="144"/>
      <c r="D17" s="95"/>
      <c r="E17" s="95"/>
      <c r="F17" s="95"/>
      <c r="G17" s="95"/>
      <c r="H17" s="95"/>
    </row>
    <row r="18" spans="1:8" ht="15.75">
      <c r="A18" s="108" t="s">
        <v>76</v>
      </c>
      <c r="C18" s="144"/>
      <c r="D18" s="95">
        <v>60000</v>
      </c>
      <c r="E18" s="95">
        <v>14333</v>
      </c>
      <c r="F18" s="132">
        <v>695</v>
      </c>
      <c r="G18" s="95">
        <v>37604</v>
      </c>
      <c r="H18" s="95">
        <f>SUM(D18:G18)</f>
        <v>112632</v>
      </c>
    </row>
    <row r="19" spans="1:8" ht="15.75">
      <c r="A19"/>
      <c r="C19" s="144"/>
      <c r="D19" s="95"/>
      <c r="E19" s="95"/>
      <c r="F19" s="132"/>
      <c r="G19" s="95"/>
      <c r="H19" s="95"/>
    </row>
    <row r="20" spans="1:8" ht="15.75">
      <c r="A20" s="96" t="s">
        <v>62</v>
      </c>
      <c r="C20" s="148"/>
      <c r="D20" s="95"/>
      <c r="E20" s="95"/>
      <c r="F20" s="132"/>
      <c r="G20" s="95"/>
      <c r="H20" s="95"/>
    </row>
    <row r="21" spans="1:8" ht="15.75">
      <c r="A21" s="140" t="s">
        <v>63</v>
      </c>
      <c r="C21" s="148"/>
      <c r="D21" s="141">
        <v>0</v>
      </c>
      <c r="E21" s="141">
        <v>0</v>
      </c>
      <c r="F21" s="141">
        <v>0</v>
      </c>
      <c r="G21" s="95">
        <f>+PNL!G35</f>
        <v>5208</v>
      </c>
      <c r="H21" s="95">
        <f>SUM(D21:G21)</f>
        <v>5208</v>
      </c>
    </row>
    <row r="22" spans="1:8" ht="15.75" hidden="1">
      <c r="A22" s="140"/>
      <c r="C22" s="148"/>
      <c r="D22" s="141"/>
      <c r="E22" s="141"/>
      <c r="F22" s="141"/>
      <c r="G22" s="95"/>
      <c r="H22" s="95"/>
    </row>
    <row r="23" spans="1:8" ht="15.75" hidden="1">
      <c r="A23" s="140" t="s">
        <v>90</v>
      </c>
      <c r="C23" s="148">
        <v>7</v>
      </c>
      <c r="D23" s="141">
        <v>0</v>
      </c>
      <c r="E23" s="141">
        <v>0</v>
      </c>
      <c r="F23" s="141">
        <v>0</v>
      </c>
      <c r="G23" s="164">
        <v>0</v>
      </c>
      <c r="H23" s="165">
        <f>SUM(D23:G23)</f>
        <v>0</v>
      </c>
    </row>
    <row r="24" spans="1:8" ht="15.75">
      <c r="A24" s="98"/>
      <c r="C24" s="144"/>
      <c r="D24" s="142"/>
      <c r="E24" s="142"/>
      <c r="F24" s="142"/>
      <c r="G24" s="95"/>
      <c r="H24" s="141"/>
    </row>
    <row r="25" spans="3:8" ht="15.75">
      <c r="C25" s="144"/>
      <c r="D25" s="115"/>
      <c r="E25" s="115"/>
      <c r="F25" s="133"/>
      <c r="G25" s="115"/>
      <c r="H25" s="115"/>
    </row>
    <row r="26" spans="1:8" ht="16.5" thickBot="1">
      <c r="A26" s="98" t="s">
        <v>64</v>
      </c>
      <c r="C26" s="144"/>
      <c r="D26" s="116">
        <f>SUM(D18:D24)</f>
        <v>60000</v>
      </c>
      <c r="E26" s="116">
        <f>SUM(E18:E24)</f>
        <v>14333</v>
      </c>
      <c r="F26" s="134">
        <f>SUM(F18:F24)</f>
        <v>695</v>
      </c>
      <c r="G26" s="116">
        <f>SUM(G18:G24)</f>
        <v>42812</v>
      </c>
      <c r="H26" s="116">
        <f>SUM(H18:H24)</f>
        <v>117840</v>
      </c>
    </row>
    <row r="27" spans="4:8" ht="16.5" thickTop="1">
      <c r="D27" s="95"/>
      <c r="E27" s="95"/>
      <c r="F27" s="95"/>
      <c r="G27" s="95"/>
      <c r="H27" s="95"/>
    </row>
    <row r="28" spans="1:8" ht="15.75">
      <c r="A28" s="92" t="s">
        <v>110</v>
      </c>
      <c r="B28" s="92"/>
      <c r="C28" s="93"/>
      <c r="D28" s="95"/>
      <c r="E28" s="95"/>
      <c r="F28" s="95"/>
      <c r="G28" s="95"/>
      <c r="H28" s="95"/>
    </row>
    <row r="29" spans="1:8" ht="15.75">
      <c r="A29" s="99" t="s">
        <v>116</v>
      </c>
      <c r="B29" s="92"/>
      <c r="C29" s="93"/>
      <c r="D29" s="95"/>
      <c r="E29" s="95"/>
      <c r="F29" s="95"/>
      <c r="G29" s="95"/>
      <c r="H29" s="95"/>
    </row>
    <row r="30" spans="3:8" ht="15.75">
      <c r="C30" s="144"/>
      <c r="D30" s="95"/>
      <c r="E30" s="95"/>
      <c r="F30" s="95"/>
      <c r="G30" s="95"/>
      <c r="H30" s="95"/>
    </row>
    <row r="31" spans="1:8" ht="15.75">
      <c r="A31" s="92" t="s">
        <v>103</v>
      </c>
      <c r="C31" s="144"/>
      <c r="D31" s="95"/>
      <c r="E31" s="95"/>
      <c r="F31" s="95"/>
      <c r="G31" s="95"/>
      <c r="H31" s="95"/>
    </row>
    <row r="32" spans="3:8" ht="15.75">
      <c r="C32" s="144"/>
      <c r="D32" s="95"/>
      <c r="E32" s="95"/>
      <c r="F32" s="95"/>
      <c r="G32" s="95"/>
      <c r="H32" s="95"/>
    </row>
    <row r="33" spans="1:8" ht="15.75">
      <c r="A33" s="108" t="s">
        <v>104</v>
      </c>
      <c r="C33" s="148"/>
      <c r="D33" s="95">
        <v>60000</v>
      </c>
      <c r="E33" s="95">
        <v>14333</v>
      </c>
      <c r="F33" s="132">
        <v>0</v>
      </c>
      <c r="G33" s="95">
        <v>44000</v>
      </c>
      <c r="H33" s="95">
        <f>SUM(D33:G33)</f>
        <v>118333</v>
      </c>
    </row>
    <row r="34" spans="1:8" ht="15.75">
      <c r="A34" s="140"/>
      <c r="C34" s="148"/>
      <c r="D34" s="132"/>
      <c r="E34" s="132"/>
      <c r="F34" s="95"/>
      <c r="G34" s="132"/>
      <c r="H34" s="95"/>
    </row>
    <row r="35" spans="1:8" ht="15.75">
      <c r="A35" s="96" t="s">
        <v>62</v>
      </c>
      <c r="C35" s="148"/>
      <c r="D35" s="95"/>
      <c r="E35" s="95"/>
      <c r="F35" s="132"/>
      <c r="G35" s="95"/>
      <c r="H35" s="95"/>
    </row>
    <row r="36" spans="1:8" ht="15.75">
      <c r="A36" s="140" t="s">
        <v>63</v>
      </c>
      <c r="C36" s="148"/>
      <c r="D36" s="141">
        <v>0</v>
      </c>
      <c r="E36" s="141">
        <v>0</v>
      </c>
      <c r="F36" s="141">
        <v>0</v>
      </c>
      <c r="G36" s="95">
        <f>+PNL!H35</f>
        <v>6435</v>
      </c>
      <c r="H36" s="95">
        <f>SUM(D36:G36)</f>
        <v>6435</v>
      </c>
    </row>
    <row r="37" spans="1:8" ht="15.75" customHeight="1">
      <c r="A37" s="140"/>
      <c r="C37" s="148"/>
      <c r="D37" s="141"/>
      <c r="E37" s="141"/>
      <c r="F37" s="141"/>
      <c r="G37" s="95"/>
      <c r="H37" s="95"/>
    </row>
    <row r="38" spans="1:8" ht="15.75">
      <c r="A38" s="140" t="s">
        <v>99</v>
      </c>
      <c r="C38" s="148"/>
      <c r="D38" s="141">
        <v>0</v>
      </c>
      <c r="E38" s="141">
        <v>0</v>
      </c>
      <c r="F38" s="141">
        <v>0</v>
      </c>
      <c r="G38" s="166">
        <v>-4320</v>
      </c>
      <c r="H38" s="167">
        <f>SUM(D38:G38)</f>
        <v>-4320</v>
      </c>
    </row>
    <row r="39" spans="1:8" ht="15.75">
      <c r="A39" s="98"/>
      <c r="C39" s="144"/>
      <c r="D39" s="142"/>
      <c r="E39" s="142"/>
      <c r="F39" s="142"/>
      <c r="G39" s="95"/>
      <c r="H39" s="141"/>
    </row>
    <row r="40" spans="3:8" ht="15.75">
      <c r="C40" s="144"/>
      <c r="D40" s="115"/>
      <c r="E40" s="115"/>
      <c r="F40" s="133"/>
      <c r="G40" s="115"/>
      <c r="H40" s="115"/>
    </row>
    <row r="41" spans="1:8" ht="16.5" thickBot="1">
      <c r="A41" s="98" t="s">
        <v>64</v>
      </c>
      <c r="C41" s="144"/>
      <c r="D41" s="116">
        <f>SUM(D33:D39)</f>
        <v>60000</v>
      </c>
      <c r="E41" s="116">
        <f>SUM(E33:E39)</f>
        <v>14333</v>
      </c>
      <c r="F41" s="134">
        <f>SUM(F33:F39)</f>
        <v>0</v>
      </c>
      <c r="G41" s="116">
        <f>SUM(G33:G39)</f>
        <v>46115</v>
      </c>
      <c r="H41" s="116">
        <f>SUM(H33:H39)</f>
        <v>120448</v>
      </c>
    </row>
    <row r="42" spans="4:8" ht="16.5" thickTop="1">
      <c r="D42" s="95"/>
      <c r="E42" s="95"/>
      <c r="F42" s="97"/>
      <c r="G42" s="95"/>
      <c r="H42" s="95"/>
    </row>
    <row r="43" spans="1:3" s="10" customFormat="1" ht="15.75">
      <c r="A43" s="53" t="s">
        <v>93</v>
      </c>
      <c r="B43" s="76"/>
      <c r="C43" s="76"/>
    </row>
    <row r="44" spans="1:3" s="10" customFormat="1" ht="15.75">
      <c r="A44" s="103" t="s">
        <v>101</v>
      </c>
      <c r="B44" s="76"/>
      <c r="C44" s="76"/>
    </row>
    <row r="45" spans="1:8" ht="15.75">
      <c r="A45" s="53" t="s">
        <v>94</v>
      </c>
      <c r="D45" s="95"/>
      <c r="E45" s="95"/>
      <c r="F45" s="95"/>
      <c r="G45" s="154"/>
      <c r="H45" s="95"/>
    </row>
    <row r="46" spans="4:8" ht="15.75">
      <c r="D46" s="95"/>
      <c r="E46" s="95"/>
      <c r="F46" s="95"/>
      <c r="G46" s="9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</sheetData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53"/>
    </row>
    <row r="6" spans="1:7" ht="15.75">
      <c r="A6" s="88" t="s">
        <v>112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2005</v>
      </c>
      <c r="H9" s="72">
        <v>2004</v>
      </c>
      <c r="I9" s="63" t="s">
        <v>3</v>
      </c>
    </row>
    <row r="10" spans="7:9" ht="15.75">
      <c r="G10" s="12" t="s">
        <v>115</v>
      </c>
      <c r="H10" s="12" t="s">
        <v>115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51">
        <v>38625</v>
      </c>
      <c r="H12" s="151">
        <v>38260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f>+PNL!G27</f>
        <v>7507</v>
      </c>
      <c r="H15" s="32">
        <v>8998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20">
        <v>3771</v>
      </c>
      <c r="H18" s="120">
        <v>3397</v>
      </c>
      <c r="I18" s="68">
        <v>48112.4</v>
      </c>
    </row>
    <row r="19" spans="1:9" ht="15.75">
      <c r="A19" s="30"/>
      <c r="B19" s="73" t="s">
        <v>45</v>
      </c>
      <c r="G19" s="67">
        <v>-641</v>
      </c>
      <c r="H19" s="67">
        <v>-1491</v>
      </c>
      <c r="I19" s="69"/>
    </row>
    <row r="20" spans="1:9" ht="15.75">
      <c r="A20" s="30"/>
      <c r="B20" s="75" t="s">
        <v>46</v>
      </c>
      <c r="G20" s="89">
        <f>+G15+G18+G19</f>
        <v>10637</v>
      </c>
      <c r="H20" s="89">
        <f>+H15+H18+H19</f>
        <v>10904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20">
        <f>266+3362</f>
        <v>3628</v>
      </c>
      <c r="H23" s="120">
        <v>-1795</v>
      </c>
      <c r="I23" s="69"/>
    </row>
    <row r="24" spans="1:9" ht="15.75">
      <c r="A24" s="30"/>
      <c r="B24" s="73" t="s">
        <v>49</v>
      </c>
      <c r="G24" s="174">
        <f>-6148-2354</f>
        <v>-8502</v>
      </c>
      <c r="H24" s="67">
        <v>1653</v>
      </c>
      <c r="I24" s="69"/>
    </row>
    <row r="25" spans="1:9" ht="15.75">
      <c r="A25" s="30"/>
      <c r="B25" s="73" t="s">
        <v>118</v>
      </c>
      <c r="G25" s="174">
        <f>-89-2738+1026</f>
        <v>-1801</v>
      </c>
      <c r="H25" s="67">
        <f>-3715+400</f>
        <v>-3315</v>
      </c>
      <c r="I25" s="69"/>
    </row>
    <row r="26" spans="1:9" ht="15.75">
      <c r="A26" s="30"/>
      <c r="B26" s="75" t="s">
        <v>50</v>
      </c>
      <c r="G26" s="89">
        <f>SUM(G20:G25)</f>
        <v>3962</v>
      </c>
      <c r="H26" s="89">
        <f>SUM(H20:H25)</f>
        <v>7447</v>
      </c>
      <c r="I26" s="90"/>
    </row>
    <row r="27" spans="1:9" ht="15.75">
      <c r="A27" s="30"/>
      <c r="B27" s="75"/>
      <c r="G27" s="67"/>
      <c r="H27" s="67"/>
      <c r="I27" s="71">
        <v>1438</v>
      </c>
    </row>
    <row r="28" spans="1:9" ht="15.75">
      <c r="A28" s="30"/>
      <c r="B28" s="75" t="s">
        <v>51</v>
      </c>
      <c r="G28" s="67"/>
      <c r="H28" s="67"/>
      <c r="I28" s="69">
        <v>18</v>
      </c>
    </row>
    <row r="29" spans="1:9" ht="15.75">
      <c r="A29" s="30"/>
      <c r="B29" s="74" t="s">
        <v>59</v>
      </c>
      <c r="G29" s="174">
        <f>-21937+2354</f>
        <v>-19583</v>
      </c>
      <c r="H29" s="67">
        <v>0</v>
      </c>
      <c r="I29" s="69">
        <v>0</v>
      </c>
    </row>
    <row r="30" spans="1:9" ht="15.75">
      <c r="A30" s="30"/>
      <c r="B30" s="74" t="s">
        <v>60</v>
      </c>
      <c r="G30" s="67">
        <f>-2605+788+314</f>
        <v>-1503</v>
      </c>
      <c r="H30" s="67">
        <v>-1936</v>
      </c>
      <c r="I30" s="69">
        <v>33196</v>
      </c>
    </row>
    <row r="31" spans="1:9" ht="15.75">
      <c r="A31" s="30"/>
      <c r="B31" s="75"/>
      <c r="G31" s="70">
        <f>SUM(G29:G30)</f>
        <v>-21086</v>
      </c>
      <c r="H31" s="70">
        <f>SUM(H29:H30)</f>
        <v>-1936</v>
      </c>
      <c r="I31" s="71"/>
    </row>
    <row r="32" spans="1:9" ht="15.75">
      <c r="A32" s="30"/>
      <c r="B32" s="75"/>
      <c r="G32" s="67"/>
      <c r="H32" s="67"/>
      <c r="I32" s="67"/>
    </row>
    <row r="33" spans="1:9" ht="15.75">
      <c r="A33" s="30"/>
      <c r="B33" s="75" t="s">
        <v>52</v>
      </c>
      <c r="G33" s="67"/>
      <c r="H33" s="67"/>
      <c r="I33" s="67"/>
    </row>
    <row r="34" spans="1:9" ht="15.75">
      <c r="A34" s="30"/>
      <c r="B34" s="119" t="s">
        <v>53</v>
      </c>
      <c r="G34" s="67">
        <v>0</v>
      </c>
      <c r="H34" s="67">
        <v>-4320</v>
      </c>
      <c r="I34" s="67"/>
    </row>
    <row r="35" spans="1:9" ht="15.75">
      <c r="A35" s="30"/>
      <c r="B35" s="119" t="s">
        <v>54</v>
      </c>
      <c r="C35" s="119"/>
      <c r="G35" s="67">
        <v>-1541</v>
      </c>
      <c r="H35" s="67">
        <v>0</v>
      </c>
      <c r="I35" s="67"/>
    </row>
    <row r="36" spans="1:9" ht="15.75" hidden="1">
      <c r="A36" s="30"/>
      <c r="B36" s="75"/>
      <c r="C36" s="119" t="s">
        <v>55</v>
      </c>
      <c r="G36" s="67">
        <v>0</v>
      </c>
      <c r="H36" s="67">
        <v>0</v>
      </c>
      <c r="I36" s="67"/>
    </row>
    <row r="37" spans="1:9" ht="15.75">
      <c r="A37" s="30"/>
      <c r="B37" s="75"/>
      <c r="G37" s="70">
        <f>SUM(G34:G36)</f>
        <v>-1541</v>
      </c>
      <c r="H37" s="70">
        <f>SUM(H34:H36)</f>
        <v>-4320</v>
      </c>
      <c r="I37" s="67"/>
    </row>
    <row r="38" spans="1:10" ht="15.75">
      <c r="A38" s="30"/>
      <c r="B38" s="75"/>
      <c r="G38" s="67"/>
      <c r="H38" s="67"/>
      <c r="I38" s="67"/>
      <c r="J38" s="162"/>
    </row>
    <row r="39" spans="1:9" ht="15.75">
      <c r="A39" s="30"/>
      <c r="B39" s="73" t="s">
        <v>56</v>
      </c>
      <c r="G39" s="67">
        <f>+G26+G31+G37</f>
        <v>-18665</v>
      </c>
      <c r="H39" s="67">
        <f>+H26+H31+H37</f>
        <v>1191</v>
      </c>
      <c r="I39" s="67"/>
    </row>
    <row r="40" spans="1:9" ht="15.75">
      <c r="A40" s="30"/>
      <c r="B40" s="73"/>
      <c r="G40" s="67"/>
      <c r="H40" s="67"/>
      <c r="I40" s="67"/>
    </row>
    <row r="41" spans="1:9" ht="15.75">
      <c r="A41" s="30"/>
      <c r="B41" s="73" t="s">
        <v>57</v>
      </c>
      <c r="D41" s="161"/>
      <c r="G41" s="67">
        <v>45159</v>
      </c>
      <c r="H41" s="67">
        <v>47647</v>
      </c>
      <c r="I41" s="67"/>
    </row>
    <row r="42" spans="1:9" ht="15.75">
      <c r="A42" s="30"/>
      <c r="B42" s="75"/>
      <c r="G42" s="67"/>
      <c r="H42" s="67"/>
      <c r="I42" s="67"/>
    </row>
    <row r="43" spans="1:9" ht="16.5" thickBot="1">
      <c r="A43" s="30"/>
      <c r="B43" s="73" t="s">
        <v>58</v>
      </c>
      <c r="G43" s="91">
        <f>+G39+G41</f>
        <v>26494</v>
      </c>
      <c r="H43" s="91">
        <f>+H39+H41</f>
        <v>48838</v>
      </c>
      <c r="I43" s="67"/>
    </row>
    <row r="44" spans="1:9" ht="16.5" thickTop="1">
      <c r="A44" s="30"/>
      <c r="B44" s="75"/>
      <c r="G44" s="67"/>
      <c r="H44" s="67"/>
      <c r="I44" s="67"/>
    </row>
    <row r="45" ht="15.75">
      <c r="B45" s="76"/>
    </row>
    <row r="46" spans="1:7" ht="15.75">
      <c r="A46" s="53" t="s">
        <v>95</v>
      </c>
      <c r="B46" s="109"/>
      <c r="C46" s="53"/>
      <c r="D46" s="53"/>
      <c r="E46" s="53"/>
      <c r="F46" s="53"/>
      <c r="G46" s="53"/>
    </row>
    <row r="47" spans="1:7" ht="15.75">
      <c r="A47" s="103" t="s">
        <v>100</v>
      </c>
      <c r="B47" s="109"/>
      <c r="C47" s="53"/>
      <c r="D47" s="53"/>
      <c r="E47" s="53"/>
      <c r="F47" s="53"/>
      <c r="G47" s="53"/>
    </row>
    <row r="48" spans="1:2" ht="15.75">
      <c r="A48" s="53" t="s">
        <v>91</v>
      </c>
      <c r="B48" s="76"/>
    </row>
    <row r="49" ht="15.75">
      <c r="B49" s="7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ht="15.75">
      <c r="B84" s="76"/>
    </row>
    <row r="85" ht="15.75">
      <c r="B85" s="76"/>
    </row>
    <row r="86" spans="2:7" ht="15.75">
      <c r="B86" s="76"/>
      <c r="G86" s="15" t="s">
        <v>61</v>
      </c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  <row r="583" ht="15.75">
      <c r="B583" s="76"/>
    </row>
    <row r="584" ht="15.75">
      <c r="B584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2005-11-18T02:30:49Z</cp:lastPrinted>
  <dcterms:created xsi:type="dcterms:W3CDTF">2000-10-13T07:44:50Z</dcterms:created>
  <dcterms:modified xsi:type="dcterms:W3CDTF">2005-11-18T03:49:30Z</dcterms:modified>
  <cp:category/>
  <cp:version/>
  <cp:contentType/>
  <cp:contentStatus/>
</cp:coreProperties>
</file>