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580" windowHeight="6495" tabRatio="598" activeTab="0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<sst xmlns="http://schemas.openxmlformats.org/spreadsheetml/2006/main" count="185" uniqueCount="151">
  <si>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</si>
  <si>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</si>
  <si>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</si>
  <si>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</si>
  <si>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</si>
  <si>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</si>
  <si>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</si>
  <si>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</si>
  <si>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</si>
  <si>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</si>
  <si>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</si>
  <si>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</si>
  <si>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</si>
  <si>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</si>
  <si>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</si>
  <si>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</si>
  <si>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</si>
  <si>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</si>
  <si>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</si>
  <si>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</si>
  <si>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</si>
  <si>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</si>
  <si>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</si>
  <si>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</si>
  <si>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</si>
  <si>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Share of profits of associated company</t>
  </si>
  <si>
    <t>Repayment of bank borrowings</t>
  </si>
  <si>
    <t>Adjustments for non-cash items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</si>
  <si>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</si>
  <si>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</si>
  <si>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</si>
  <si>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</si>
  <si>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</si>
  <si>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</si>
  <si>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</si>
  <si>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</si>
  <si>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</si>
  <si>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</si>
  <si>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</si>
  <si>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</si>
  <si>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PROPERTY DEVELOPMENT PROJECTS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</si>
  <si>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</si>
  <si>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</si>
  <si>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</si>
  <si>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</si>
  <si>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</si>
  <si>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</si>
  <si>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</si>
  <si>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</si>
  <si>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</si>
  <si>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</si>
  <si>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</si>
  <si>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</si>
  <si>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</si>
  <si>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</si>
  <si>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</si>
  <si>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</si>
  <si>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</si>
  <si>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</si>
  <si>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</si>
  <si>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NET TANGIBLE ASSETS PER SHARE (RM)</t>
  </si>
  <si>
    <r>
      <t xml:space="preserve">GLOMAC BERHAD </t>
    </r>
    <r>
      <rPr>
        <b/>
        <sz val="9"/>
        <rFont val="Times New Roman"/>
        <family val="1"/>
      </rPr>
      <t>(110532-M)</t>
    </r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</si>
  <si>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</si>
  <si>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</si>
  <si>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</si>
  <si>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</si>
  <si>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</si>
  <si>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</si>
  <si>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</si>
  <si>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</si>
  <si>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</si>
  <si>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</si>
  <si>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</si>
  <si>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</si>
  <si>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</si>
  <si>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</si>
  <si>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</si>
  <si>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</si>
  <si>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</si>
  <si>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</si>
  <si>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</si>
  <si>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</si>
  <si>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</si>
  <si>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</si>
  <si>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</si>
  <si>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</si>
  <si>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</si>
  <si>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Bank overdrafts</t>
  </si>
  <si>
    <t>Net cash flows generated from operating activities</t>
  </si>
  <si>
    <t>Dividend paid</t>
  </si>
  <si>
    <t>Ended</t>
  </si>
  <si>
    <t>Dividends</t>
  </si>
  <si>
    <t>At 1 May 2003</t>
  </si>
  <si>
    <t>GOODWILL ON CONSOLIDATION</t>
  </si>
  <si>
    <t>Cash and cash equivalents consist of:-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</si>
  <si>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</si>
  <si>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</si>
  <si>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</si>
  <si>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</si>
  <si>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</si>
  <si>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</si>
  <si>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Non distributable</t>
  </si>
  <si>
    <t>30/04/04</t>
  </si>
  <si>
    <t>DEFERRED TAX ASSETS</t>
  </si>
  <si>
    <t>Cash and cash equivalents at beginning of year</t>
  </si>
  <si>
    <t>Cash and cash equivalents at end of year</t>
  </si>
  <si>
    <t>*  Remark</t>
  </si>
  <si>
    <t>*</t>
  </si>
  <si>
    <t>Proceeds from disposal of investment property</t>
  </si>
  <si>
    <t>Proceeds from issuance of shares</t>
  </si>
  <si>
    <t>(This Unaudited Condensed Consolidated Income Statements should be read in conjunction with the Annual Financial Statements for the year ended 30 April 2004)</t>
  </si>
  <si>
    <t>(This Unaudited Condensed Consolidated Balance Sheet should be read in conjunction with the Annual Financial Statements for the year ended 30 April 2004)</t>
  </si>
  <si>
    <t>(The Unaudited Condensed Consolidated Statement of Changes in Equity should be read in conjunction with the Annual Financial Statements for the year ended 30 April 2004)</t>
  </si>
  <si>
    <t>(The Unaudited Consolidated Cashflow Statements should be read in conjunction with the Annual Financial Statements for the year ended 30 April 2004)</t>
  </si>
  <si>
    <t>At 1 May 2004</t>
  </si>
  <si>
    <t>Second and final dividend for 30 April 2004</t>
  </si>
  <si>
    <t>Interim dividend for 30 April 2005</t>
  </si>
  <si>
    <t>Reserve on consolidation arising from</t>
  </si>
  <si>
    <t>acquisition of a subsidiary</t>
  </si>
  <si>
    <t>Period</t>
  </si>
  <si>
    <t>Cash on hand and at banks</t>
  </si>
  <si>
    <t>Bank balances pledged</t>
  </si>
  <si>
    <t>Deposits pledged</t>
  </si>
  <si>
    <t>Fixed and short term deposits</t>
  </si>
  <si>
    <t>Treasury Shares</t>
  </si>
  <si>
    <t>Treasury</t>
  </si>
  <si>
    <t>shares</t>
  </si>
  <si>
    <t>Repurchase of shares</t>
  </si>
  <si>
    <t>Expenses in relation to private placement exercise</t>
  </si>
  <si>
    <t>Private placement and bonus issue expenses written off</t>
  </si>
  <si>
    <t>Quarterly Report On Consolidated Results For The Financial Period Ended 31 January 2005</t>
  </si>
  <si>
    <t>31/01/05</t>
  </si>
  <si>
    <t>31/01/04</t>
  </si>
  <si>
    <t>UNAUDITED CONDENSED CONSOLIDATED BALANCE SHEET AS AT 31 JANUARY 2005</t>
  </si>
  <si>
    <t>FOR THE PERIOD ENDED 31 JANUARY 2005</t>
  </si>
  <si>
    <t>At 31 January 2005</t>
  </si>
  <si>
    <t>At 31 January 2004</t>
  </si>
  <si>
    <t>Issue of shares under private placement</t>
  </si>
  <si>
    <t>Drawdown of bank borrowings</t>
  </si>
  <si>
    <t>Share Premium</t>
  </si>
  <si>
    <t>Reserves:-</t>
  </si>
  <si>
    <t>Revaluation Reserve</t>
  </si>
  <si>
    <t>Reserve on Consolidation</t>
  </si>
  <si>
    <t>Retained Profit</t>
  </si>
  <si>
    <t>Issue of ordinary shares pursuant to ESOS</t>
  </si>
  <si>
    <t>The earnings per share have been adjusted for the 49,500,000 bonus shares issued in March 2004 to be in compliance with FRS 133 (MASB 13).</t>
  </si>
  <si>
    <t>Working capital changes:</t>
  </si>
  <si>
    <t>Property development projects - Non current</t>
  </si>
  <si>
    <t>Property development projects - Current</t>
  </si>
  <si>
    <t>Other working capital changes</t>
  </si>
  <si>
    <t>Proceeds from / (Repayment of ) Islamic Private Debt Securities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</si>
</sst>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  <numFmt numFmtId="172" formatCode="_(* #,##0.0_);_(* \(#,##0.0\);_(* &quot;-&quot;?_);_(@_)"/>
  </numFmts>
  <fonts count="2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37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164" fontId="12" fillId="0" borderId="0" xfId="15" applyNumberFormat="1" applyFont="1" applyFill="1" applyBorder="1" applyAlignment="1">
      <alignment vertical="center"/>
    </xf>
    <xf numFmtId="164" fontId="12" fillId="0" borderId="0" xfId="15" applyNumberFormat="1" applyFont="1" applyBorder="1" applyAlignment="1">
      <alignment/>
    </xf>
    <xf numFmtId="164" fontId="12" fillId="0" borderId="1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wrapText="1"/>
    </xf>
    <xf numFmtId="164" fontId="12" fillId="0" borderId="0" xfId="15" applyNumberFormat="1" applyFont="1" applyFill="1" applyBorder="1" applyAlignment="1">
      <alignment wrapText="1"/>
    </xf>
    <xf numFmtId="164" fontId="12" fillId="0" borderId="0" xfId="15" applyNumberFormat="1" applyFont="1" applyBorder="1" applyAlignment="1">
      <alignment wrapText="1"/>
    </xf>
    <xf numFmtId="164" fontId="12" fillId="0" borderId="1" xfId="15" applyNumberFormat="1" applyFont="1" applyFill="1" applyBorder="1" applyAlignment="1">
      <alignment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4" fontId="12" fillId="0" borderId="0" xfId="15" applyNumberFormat="1" applyFont="1" applyFill="1" applyBorder="1" applyAlignment="1">
      <alignment vertical="top"/>
    </xf>
    <xf numFmtId="164" fontId="12" fillId="0" borderId="0" xfId="15" applyNumberFormat="1" applyFont="1" applyBorder="1" applyAlignment="1">
      <alignment vertical="top"/>
    </xf>
    <xf numFmtId="164" fontId="12" fillId="0" borderId="1" xfId="15" applyNumberFormat="1" applyFont="1" applyFill="1" applyBorder="1" applyAlignment="1">
      <alignment vertical="top"/>
    </xf>
    <xf numFmtId="164" fontId="12" fillId="0" borderId="0" xfId="15" applyNumberFormat="1" applyFont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15" applyNumberFormat="1" applyFont="1" applyFill="1" applyAlignment="1">
      <alignment vertical="top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12" fillId="0" borderId="2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0" fontId="12" fillId="0" borderId="3" xfId="0" applyFont="1" applyBorder="1" applyAlignment="1">
      <alignment/>
    </xf>
    <xf numFmtId="164" fontId="12" fillId="0" borderId="4" xfId="15" applyNumberFormat="1" applyFont="1" applyBorder="1" applyAlignment="1">
      <alignment/>
    </xf>
    <xf numFmtId="0" fontId="12" fillId="0" borderId="5" xfId="0" applyFont="1" applyBorder="1" applyAlignment="1">
      <alignment/>
    </xf>
    <xf numFmtId="164" fontId="12" fillId="0" borderId="6" xfId="15" applyNumberFormat="1" applyFont="1" applyBorder="1" applyAlignment="1">
      <alignment/>
    </xf>
    <xf numFmtId="0" fontId="12" fillId="0" borderId="7" xfId="0" applyFont="1" applyBorder="1" applyAlignment="1">
      <alignment/>
    </xf>
    <xf numFmtId="164" fontId="12" fillId="0" borderId="8" xfId="15" applyNumberFormat="1" applyFont="1" applyBorder="1" applyAlignment="1">
      <alignment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center"/>
      <protection/>
    </xf>
    <xf numFmtId="37" fontId="7" fillId="0" borderId="0" xfId="21" applyNumberFormat="1" applyFont="1" applyFill="1">
      <alignment/>
      <protection/>
    </xf>
    <xf numFmtId="0" fontId="7" fillId="0" borderId="0" xfId="0" applyFont="1" applyAlignment="1">
      <alignment wrapText="1"/>
    </xf>
    <xf numFmtId="164" fontId="12" fillId="0" borderId="0" xfId="15" applyNumberFormat="1" applyFont="1" applyFill="1" applyAlignment="1">
      <alignment/>
    </xf>
    <xf numFmtId="164" fontId="7" fillId="0" borderId="9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10" xfId="15" applyNumberFormat="1" applyFont="1" applyFill="1" applyBorder="1" applyAlignment="1">
      <alignment/>
    </xf>
    <xf numFmtId="0" fontId="12" fillId="0" borderId="0" xfId="0" applyFont="1" applyAlignment="1">
      <alignment horizontal="left" indent="1"/>
    </xf>
    <xf numFmtId="164" fontId="7" fillId="0" borderId="2" xfId="15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21" applyFont="1" applyFill="1" applyAlignment="1">
      <alignment horizontal="centerContinuous"/>
      <protection/>
    </xf>
    <xf numFmtId="0" fontId="17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12" fillId="0" borderId="0" xfId="21" applyFont="1" applyFill="1" applyBorder="1">
      <alignment/>
      <protection/>
    </xf>
    <xf numFmtId="167" fontId="12" fillId="0" borderId="0" xfId="21" applyNumberFormat="1" applyFont="1" applyFill="1" applyBorder="1">
      <alignment/>
      <protection/>
    </xf>
    <xf numFmtId="167" fontId="12" fillId="0" borderId="0" xfId="0" applyNumberFormat="1" applyFont="1" applyFill="1" applyBorder="1" applyAlignment="1">
      <alignment/>
    </xf>
    <xf numFmtId="168" fontId="12" fillId="0" borderId="0" xfId="21" applyNumberFormat="1" applyFont="1" applyFill="1">
      <alignment/>
      <protection/>
    </xf>
    <xf numFmtId="167" fontId="12" fillId="0" borderId="1" xfId="21" applyNumberFormat="1" applyFont="1" applyFill="1" applyBorder="1">
      <alignment/>
      <protection/>
    </xf>
    <xf numFmtId="167" fontId="12" fillId="0" borderId="1" xfId="0" applyNumberFormat="1" applyFont="1" applyFill="1" applyBorder="1" applyAlignment="1">
      <alignment/>
    </xf>
    <xf numFmtId="167" fontId="12" fillId="0" borderId="11" xfId="21" applyNumberFormat="1" applyFont="1" applyFill="1" applyBorder="1">
      <alignment/>
      <protection/>
    </xf>
    <xf numFmtId="167" fontId="12" fillId="0" borderId="11" xfId="0" applyNumberFormat="1" applyFont="1" applyFill="1" applyBorder="1" applyAlignment="1">
      <alignment/>
    </xf>
    <xf numFmtId="37" fontId="12" fillId="0" borderId="0" xfId="21" applyNumberFormat="1" applyFont="1" applyFill="1">
      <alignment/>
      <protection/>
    </xf>
    <xf numFmtId="0" fontId="15" fillId="0" borderId="0" xfId="22" applyFont="1" applyAlignment="1">
      <alignment horizontal="left" vertical="top" wrapText="1"/>
      <protection/>
    </xf>
    <xf numFmtId="0" fontId="18" fillId="0" borderId="0" xfId="0" applyFont="1" applyAlignment="1">
      <alignment/>
    </xf>
    <xf numFmtId="164" fontId="12" fillId="0" borderId="0" xfId="15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0" fontId="15" fillId="0" borderId="0" xfId="0" applyFont="1" applyFill="1" applyAlignment="1">
      <alignment/>
    </xf>
    <xf numFmtId="167" fontId="15" fillId="0" borderId="0" xfId="21" applyNumberFormat="1" applyFont="1" applyFill="1">
      <alignment/>
      <protection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167" fontId="15" fillId="0" borderId="11" xfId="21" applyNumberFormat="1" applyFont="1" applyFill="1" applyBorder="1">
      <alignment/>
      <protection/>
    </xf>
    <xf numFmtId="43" fontId="7" fillId="0" borderId="0" xfId="15" applyFont="1" applyFill="1" applyAlignment="1">
      <alignment vertical="top"/>
    </xf>
    <xf numFmtId="168" fontId="15" fillId="0" borderId="0" xfId="21" applyNumberFormat="1" applyFont="1" applyFill="1">
      <alignment/>
      <protection/>
    </xf>
    <xf numFmtId="0" fontId="12" fillId="0" borderId="0" xfId="0" applyFont="1" applyFill="1" applyAlignment="1">
      <alignment/>
    </xf>
    <xf numFmtId="0" fontId="7" fillId="0" borderId="0" xfId="21" applyFont="1" applyFill="1" applyBorder="1">
      <alignment/>
      <protection/>
    </xf>
    <xf numFmtId="167" fontId="7" fillId="0" borderId="0" xfId="21" applyNumberFormat="1" applyFont="1" applyFill="1" applyBorder="1">
      <alignment/>
      <protection/>
    </xf>
    <xf numFmtId="168" fontId="7" fillId="0" borderId="0" xfId="21" applyNumberFormat="1" applyFont="1" applyFill="1" applyBorder="1">
      <alignment/>
      <protection/>
    </xf>
    <xf numFmtId="0" fontId="21" fillId="0" borderId="0" xfId="0" applyFont="1" applyBorder="1" applyAlignment="1">
      <alignment/>
    </xf>
    <xf numFmtId="43" fontId="7" fillId="0" borderId="0" xfId="15" applyFont="1" applyFill="1" applyAlignment="1">
      <alignment horizontal="right"/>
    </xf>
    <xf numFmtId="0" fontId="13" fillId="0" borderId="0" xfId="0" applyFont="1" applyFill="1" applyAlignment="1">
      <alignment/>
    </xf>
    <xf numFmtId="0" fontId="19" fillId="0" borderId="0" xfId="21" applyFont="1" applyFill="1" applyBorder="1">
      <alignment/>
      <protection/>
    </xf>
    <xf numFmtId="167" fontId="19" fillId="0" borderId="0" xfId="21" applyNumberFormat="1" applyFont="1" applyFill="1" applyBorder="1">
      <alignment/>
      <protection/>
    </xf>
    <xf numFmtId="168" fontId="19" fillId="0" borderId="0" xfId="21" applyNumberFormat="1" applyFont="1" applyFill="1">
      <alignment/>
      <protection/>
    </xf>
    <xf numFmtId="0" fontId="22" fillId="0" borderId="0" xfId="0" applyFont="1" applyAlignment="1">
      <alignment/>
    </xf>
    <xf numFmtId="0" fontId="11" fillId="0" borderId="0" xfId="23" applyFont="1" applyFill="1" applyAlignment="1">
      <alignment/>
    </xf>
    <xf numFmtId="37" fontId="11" fillId="0" borderId="0" xfId="0" applyAlignment="1">
      <alignment/>
    </xf>
    <xf numFmtId="164" fontId="13" fillId="0" borderId="0" xfId="15" applyNumberFormat="1" applyFont="1" applyAlignment="1">
      <alignment/>
    </xf>
    <xf numFmtId="164" fontId="7" fillId="0" borderId="0" xfId="15" applyNumberFormat="1" applyFont="1" applyFill="1" applyBorder="1" applyAlignment="1">
      <alignment horizontal="right"/>
    </xf>
    <xf numFmtId="164" fontId="7" fillId="0" borderId="0" xfId="15" applyNumberFormat="1" applyFont="1" applyFill="1" applyAlignment="1">
      <alignment horizontal="center"/>
    </xf>
    <xf numFmtId="164" fontId="11" fillId="0" borderId="0" xfId="15" applyNumberFormat="1" applyFont="1" applyFill="1" applyBorder="1" applyAlignment="1">
      <alignment horizontal="center"/>
    </xf>
    <xf numFmtId="37" fontId="11" fillId="0" borderId="0" xfId="0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20" fillId="0" borderId="0" xfId="15" applyNumberFormat="1" applyFont="1" applyAlignment="1">
      <alignment/>
    </xf>
    <xf numFmtId="0" fontId="12" fillId="0" borderId="0" xfId="23" applyFont="1" applyFill="1" applyAlignment="1">
      <alignment/>
    </xf>
    <xf numFmtId="164" fontId="12" fillId="0" borderId="1" xfId="15" applyNumberFormat="1" applyFont="1" applyFill="1" applyBorder="1" applyAlignment="1">
      <alignment/>
    </xf>
    <xf numFmtId="164" fontId="12" fillId="0" borderId="12" xfId="15" applyNumberFormat="1" applyFont="1" applyFill="1" applyBorder="1" applyAlignment="1">
      <alignment/>
    </xf>
    <xf numFmtId="49" fontId="7" fillId="0" borderId="0" xfId="15" applyNumberFormat="1" applyFont="1" applyFill="1" applyAlignment="1">
      <alignment horizontal="center"/>
    </xf>
    <xf numFmtId="164" fontId="15" fillId="0" borderId="0" xfId="15" applyNumberFormat="1" applyFont="1" applyBorder="1" applyAlignment="1">
      <alignment/>
    </xf>
    <xf numFmtId="164" fontId="15" fillId="0" borderId="0" xfId="15" applyNumberFormat="1" applyFont="1" applyAlignment="1">
      <alignment/>
    </xf>
    <xf numFmtId="164" fontId="19" fillId="0" borderId="0" xfId="15" applyNumberFormat="1" applyFont="1" applyFill="1" applyBorder="1" applyAlignment="1">
      <alignment horizontal="right"/>
    </xf>
    <xf numFmtId="164" fontId="19" fillId="0" borderId="0" xfId="15" applyNumberFormat="1" applyFont="1" applyAlignment="1">
      <alignment horizontal="center"/>
    </xf>
    <xf numFmtId="49" fontId="19" fillId="0" borderId="0" xfId="15" applyNumberFormat="1" applyFont="1" applyFill="1" applyAlignment="1">
      <alignment horizontal="center"/>
    </xf>
    <xf numFmtId="164" fontId="19" fillId="0" borderId="0" xfId="15" applyNumberFormat="1" applyFont="1" applyFill="1" applyAlignment="1">
      <alignment horizontal="center"/>
    </xf>
    <xf numFmtId="164" fontId="15" fillId="0" borderId="0" xfId="15" applyNumberFormat="1" applyFont="1" applyFill="1" applyAlignment="1">
      <alignment/>
    </xf>
    <xf numFmtId="164" fontId="19" fillId="0" borderId="0" xfId="15" applyNumberFormat="1" applyFont="1" applyFill="1" applyAlignment="1">
      <alignment/>
    </xf>
    <xf numFmtId="164" fontId="19" fillId="0" borderId="9" xfId="15" applyNumberFormat="1" applyFont="1" applyFill="1" applyBorder="1" applyAlignment="1">
      <alignment/>
    </xf>
    <xf numFmtId="164" fontId="19" fillId="0" borderId="0" xfId="15" applyNumberFormat="1" applyFont="1" applyFill="1" applyBorder="1" applyAlignment="1">
      <alignment/>
    </xf>
    <xf numFmtId="164" fontId="19" fillId="0" borderId="10" xfId="15" applyNumberFormat="1" applyFont="1" applyFill="1" applyBorder="1" applyAlignment="1">
      <alignment/>
    </xf>
    <xf numFmtId="164" fontId="19" fillId="0" borderId="2" xfId="15" applyNumberFormat="1" applyFont="1" applyFill="1" applyBorder="1" applyAlignment="1">
      <alignment/>
    </xf>
    <xf numFmtId="164" fontId="15" fillId="0" borderId="0" xfId="15" applyNumberFormat="1" applyFont="1" applyFill="1" applyAlignment="1">
      <alignment horizontal="center"/>
    </xf>
    <xf numFmtId="164" fontId="15" fillId="0" borderId="1" xfId="15" applyNumberFormat="1" applyFont="1" applyFill="1" applyBorder="1" applyAlignment="1">
      <alignment/>
    </xf>
    <xf numFmtId="164" fontId="15" fillId="0" borderId="12" xfId="15" applyNumberFormat="1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12" fillId="0" borderId="0" xfId="15" applyFont="1" applyFill="1" applyAlignment="1">
      <alignment vertical="top"/>
    </xf>
    <xf numFmtId="43" fontId="12" fillId="0" borderId="11" xfId="15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12" fillId="0" borderId="9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12" fillId="0" borderId="0" xfId="15" applyNumberFormat="1" applyFont="1" applyFill="1" applyBorder="1" applyAlignment="1">
      <alignment horizontal="center"/>
    </xf>
    <xf numFmtId="164" fontId="12" fillId="0" borderId="1" xfId="15" applyNumberFormat="1" applyFont="1" applyBorder="1" applyAlignment="1">
      <alignment/>
    </xf>
    <xf numFmtId="164" fontId="12" fillId="0" borderId="12" xfId="15" applyNumberFormat="1" applyFont="1" applyBorder="1" applyAlignment="1">
      <alignment/>
    </xf>
    <xf numFmtId="164" fontId="12" fillId="2" borderId="13" xfId="15" applyNumberFormat="1" applyFont="1" applyFill="1" applyBorder="1" applyAlignment="1">
      <alignment/>
    </xf>
    <xf numFmtId="164" fontId="12" fillId="2" borderId="14" xfId="15" applyNumberFormat="1" applyFont="1" applyFill="1" applyBorder="1" applyAlignment="1">
      <alignment/>
    </xf>
    <xf numFmtId="164" fontId="12" fillId="2" borderId="15" xfId="15" applyNumberFormat="1" applyFont="1" applyFill="1" applyBorder="1" applyAlignment="1">
      <alignment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21" applyFont="1" applyFill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Normal_SSP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6</xdr:row>
      <xdr:rowOff>104775</xdr:rowOff>
    </xdr:from>
    <xdr:to>
      <xdr:col>10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6362700" y="1247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114300</xdr:rowOff>
    </xdr:from>
    <xdr:to>
      <xdr:col>6</xdr:col>
      <xdr:colOff>171450</xdr:colOff>
      <xdr:row>6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4133850" y="1257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workbookViewId="0" topLeftCell="A26">
      <selection activeCell="B15" sqref="B15"/>
    </sheetView>
  </sheetViews>
  <sheetFormatPr defaultColWidth="9.140625" defaultRowHeight="12.75"/>
  <cols>
    <col min="1" max="1" width="3.8515625" style="0" customWidth="1"/>
    <col min="2" max="2" width="22.57421875" style="48" customWidth="1"/>
    <col min="3" max="3" width="4.57421875" style="48" customWidth="1"/>
    <col min="4" max="4" width="14.140625" style="117" bestFit="1" customWidth="1"/>
    <col min="5" max="5" width="16.57421875" style="48" customWidth="1"/>
    <col min="6" max="6" width="1.7109375" style="48" bestFit="1" customWidth="1"/>
    <col min="7" max="7" width="14.28125" style="117" customWidth="1"/>
    <col min="8" max="8" width="16.57421875" style="48" customWidth="1"/>
    <col min="9" max="9" width="10.28125" style="0" bestFit="1" customWidth="1"/>
    <col min="11" max="11" width="9.57421875" style="0" bestFit="1" customWidth="1"/>
  </cols>
  <sheetData>
    <row r="1" spans="2:8" ht="24" customHeight="1">
      <c r="B1" s="167" t="s">
        <v>61</v>
      </c>
      <c r="C1" s="167"/>
      <c r="D1" s="167"/>
      <c r="E1" s="167"/>
      <c r="F1" s="167"/>
      <c r="G1" s="167"/>
      <c r="H1" s="167"/>
    </row>
    <row r="2" spans="2:8" ht="15">
      <c r="B2" s="168"/>
      <c r="C2" s="168"/>
      <c r="D2" s="168"/>
      <c r="E2" s="168"/>
      <c r="F2" s="168"/>
      <c r="G2" s="168"/>
      <c r="H2" s="168"/>
    </row>
    <row r="3" spans="2:8" ht="15" customHeight="1">
      <c r="B3" s="170" t="s">
        <v>130</v>
      </c>
      <c r="C3" s="170"/>
      <c r="D3" s="170"/>
      <c r="E3" s="170"/>
      <c r="F3" s="170"/>
      <c r="G3" s="170"/>
      <c r="H3" s="170"/>
    </row>
    <row r="4" spans="2:8" ht="15">
      <c r="B4" s="171" t="s">
        <v>7</v>
      </c>
      <c r="C4" s="171"/>
      <c r="D4" s="171"/>
      <c r="E4" s="171"/>
      <c r="F4" s="171"/>
      <c r="G4" s="171"/>
      <c r="H4" s="171"/>
    </row>
    <row r="5" spans="3:8" ht="15">
      <c r="C5" s="11"/>
      <c r="D5" s="12"/>
      <c r="E5" s="11"/>
      <c r="F5" s="11"/>
      <c r="G5" s="12"/>
      <c r="H5" s="3"/>
    </row>
    <row r="6" spans="2:8" ht="15">
      <c r="B6" s="13"/>
      <c r="C6" s="13"/>
      <c r="D6" s="14"/>
      <c r="E6" s="13"/>
      <c r="F6" s="13"/>
      <c r="G6" s="14"/>
      <c r="H6" s="15"/>
    </row>
    <row r="7" spans="2:8" ht="15">
      <c r="B7" s="3" t="s">
        <v>82</v>
      </c>
      <c r="C7" s="11"/>
      <c r="D7" s="12"/>
      <c r="E7" s="11"/>
      <c r="F7" s="11"/>
      <c r="G7" s="12"/>
      <c r="H7" s="11"/>
    </row>
    <row r="8" spans="2:8" ht="11.25" customHeight="1">
      <c r="B8" s="11"/>
      <c r="C8" s="11"/>
      <c r="D8" s="12"/>
      <c r="E8" s="11"/>
      <c r="F8" s="11"/>
      <c r="G8" s="12"/>
      <c r="H8" s="11"/>
    </row>
    <row r="9" spans="2:8" s="49" customFormat="1" ht="12">
      <c r="B9" s="5"/>
      <c r="C9" s="5"/>
      <c r="D9" s="169" t="s">
        <v>32</v>
      </c>
      <c r="E9" s="169"/>
      <c r="F9" s="5"/>
      <c r="G9" s="169" t="s">
        <v>31</v>
      </c>
      <c r="H9" s="169"/>
    </row>
    <row r="10" spans="2:8" s="49" customFormat="1" ht="36">
      <c r="B10" s="5"/>
      <c r="C10" s="5"/>
      <c r="D10" s="97" t="s">
        <v>2</v>
      </c>
      <c r="E10" s="96" t="s">
        <v>5</v>
      </c>
      <c r="F10" s="4"/>
      <c r="G10" s="97" t="s">
        <v>4</v>
      </c>
      <c r="H10" s="96" t="s">
        <v>3</v>
      </c>
    </row>
    <row r="11" spans="2:8" ht="15">
      <c r="B11" s="11"/>
      <c r="C11" s="11"/>
      <c r="D11" s="98" t="s">
        <v>131</v>
      </c>
      <c r="E11" s="98" t="s">
        <v>132</v>
      </c>
      <c r="F11" s="98"/>
      <c r="G11" s="98" t="s">
        <v>131</v>
      </c>
      <c r="H11" s="98" t="s">
        <v>132</v>
      </c>
    </row>
    <row r="12" spans="2:8" ht="15">
      <c r="B12" s="11"/>
      <c r="C12" s="11"/>
      <c r="D12" s="83" t="s">
        <v>1</v>
      </c>
      <c r="E12" s="16" t="s">
        <v>1</v>
      </c>
      <c r="F12" s="16"/>
      <c r="G12" s="83" t="s">
        <v>1</v>
      </c>
      <c r="H12" s="16" t="s">
        <v>1</v>
      </c>
    </row>
    <row r="13" spans="2:8" ht="15">
      <c r="B13" s="11"/>
      <c r="C13" s="11"/>
      <c r="D13" s="12"/>
      <c r="E13" s="11"/>
      <c r="F13" s="11"/>
      <c r="G13" s="12"/>
      <c r="H13" s="11"/>
    </row>
    <row r="14" spans="2:9" s="7" customFormat="1" ht="15">
      <c r="B14" s="17" t="s">
        <v>8</v>
      </c>
      <c r="C14" s="18"/>
      <c r="D14" s="19">
        <v>65171</v>
      </c>
      <c r="E14" s="19">
        <v>70792</v>
      </c>
      <c r="F14" s="20"/>
      <c r="G14" s="19">
        <v>196075</v>
      </c>
      <c r="H14" s="19">
        <v>236488</v>
      </c>
      <c r="I14" s="151"/>
    </row>
    <row r="15" spans="2:8" s="7" customFormat="1" ht="15">
      <c r="B15" s="17"/>
      <c r="C15" s="18"/>
      <c r="D15" s="19"/>
      <c r="E15" s="19"/>
      <c r="F15" s="20"/>
      <c r="G15" s="19"/>
      <c r="H15" s="19"/>
    </row>
    <row r="16" spans="2:8" s="7" customFormat="1" ht="15">
      <c r="B16" s="17" t="s">
        <v>29</v>
      </c>
      <c r="C16" s="18"/>
      <c r="D16" s="19">
        <v>-53926</v>
      </c>
      <c r="E16" s="19">
        <v>-59182</v>
      </c>
      <c r="F16" s="20"/>
      <c r="G16" s="19">
        <v>-160697</v>
      </c>
      <c r="H16" s="19">
        <v>-194733</v>
      </c>
    </row>
    <row r="17" spans="2:8" s="7" customFormat="1" ht="15">
      <c r="B17" s="17"/>
      <c r="C17" s="18"/>
      <c r="D17" s="19"/>
      <c r="E17" s="19"/>
      <c r="F17" s="20"/>
      <c r="G17" s="19"/>
      <c r="H17" s="19"/>
    </row>
    <row r="18" spans="2:8" s="7" customFormat="1" ht="15">
      <c r="B18" s="17" t="s">
        <v>30</v>
      </c>
      <c r="C18" s="18"/>
      <c r="D18" s="19">
        <v>365</v>
      </c>
      <c r="E18" s="19">
        <v>68</v>
      </c>
      <c r="F18" s="20"/>
      <c r="G18" s="19">
        <v>1151</v>
      </c>
      <c r="H18" s="19">
        <v>891</v>
      </c>
    </row>
    <row r="19" spans="2:8" s="7" customFormat="1" ht="15">
      <c r="B19" s="17"/>
      <c r="C19" s="18"/>
      <c r="D19" s="21"/>
      <c r="E19" s="21"/>
      <c r="F19" s="22"/>
      <c r="G19" s="21"/>
      <c r="H19" s="21"/>
    </row>
    <row r="20" spans="2:8" s="7" customFormat="1" ht="15">
      <c r="B20" s="17" t="s">
        <v>22</v>
      </c>
      <c r="C20" s="23"/>
      <c r="D20" s="19">
        <f>SUM(D14:D18)</f>
        <v>11610</v>
      </c>
      <c r="E20" s="19">
        <f>SUM(E14:E18)</f>
        <v>11678</v>
      </c>
      <c r="F20" s="20"/>
      <c r="G20" s="19">
        <f>SUM(G14:G18)</f>
        <v>36529</v>
      </c>
      <c r="H20" s="19">
        <f>SUM(H14:H18)</f>
        <v>42646</v>
      </c>
    </row>
    <row r="21" spans="2:8" s="7" customFormat="1" ht="15">
      <c r="B21" s="17"/>
      <c r="C21" s="23"/>
      <c r="D21" s="19"/>
      <c r="E21" s="19"/>
      <c r="F21" s="20"/>
      <c r="G21" s="19"/>
      <c r="H21" s="19"/>
    </row>
    <row r="22" spans="2:8" s="7" customFormat="1" ht="15">
      <c r="B22" s="17" t="s">
        <v>9</v>
      </c>
      <c r="C22" s="23"/>
      <c r="D22" s="19">
        <v>-475</v>
      </c>
      <c r="E22" s="19">
        <v>-1000</v>
      </c>
      <c r="F22" s="20"/>
      <c r="G22" s="19">
        <v>-1235</v>
      </c>
      <c r="H22" s="19">
        <v>-2759</v>
      </c>
    </row>
    <row r="23" spans="2:8" s="7" customFormat="1" ht="15">
      <c r="B23" s="17"/>
      <c r="C23" s="23"/>
      <c r="D23" s="19"/>
      <c r="E23" s="19"/>
      <c r="F23" s="20"/>
      <c r="G23" s="19"/>
      <c r="H23" s="19"/>
    </row>
    <row r="24" spans="2:8" s="7" customFormat="1" ht="15">
      <c r="B24" s="17" t="s">
        <v>81</v>
      </c>
      <c r="C24" s="23"/>
      <c r="D24" s="19">
        <v>1026</v>
      </c>
      <c r="E24" s="19">
        <v>330</v>
      </c>
      <c r="F24" s="20"/>
      <c r="G24" s="19">
        <v>3337</v>
      </c>
      <c r="H24" s="19">
        <v>884</v>
      </c>
    </row>
    <row r="25" spans="2:8" s="7" customFormat="1" ht="15">
      <c r="B25" s="17"/>
      <c r="C25" s="23"/>
      <c r="D25" s="19"/>
      <c r="E25" s="19"/>
      <c r="F25" s="20"/>
      <c r="G25" s="19"/>
      <c r="H25" s="19"/>
    </row>
    <row r="26" spans="2:8" s="7" customFormat="1" ht="30">
      <c r="B26" s="24" t="s">
        <v>25</v>
      </c>
      <c r="C26" s="25"/>
      <c r="D26" s="26">
        <v>0</v>
      </c>
      <c r="E26" s="26">
        <v>1824</v>
      </c>
      <c r="F26" s="27"/>
      <c r="G26" s="26">
        <v>2028</v>
      </c>
      <c r="H26" s="26">
        <v>2274</v>
      </c>
    </row>
    <row r="27" spans="2:8" s="7" customFormat="1" ht="15" hidden="1">
      <c r="B27" s="24"/>
      <c r="C27" s="25"/>
      <c r="D27" s="26"/>
      <c r="E27" s="26"/>
      <c r="F27" s="27"/>
      <c r="G27" s="26"/>
      <c r="H27" s="26"/>
    </row>
    <row r="28" spans="2:8" s="7" customFormat="1" ht="15" hidden="1">
      <c r="B28" s="24"/>
      <c r="C28" s="25"/>
      <c r="D28" s="26"/>
      <c r="E28" s="26"/>
      <c r="F28" s="27"/>
      <c r="G28" s="26"/>
      <c r="H28" s="26"/>
    </row>
    <row r="29" spans="2:8" s="7" customFormat="1" ht="15" hidden="1">
      <c r="B29" s="24"/>
      <c r="C29" s="25"/>
      <c r="D29" s="26"/>
      <c r="E29" s="26"/>
      <c r="F29" s="27"/>
      <c r="G29" s="26"/>
      <c r="H29" s="26"/>
    </row>
    <row r="30" spans="2:8" s="7" customFormat="1" ht="15" hidden="1">
      <c r="B30" s="24"/>
      <c r="C30" s="25"/>
      <c r="D30" s="26"/>
      <c r="E30" s="26">
        <v>0</v>
      </c>
      <c r="F30" s="27"/>
      <c r="G30" s="26"/>
      <c r="H30" s="26">
        <v>0</v>
      </c>
    </row>
    <row r="31" spans="2:8" s="7" customFormat="1" ht="15">
      <c r="B31" s="24"/>
      <c r="C31" s="25"/>
      <c r="D31" s="28"/>
      <c r="E31" s="28"/>
      <c r="F31" s="27"/>
      <c r="G31" s="28"/>
      <c r="H31" s="28"/>
    </row>
    <row r="32" spans="2:9" s="7" customFormat="1" ht="15">
      <c r="B32" s="17" t="s">
        <v>13</v>
      </c>
      <c r="C32" s="23"/>
      <c r="D32" s="19">
        <f>SUM(D20:D31)</f>
        <v>12161</v>
      </c>
      <c r="E32" s="19">
        <f>SUM(E20:E31)</f>
        <v>12832</v>
      </c>
      <c r="F32" s="20"/>
      <c r="G32" s="19">
        <f>SUM(G20:G31)</f>
        <v>40659</v>
      </c>
      <c r="H32" s="19">
        <f>SUM(H20:H31)</f>
        <v>43045</v>
      </c>
      <c r="I32" s="152"/>
    </row>
    <row r="33" spans="2:8" s="7" customFormat="1" ht="15">
      <c r="B33" s="17"/>
      <c r="C33" s="23"/>
      <c r="D33" s="19"/>
      <c r="E33" s="19"/>
      <c r="F33" s="20"/>
      <c r="G33" s="19"/>
      <c r="H33" s="19"/>
    </row>
    <row r="34" spans="2:8" s="7" customFormat="1" ht="15">
      <c r="B34" s="29" t="s">
        <v>0</v>
      </c>
      <c r="C34" s="30"/>
      <c r="D34" s="31">
        <v>-2157</v>
      </c>
      <c r="E34" s="31">
        <v>-3676</v>
      </c>
      <c r="F34" s="32"/>
      <c r="G34" s="31">
        <v>-10047</v>
      </c>
      <c r="H34" s="31">
        <v>-12425</v>
      </c>
    </row>
    <row r="35" spans="2:8" s="7" customFormat="1" ht="15">
      <c r="B35" s="29"/>
      <c r="C35" s="30"/>
      <c r="D35" s="33"/>
      <c r="E35" s="33"/>
      <c r="F35" s="34"/>
      <c r="G35" s="33"/>
      <c r="H35" s="33"/>
    </row>
    <row r="36" spans="2:8" s="7" customFormat="1" ht="15">
      <c r="B36" s="29" t="s">
        <v>14</v>
      </c>
      <c r="C36" s="35"/>
      <c r="D36" s="36">
        <f>SUM(D32:D34)</f>
        <v>10004</v>
      </c>
      <c r="E36" s="36">
        <f>SUM(E32:E34)</f>
        <v>9156</v>
      </c>
      <c r="F36" s="22"/>
      <c r="G36" s="36">
        <f>SUM(G32:G34)</f>
        <v>30612</v>
      </c>
      <c r="H36" s="36">
        <f>SUM(H32:H34)</f>
        <v>30620</v>
      </c>
    </row>
    <row r="37" spans="2:8" s="7" customFormat="1" ht="15">
      <c r="B37" s="29"/>
      <c r="C37" s="35"/>
      <c r="D37" s="36"/>
      <c r="E37" s="36"/>
      <c r="F37" s="22"/>
      <c r="G37" s="36"/>
      <c r="H37" s="36"/>
    </row>
    <row r="38" spans="2:8" s="7" customFormat="1" ht="15">
      <c r="B38" s="29" t="s">
        <v>10</v>
      </c>
      <c r="C38" s="30"/>
      <c r="D38" s="31">
        <v>-203</v>
      </c>
      <c r="E38" s="31">
        <v>-143</v>
      </c>
      <c r="F38" s="32"/>
      <c r="G38" s="31">
        <v>-537</v>
      </c>
      <c r="H38" s="31">
        <v>-767</v>
      </c>
    </row>
    <row r="39" spans="2:8" s="7" customFormat="1" ht="15">
      <c r="B39" s="29"/>
      <c r="C39" s="30"/>
      <c r="D39" s="31"/>
      <c r="E39" s="31"/>
      <c r="F39" s="34"/>
      <c r="G39" s="31"/>
      <c r="H39" s="31"/>
    </row>
    <row r="40" spans="2:8" s="7" customFormat="1" ht="36.75" customHeight="1" thickBot="1">
      <c r="B40" s="37" t="s">
        <v>75</v>
      </c>
      <c r="C40" s="38"/>
      <c r="D40" s="39">
        <f>SUM(D36:D38)</f>
        <v>9801</v>
      </c>
      <c r="E40" s="39">
        <f>SUM(E36:E38)</f>
        <v>9013</v>
      </c>
      <c r="F40" s="40"/>
      <c r="G40" s="39">
        <f>SUM(G36:G38)</f>
        <v>30075</v>
      </c>
      <c r="H40" s="39">
        <f>SUM(H36:H38)</f>
        <v>29853</v>
      </c>
    </row>
    <row r="41" spans="2:8" ht="15">
      <c r="B41" s="41"/>
      <c r="C41" s="41"/>
      <c r="D41" s="42"/>
      <c r="E41" s="22"/>
      <c r="F41" s="22"/>
      <c r="G41" s="42"/>
      <c r="H41" s="42"/>
    </row>
    <row r="42" spans="2:8" ht="15">
      <c r="B42" s="43" t="s">
        <v>15</v>
      </c>
      <c r="C42" s="41"/>
      <c r="D42" s="42"/>
      <c r="E42" s="22"/>
      <c r="F42" s="22"/>
      <c r="G42" s="42"/>
      <c r="H42" s="42"/>
    </row>
    <row r="43" spans="2:9" ht="15">
      <c r="B43" s="44" t="s">
        <v>77</v>
      </c>
      <c r="C43" s="45"/>
      <c r="D43" s="116">
        <v>4.56</v>
      </c>
      <c r="E43" s="153">
        <f>9012824/(150652174+49500000)*100</f>
        <v>4.502985813184322</v>
      </c>
      <c r="F43" t="s">
        <v>107</v>
      </c>
      <c r="G43" s="109">
        <v>13.93</v>
      </c>
      <c r="H43" s="153">
        <f>29853313/(150217391+49500000)*100</f>
        <v>14.947778383505922</v>
      </c>
      <c r="I43" t="s">
        <v>107</v>
      </c>
    </row>
    <row r="44" spans="2:8" ht="15">
      <c r="B44" s="44" t="s">
        <v>76</v>
      </c>
      <c r="C44" s="47"/>
      <c r="D44" s="116">
        <v>4.39</v>
      </c>
      <c r="E44" s="153">
        <v>4.34</v>
      </c>
      <c r="F44" s="47"/>
      <c r="G44" s="116">
        <v>13.41</v>
      </c>
      <c r="H44" s="153">
        <v>14.53</v>
      </c>
    </row>
    <row r="45" spans="2:8" ht="15">
      <c r="B45" s="46"/>
      <c r="C45" s="11"/>
      <c r="D45" s="6"/>
      <c r="E45" s="11"/>
      <c r="F45" s="11"/>
      <c r="G45" s="6"/>
      <c r="H45" s="11"/>
    </row>
    <row r="46" spans="2:8" ht="29.25" customHeight="1">
      <c r="B46" s="30" t="s">
        <v>106</v>
      </c>
      <c r="C46" s="11"/>
      <c r="D46" s="172" t="s">
        <v>145</v>
      </c>
      <c r="E46" s="173"/>
      <c r="F46" s="173"/>
      <c r="G46" s="173"/>
      <c r="H46" s="173"/>
    </row>
    <row r="47" spans="2:8" ht="15">
      <c r="B47" s="46"/>
      <c r="C47" s="11"/>
      <c r="D47" s="6"/>
      <c r="E47" s="11"/>
      <c r="F47" s="11"/>
      <c r="G47" s="12"/>
      <c r="H47" s="11"/>
    </row>
    <row r="48" spans="2:8" ht="29.25" customHeight="1">
      <c r="B48" s="166" t="s">
        <v>110</v>
      </c>
      <c r="C48" s="166"/>
      <c r="D48" s="166"/>
      <c r="E48" s="166"/>
      <c r="F48" s="166"/>
      <c r="G48" s="166"/>
      <c r="H48" s="166"/>
    </row>
  </sheetData>
  <mergeCells count="8">
    <mergeCell ref="B48:H48"/>
    <mergeCell ref="B1:H1"/>
    <mergeCell ref="B2:H2"/>
    <mergeCell ref="G9:H9"/>
    <mergeCell ref="D9:E9"/>
    <mergeCell ref="B3:H3"/>
    <mergeCell ref="B4:H4"/>
    <mergeCell ref="D46:H46"/>
  </mergeCells>
  <printOptions horizontalCentered="1"/>
  <pageMargins left="1.16" right="0.22" top="0.87" bottom="0.74" header="0.5" footer="0.5"/>
  <pageSetup fitToHeight="1" fitToWidth="1" horizontalDpi="600" verticalDpi="600" orientation="portrait" paperSize="9" scale="85" r:id="rId1"/>
  <headerFooter alignWithMargins="0">
    <oddFooter>&amp;R&amp;"Times New Roman,Italic"Page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workbookViewId="0" topLeftCell="A1">
      <selection activeCell="F26" sqref="F26:F27"/>
    </sheetView>
  </sheetViews>
  <sheetFormatPr defaultColWidth="9.140625" defaultRowHeight="12.75" outlineLevelRow="1"/>
  <cols>
    <col min="1" max="1" width="6.140625" style="0" customWidth="1"/>
    <col min="2" max="2" width="2.7109375" style="8" customWidth="1"/>
    <col min="3" max="3" width="50.8515625" style="8" customWidth="1"/>
    <col min="4" max="4" width="2.421875" style="8" customWidth="1"/>
    <col min="5" max="5" width="0.85546875" style="8" customWidth="1"/>
    <col min="6" max="6" width="13.00390625" style="22" customWidth="1"/>
    <col min="7" max="7" width="0.71875" style="9" customWidth="1"/>
    <col min="8" max="8" width="1.7109375" style="8" customWidth="1"/>
    <col min="9" max="9" width="0.71875" style="8" customWidth="1"/>
    <col min="10" max="10" width="12.57421875" style="9" customWidth="1"/>
    <col min="11" max="11" width="0.71875" style="1" customWidth="1"/>
    <col min="12" max="12" width="2.28125" style="1" customWidth="1"/>
    <col min="13" max="13" width="12.140625" style="22" bestFit="1" customWidth="1"/>
  </cols>
  <sheetData>
    <row r="1" spans="2:12" ht="24.75" customHeight="1">
      <c r="B1" s="167" t="s">
        <v>61</v>
      </c>
      <c r="C1" s="167"/>
      <c r="D1" s="167"/>
      <c r="E1" s="167"/>
      <c r="F1" s="167"/>
      <c r="G1" s="167"/>
      <c r="H1" s="167"/>
      <c r="I1" s="167"/>
      <c r="J1" s="167"/>
      <c r="K1" s="2"/>
      <c r="L1" s="2"/>
    </row>
    <row r="2" spans="2:12" ht="15.75" customHeight="1">
      <c r="B2" s="50"/>
      <c r="C2" s="50"/>
      <c r="D2" s="50"/>
      <c r="E2" s="50"/>
      <c r="F2" s="155"/>
      <c r="G2" s="50"/>
      <c r="H2" s="50"/>
      <c r="I2" s="50"/>
      <c r="J2" s="165"/>
      <c r="K2" s="2"/>
      <c r="L2" s="2"/>
    </row>
    <row r="3" spans="2:13" s="48" customFormat="1" ht="15">
      <c r="B3" s="3" t="s">
        <v>133</v>
      </c>
      <c r="C3" s="3"/>
      <c r="D3" s="3"/>
      <c r="E3" s="3"/>
      <c r="F3" s="22"/>
      <c r="G3" s="51"/>
      <c r="H3" s="3"/>
      <c r="I3" s="3"/>
      <c r="J3" s="51"/>
      <c r="K3" s="3"/>
      <c r="L3" s="3"/>
      <c r="M3" s="22"/>
    </row>
    <row r="4" spans="2:13" s="48" customFormat="1" ht="15">
      <c r="B4" s="3"/>
      <c r="C4" s="3"/>
      <c r="D4" s="3"/>
      <c r="E4" s="3"/>
      <c r="F4" s="22"/>
      <c r="G4" s="51"/>
      <c r="H4" s="3"/>
      <c r="I4" s="3"/>
      <c r="J4" s="51"/>
      <c r="K4" s="3"/>
      <c r="L4" s="3"/>
      <c r="M4" s="22"/>
    </row>
    <row r="5" spans="2:13" s="48" customFormat="1" ht="15">
      <c r="B5" s="16"/>
      <c r="C5" s="16"/>
      <c r="D5" s="16"/>
      <c r="E5" s="16"/>
      <c r="F5" s="52" t="s">
        <v>33</v>
      </c>
      <c r="G5" s="52"/>
      <c r="H5" s="16"/>
      <c r="I5" s="16"/>
      <c r="J5" s="52" t="s">
        <v>33</v>
      </c>
      <c r="K5" s="52"/>
      <c r="L5" s="16"/>
      <c r="M5" s="22"/>
    </row>
    <row r="6" spans="2:13" s="48" customFormat="1" ht="15">
      <c r="B6" s="16"/>
      <c r="C6" s="16"/>
      <c r="D6" s="16"/>
      <c r="E6" s="16"/>
      <c r="F6" s="156" t="s">
        <v>131</v>
      </c>
      <c r="G6" s="52"/>
      <c r="H6" s="16"/>
      <c r="I6" s="16"/>
      <c r="J6" s="156" t="s">
        <v>102</v>
      </c>
      <c r="K6" s="52"/>
      <c r="L6" s="16"/>
      <c r="M6" s="22"/>
    </row>
    <row r="7" spans="2:13" s="48" customFormat="1" ht="15">
      <c r="B7" s="16"/>
      <c r="C7" s="16"/>
      <c r="D7" s="16"/>
      <c r="E7" s="16"/>
      <c r="F7" s="52" t="s">
        <v>34</v>
      </c>
      <c r="G7" s="52"/>
      <c r="H7" s="16"/>
      <c r="I7" s="16"/>
      <c r="J7" s="52" t="s">
        <v>35</v>
      </c>
      <c r="K7" s="52"/>
      <c r="L7" s="16"/>
      <c r="M7" s="22"/>
    </row>
    <row r="8" spans="2:13" s="48" customFormat="1" ht="15">
      <c r="B8" s="11"/>
      <c r="C8" s="11"/>
      <c r="D8" s="11"/>
      <c r="E8" s="11"/>
      <c r="F8" s="52" t="s">
        <v>1</v>
      </c>
      <c r="G8" s="53"/>
      <c r="H8" s="11"/>
      <c r="I8" s="11"/>
      <c r="J8" s="52" t="s">
        <v>1</v>
      </c>
      <c r="K8" s="53"/>
      <c r="L8" s="11"/>
      <c r="M8" s="22"/>
    </row>
    <row r="9" spans="2:13" s="48" customFormat="1" ht="15" hidden="1">
      <c r="B9" s="11"/>
      <c r="C9" s="11"/>
      <c r="D9" s="11"/>
      <c r="E9" s="11"/>
      <c r="F9" s="22"/>
      <c r="G9" s="22"/>
      <c r="H9" s="11"/>
      <c r="I9" s="11"/>
      <c r="J9" s="22"/>
      <c r="K9" s="22"/>
      <c r="L9" s="11"/>
      <c r="M9" s="22"/>
    </row>
    <row r="10" spans="2:13" s="48" customFormat="1" ht="15">
      <c r="B10" s="11" t="s">
        <v>36</v>
      </c>
      <c r="C10" s="11"/>
      <c r="D10" s="11"/>
      <c r="E10" s="11"/>
      <c r="F10" s="22">
        <v>11140.903030793652</v>
      </c>
      <c r="G10" s="22"/>
      <c r="H10" s="11"/>
      <c r="I10" s="11"/>
      <c r="J10" s="22">
        <v>11070.21495722222</v>
      </c>
      <c r="K10" s="22"/>
      <c r="L10" s="11"/>
      <c r="M10" s="22"/>
    </row>
    <row r="11" spans="2:13" s="48" customFormat="1" ht="15">
      <c r="B11" s="11" t="s">
        <v>37</v>
      </c>
      <c r="C11" s="11"/>
      <c r="D11" s="11"/>
      <c r="E11" s="11"/>
      <c r="F11" s="22">
        <v>89289.758</v>
      </c>
      <c r="G11" s="22"/>
      <c r="H11" s="11"/>
      <c r="I11" s="11"/>
      <c r="J11" s="22">
        <v>89289.758</v>
      </c>
      <c r="K11" s="22"/>
      <c r="L11" s="11"/>
      <c r="M11" s="22"/>
    </row>
    <row r="12" spans="2:13" s="48" customFormat="1" ht="15">
      <c r="B12" s="11" t="s">
        <v>38</v>
      </c>
      <c r="C12" s="11"/>
      <c r="D12" s="11"/>
      <c r="E12" s="11"/>
      <c r="F12" s="22">
        <v>19886.39324</v>
      </c>
      <c r="G12" s="22"/>
      <c r="H12" s="11"/>
      <c r="I12" s="11"/>
      <c r="J12" s="22">
        <v>32214.58266</v>
      </c>
      <c r="K12" s="22"/>
      <c r="L12" s="11"/>
      <c r="M12" s="22"/>
    </row>
    <row r="13" spans="2:13" s="48" customFormat="1" ht="15">
      <c r="B13" s="11" t="s">
        <v>39</v>
      </c>
      <c r="C13" s="11"/>
      <c r="D13" s="11"/>
      <c r="E13" s="11"/>
      <c r="F13" s="22">
        <v>6500</v>
      </c>
      <c r="G13" s="22"/>
      <c r="H13" s="11"/>
      <c r="I13" s="11"/>
      <c r="J13" s="22">
        <v>4000</v>
      </c>
      <c r="K13" s="22"/>
      <c r="L13" s="11"/>
      <c r="M13" s="22"/>
    </row>
    <row r="14" spans="2:13" s="48" customFormat="1" ht="15">
      <c r="B14" s="11" t="s">
        <v>93</v>
      </c>
      <c r="C14" s="11"/>
      <c r="D14" s="11"/>
      <c r="E14" s="11"/>
      <c r="F14" s="22">
        <v>5992.051306666666</v>
      </c>
      <c r="G14" s="22"/>
      <c r="H14" s="11"/>
      <c r="I14" s="11"/>
      <c r="J14" s="22">
        <v>6038.218006666668</v>
      </c>
      <c r="K14" s="22"/>
      <c r="L14" s="11"/>
      <c r="M14" s="22"/>
    </row>
    <row r="15" spans="2:13" s="48" customFormat="1" ht="15">
      <c r="B15" s="11" t="s">
        <v>40</v>
      </c>
      <c r="C15" s="11"/>
      <c r="D15" s="11"/>
      <c r="E15" s="11"/>
      <c r="F15" s="22">
        <v>228675.328</v>
      </c>
      <c r="G15" s="22"/>
      <c r="H15" s="11"/>
      <c r="I15" s="11"/>
      <c r="J15" s="22">
        <v>136683</v>
      </c>
      <c r="K15" s="22"/>
      <c r="L15" s="11"/>
      <c r="M15" s="22"/>
    </row>
    <row r="16" spans="2:13" s="48" customFormat="1" ht="15">
      <c r="B16" s="11" t="s">
        <v>103</v>
      </c>
      <c r="C16" s="11"/>
      <c r="D16" s="11"/>
      <c r="E16" s="11"/>
      <c r="F16" s="22">
        <v>1094.9</v>
      </c>
      <c r="G16" s="22"/>
      <c r="H16" s="11"/>
      <c r="I16" s="11"/>
      <c r="J16" s="22">
        <v>1823.15</v>
      </c>
      <c r="K16" s="22"/>
      <c r="L16" s="11"/>
      <c r="M16" s="22"/>
    </row>
    <row r="17" spans="2:13" s="48" customFormat="1" ht="15">
      <c r="B17" s="11"/>
      <c r="C17" s="11"/>
      <c r="D17" s="11"/>
      <c r="E17" s="11"/>
      <c r="F17" s="22"/>
      <c r="G17" s="22"/>
      <c r="H17" s="11"/>
      <c r="I17" s="11"/>
      <c r="J17" s="22"/>
      <c r="K17" s="22"/>
      <c r="L17" s="11"/>
      <c r="M17" s="22"/>
    </row>
    <row r="18" spans="2:13" s="48" customFormat="1" ht="15">
      <c r="B18" s="11" t="s">
        <v>41</v>
      </c>
      <c r="C18" s="11"/>
      <c r="D18" s="11"/>
      <c r="E18" s="54"/>
      <c r="F18" s="157"/>
      <c r="G18" s="55"/>
      <c r="H18" s="11"/>
      <c r="I18" s="54"/>
      <c r="J18" s="157"/>
      <c r="K18" s="55"/>
      <c r="L18" s="11"/>
      <c r="M18" s="22"/>
    </row>
    <row r="19" spans="2:13" s="48" customFormat="1" ht="15">
      <c r="B19" s="11"/>
      <c r="C19" s="11" t="s">
        <v>11</v>
      </c>
      <c r="D19" s="11"/>
      <c r="E19" s="56"/>
      <c r="F19" s="20">
        <v>8649.038</v>
      </c>
      <c r="G19" s="57"/>
      <c r="H19" s="11"/>
      <c r="I19" s="56"/>
      <c r="J19" s="20">
        <v>8649.039</v>
      </c>
      <c r="K19" s="57"/>
      <c r="L19" s="11"/>
      <c r="M19" s="22"/>
    </row>
    <row r="20" spans="2:13" s="48" customFormat="1" ht="15">
      <c r="B20" s="11"/>
      <c r="C20" s="11" t="s">
        <v>42</v>
      </c>
      <c r="D20" s="11"/>
      <c r="E20" s="56"/>
      <c r="F20" s="20">
        <v>82559.76261023879</v>
      </c>
      <c r="G20" s="57"/>
      <c r="H20" s="11"/>
      <c r="I20" s="56"/>
      <c r="J20" s="20">
        <v>85969</v>
      </c>
      <c r="K20" s="57"/>
      <c r="L20" s="11"/>
      <c r="M20" s="22"/>
    </row>
    <row r="21" spans="2:13" s="48" customFormat="1" ht="15">
      <c r="B21" s="11"/>
      <c r="C21" s="11" t="s">
        <v>43</v>
      </c>
      <c r="D21" s="11"/>
      <c r="E21" s="56"/>
      <c r="F21" s="20">
        <v>2389.482</v>
      </c>
      <c r="G21" s="57"/>
      <c r="H21" s="11"/>
      <c r="I21" s="56"/>
      <c r="J21" s="20">
        <v>1042.953</v>
      </c>
      <c r="K21" s="57"/>
      <c r="L21" s="11"/>
      <c r="M21" s="22"/>
    </row>
    <row r="22" spans="2:13" s="48" customFormat="1" ht="15">
      <c r="B22" s="11"/>
      <c r="C22" s="11" t="s">
        <v>44</v>
      </c>
      <c r="D22" s="11"/>
      <c r="E22" s="56"/>
      <c r="F22" s="20">
        <v>43298.968</v>
      </c>
      <c r="G22" s="57"/>
      <c r="H22" s="11"/>
      <c r="I22" s="56"/>
      <c r="J22" s="20">
        <v>28276.848</v>
      </c>
      <c r="K22" s="57"/>
      <c r="L22" s="11"/>
      <c r="M22" s="22"/>
    </row>
    <row r="23" spans="2:13" s="48" customFormat="1" ht="15">
      <c r="B23" s="11"/>
      <c r="C23" s="11" t="s">
        <v>45</v>
      </c>
      <c r="D23" s="11"/>
      <c r="E23" s="56"/>
      <c r="F23" s="95">
        <v>41616.296</v>
      </c>
      <c r="G23" s="57"/>
      <c r="H23" s="11"/>
      <c r="I23" s="56"/>
      <c r="J23" s="95">
        <f>29064.228+10321</f>
        <v>39385.228</v>
      </c>
      <c r="K23" s="57"/>
      <c r="L23" s="11"/>
      <c r="M23" s="22"/>
    </row>
    <row r="24" spans="2:13" s="48" customFormat="1" ht="15">
      <c r="B24" s="11"/>
      <c r="C24" s="11" t="s">
        <v>46</v>
      </c>
      <c r="D24" s="11"/>
      <c r="E24" s="56"/>
      <c r="F24" s="20">
        <v>1058.502</v>
      </c>
      <c r="G24" s="57"/>
      <c r="H24" s="11"/>
      <c r="I24" s="56"/>
      <c r="J24" s="20">
        <v>4315.362</v>
      </c>
      <c r="K24" s="57"/>
      <c r="L24" s="11"/>
      <c r="M24" s="22"/>
    </row>
    <row r="25" spans="2:13" s="48" customFormat="1" ht="15">
      <c r="B25" s="11"/>
      <c r="C25" s="11" t="s">
        <v>47</v>
      </c>
      <c r="D25" s="11"/>
      <c r="E25" s="56"/>
      <c r="F25" s="20">
        <v>2981.201</v>
      </c>
      <c r="G25" s="57"/>
      <c r="H25" s="11"/>
      <c r="I25" s="56"/>
      <c r="J25" s="20">
        <v>2106.218</v>
      </c>
      <c r="K25" s="57"/>
      <c r="L25" s="11"/>
      <c r="M25" s="22"/>
    </row>
    <row r="26" spans="2:13" s="48" customFormat="1" ht="15">
      <c r="B26" s="11"/>
      <c r="C26" s="11" t="s">
        <v>48</v>
      </c>
      <c r="D26" s="11"/>
      <c r="E26" s="56"/>
      <c r="F26" s="20">
        <v>11535.588</v>
      </c>
      <c r="G26" s="57"/>
      <c r="H26" s="11"/>
      <c r="I26" s="56"/>
      <c r="J26" s="20">
        <v>57117.617</v>
      </c>
      <c r="K26" s="57"/>
      <c r="L26" s="11"/>
      <c r="M26" s="22"/>
    </row>
    <row r="27" spans="2:13" s="48" customFormat="1" ht="15">
      <c r="B27" s="11"/>
      <c r="C27" s="11" t="s">
        <v>6</v>
      </c>
      <c r="D27" s="11"/>
      <c r="E27" s="56"/>
      <c r="F27" s="20">
        <v>77313.10347</v>
      </c>
      <c r="G27" s="57"/>
      <c r="H27" s="11"/>
      <c r="I27" s="56"/>
      <c r="J27" s="20">
        <v>73917.574</v>
      </c>
      <c r="K27" s="57"/>
      <c r="L27" s="11"/>
      <c r="M27" s="22"/>
    </row>
    <row r="28" spans="2:13" s="48" customFormat="1" ht="15">
      <c r="B28" s="11"/>
      <c r="C28" s="11"/>
      <c r="D28" s="11"/>
      <c r="E28" s="56"/>
      <c r="F28" s="158">
        <f>SUM(F19:F27)</f>
        <v>271401.9410802388</v>
      </c>
      <c r="G28" s="57"/>
      <c r="H28" s="11"/>
      <c r="I28" s="56"/>
      <c r="J28" s="158">
        <f>SUM(J19:J27)</f>
        <v>300779.839</v>
      </c>
      <c r="K28" s="57"/>
      <c r="L28" s="11"/>
      <c r="M28" s="22"/>
    </row>
    <row r="29" spans="2:13" s="48" customFormat="1" ht="15">
      <c r="B29" s="11"/>
      <c r="C29" s="11"/>
      <c r="D29" s="11"/>
      <c r="E29" s="56"/>
      <c r="F29" s="20"/>
      <c r="G29" s="57"/>
      <c r="H29" s="11"/>
      <c r="I29" s="56"/>
      <c r="J29" s="20"/>
      <c r="K29" s="57"/>
      <c r="L29" s="11"/>
      <c r="M29" s="22"/>
    </row>
    <row r="30" spans="2:13" s="48" customFormat="1" ht="15">
      <c r="B30" s="11" t="s">
        <v>49</v>
      </c>
      <c r="C30" s="11"/>
      <c r="D30" s="11"/>
      <c r="E30" s="56"/>
      <c r="F30" s="20"/>
      <c r="G30" s="57"/>
      <c r="H30" s="11"/>
      <c r="I30" s="56"/>
      <c r="J30" s="20"/>
      <c r="K30" s="57"/>
      <c r="L30" s="11"/>
      <c r="M30" s="22"/>
    </row>
    <row r="31" spans="2:13" s="48" customFormat="1" ht="15">
      <c r="B31" s="11"/>
      <c r="C31" s="11" t="s">
        <v>50</v>
      </c>
      <c r="D31" s="11"/>
      <c r="E31" s="56"/>
      <c r="F31" s="20">
        <v>1696.2590799999832</v>
      </c>
      <c r="G31" s="57"/>
      <c r="H31" s="11"/>
      <c r="I31" s="56"/>
      <c r="J31" s="20">
        <v>1004.623030000031</v>
      </c>
      <c r="K31" s="57"/>
      <c r="L31" s="11"/>
      <c r="M31" s="22"/>
    </row>
    <row r="32" spans="2:13" s="48" customFormat="1" ht="15">
      <c r="B32" s="11"/>
      <c r="C32" s="11" t="s">
        <v>51</v>
      </c>
      <c r="D32" s="11"/>
      <c r="E32" s="56"/>
      <c r="F32" s="20">
        <v>37576.749</v>
      </c>
      <c r="G32" s="57"/>
      <c r="H32" s="11"/>
      <c r="I32" s="56"/>
      <c r="J32" s="20">
        <v>35752.22</v>
      </c>
      <c r="K32" s="57"/>
      <c r="L32" s="11"/>
      <c r="M32" s="22"/>
    </row>
    <row r="33" spans="2:13" s="48" customFormat="1" ht="15">
      <c r="B33" s="11"/>
      <c r="C33" s="11" t="s">
        <v>52</v>
      </c>
      <c r="D33" s="11"/>
      <c r="E33" s="56"/>
      <c r="F33" s="159">
        <v>23874.787350000024</v>
      </c>
      <c r="G33" s="57"/>
      <c r="H33" s="11"/>
      <c r="I33" s="56"/>
      <c r="J33" s="159">
        <f>14183.96938+8624</f>
        <v>22807.969380000002</v>
      </c>
      <c r="K33" s="57"/>
      <c r="L33" s="11"/>
      <c r="M33" s="22"/>
    </row>
    <row r="34" spans="2:13" s="48" customFormat="1" ht="15">
      <c r="B34" s="11"/>
      <c r="C34" s="11" t="s">
        <v>53</v>
      </c>
      <c r="D34" s="11"/>
      <c r="E34" s="56"/>
      <c r="F34" s="95">
        <v>1303.538</v>
      </c>
      <c r="G34" s="57"/>
      <c r="H34" s="11"/>
      <c r="I34" s="56"/>
      <c r="J34" s="95">
        <v>1209.29</v>
      </c>
      <c r="K34" s="57"/>
      <c r="L34" s="11"/>
      <c r="M34" s="22"/>
    </row>
    <row r="35" spans="2:13" s="48" customFormat="1" ht="15">
      <c r="B35" s="11"/>
      <c r="C35" s="11" t="s">
        <v>54</v>
      </c>
      <c r="D35" s="11"/>
      <c r="E35" s="56"/>
      <c r="F35" s="95">
        <v>4188.669</v>
      </c>
      <c r="G35" s="57"/>
      <c r="H35" s="11"/>
      <c r="I35" s="56"/>
      <c r="J35" s="95">
        <f>52.729+1750-53</f>
        <v>1749.729</v>
      </c>
      <c r="K35" s="57"/>
      <c r="L35" s="11"/>
      <c r="M35" s="22"/>
    </row>
    <row r="36" spans="2:13" s="48" customFormat="1" ht="15">
      <c r="B36" s="11"/>
      <c r="C36" s="11" t="s">
        <v>95</v>
      </c>
      <c r="D36" s="11"/>
      <c r="E36" s="56"/>
      <c r="F36" s="95">
        <v>20000</v>
      </c>
      <c r="G36" s="57"/>
      <c r="H36" s="11"/>
      <c r="I36" s="56"/>
      <c r="J36" s="95">
        <v>30000</v>
      </c>
      <c r="K36" s="57"/>
      <c r="L36" s="11"/>
      <c r="M36" s="22"/>
    </row>
    <row r="37" spans="2:13" s="48" customFormat="1" ht="15">
      <c r="B37" s="11"/>
      <c r="C37" s="11" t="s">
        <v>55</v>
      </c>
      <c r="D37" s="11"/>
      <c r="E37" s="56"/>
      <c r="F37" s="20">
        <v>4118.2435000000005</v>
      </c>
      <c r="G37" s="57"/>
      <c r="H37" s="11"/>
      <c r="I37" s="56"/>
      <c r="J37" s="20">
        <f>4690.099-774</f>
        <v>3916.099</v>
      </c>
      <c r="K37" s="57"/>
      <c r="L37" s="11"/>
      <c r="M37" s="22"/>
    </row>
    <row r="38" spans="2:13" s="48" customFormat="1" ht="15" hidden="1">
      <c r="B38" s="11"/>
      <c r="C38" s="11" t="s">
        <v>80</v>
      </c>
      <c r="D38" s="11"/>
      <c r="E38" s="56"/>
      <c r="F38" s="20">
        <v>0</v>
      </c>
      <c r="G38" s="57"/>
      <c r="H38" s="11"/>
      <c r="I38" s="56"/>
      <c r="J38" s="20">
        <v>0</v>
      </c>
      <c r="K38" s="57"/>
      <c r="L38" s="11"/>
      <c r="M38" s="22"/>
    </row>
    <row r="39" spans="2:13" s="48" customFormat="1" ht="15">
      <c r="B39" s="11"/>
      <c r="C39" s="11"/>
      <c r="D39" s="11"/>
      <c r="E39" s="56"/>
      <c r="F39" s="158">
        <f>SUM(F31:F38)</f>
        <v>92758.24593</v>
      </c>
      <c r="G39" s="57"/>
      <c r="H39" s="11"/>
      <c r="I39" s="56"/>
      <c r="J39" s="158">
        <f>SUM(J31:J38)</f>
        <v>96439.93041000004</v>
      </c>
      <c r="K39" s="57"/>
      <c r="L39" s="11"/>
      <c r="M39" s="22"/>
    </row>
    <row r="40" spans="2:13" s="48" customFormat="1" ht="15">
      <c r="B40" s="11"/>
      <c r="C40" s="11"/>
      <c r="D40" s="11"/>
      <c r="E40" s="58"/>
      <c r="F40" s="160"/>
      <c r="G40" s="59"/>
      <c r="H40" s="11"/>
      <c r="I40" s="58"/>
      <c r="J40" s="160"/>
      <c r="K40" s="59"/>
      <c r="L40" s="11"/>
      <c r="M40" s="22"/>
    </row>
    <row r="41" spans="2:13" s="48" customFormat="1" ht="15">
      <c r="B41" s="11"/>
      <c r="C41" s="11"/>
      <c r="D41" s="11"/>
      <c r="E41" s="13"/>
      <c r="F41" s="20"/>
      <c r="G41" s="20"/>
      <c r="H41" s="11"/>
      <c r="I41" s="13"/>
      <c r="J41" s="20"/>
      <c r="K41" s="20"/>
      <c r="L41" s="11"/>
      <c r="M41" s="22"/>
    </row>
    <row r="42" spans="2:13" s="48" customFormat="1" ht="15">
      <c r="B42" s="11" t="s">
        <v>56</v>
      </c>
      <c r="C42" s="11"/>
      <c r="D42" s="11"/>
      <c r="E42" s="11"/>
      <c r="F42" s="22">
        <f>F28-F39</f>
        <v>178643.69515023878</v>
      </c>
      <c r="G42" s="22"/>
      <c r="H42" s="11"/>
      <c r="I42" s="11"/>
      <c r="J42" s="22">
        <f>J28-J39</f>
        <v>204339.90858999995</v>
      </c>
      <c r="K42" s="22"/>
      <c r="L42" s="11"/>
      <c r="M42" s="22"/>
    </row>
    <row r="43" spans="2:13" s="48" customFormat="1" ht="15">
      <c r="B43" s="11"/>
      <c r="C43" s="11"/>
      <c r="D43" s="11"/>
      <c r="E43" s="11"/>
      <c r="F43" s="22"/>
      <c r="G43" s="22"/>
      <c r="H43" s="11"/>
      <c r="I43" s="11"/>
      <c r="J43" s="22"/>
      <c r="K43" s="22"/>
      <c r="L43" s="11"/>
      <c r="M43" s="22"/>
    </row>
    <row r="44" spans="2:13" s="48" customFormat="1" ht="15.75" thickBot="1">
      <c r="B44" s="11"/>
      <c r="C44" s="11"/>
      <c r="D44" s="11"/>
      <c r="E44" s="11"/>
      <c r="F44" s="161">
        <f>SUM(F10:F16)+F42</f>
        <v>541223.0287276992</v>
      </c>
      <c r="G44" s="22"/>
      <c r="H44" s="11"/>
      <c r="I44" s="11"/>
      <c r="J44" s="161">
        <f>SUM(J10:J16)+J42</f>
        <v>485458.8322138888</v>
      </c>
      <c r="K44" s="22"/>
      <c r="L44" s="11"/>
      <c r="M44" s="22"/>
    </row>
    <row r="45" spans="2:13" s="48" customFormat="1" ht="15.75" hidden="1" thickTop="1">
      <c r="B45" s="11"/>
      <c r="C45" s="11"/>
      <c r="D45" s="11"/>
      <c r="E45" s="11"/>
      <c r="F45" s="20"/>
      <c r="G45" s="22"/>
      <c r="H45" s="11"/>
      <c r="I45" s="11"/>
      <c r="J45" s="20"/>
      <c r="K45" s="22"/>
      <c r="L45" s="11"/>
      <c r="M45" s="22"/>
    </row>
    <row r="46" spans="2:13" s="48" customFormat="1" ht="15" hidden="1">
      <c r="B46" s="11"/>
      <c r="C46" s="11"/>
      <c r="D46" s="11"/>
      <c r="E46" s="11"/>
      <c r="F46" s="22"/>
      <c r="G46" s="22"/>
      <c r="H46" s="11"/>
      <c r="I46" s="11"/>
      <c r="J46" s="22"/>
      <c r="K46" s="22"/>
      <c r="L46" s="11"/>
      <c r="M46" s="22"/>
    </row>
    <row r="47" spans="2:13" s="48" customFormat="1" ht="15.75" thickTop="1">
      <c r="B47" s="11" t="s">
        <v>79</v>
      </c>
      <c r="C47" s="11"/>
      <c r="D47" s="11"/>
      <c r="E47" s="11"/>
      <c r="F47" s="22"/>
      <c r="G47" s="22"/>
      <c r="H47" s="11"/>
      <c r="I47" s="11"/>
      <c r="J47" s="22"/>
      <c r="K47" s="22"/>
      <c r="L47" s="11"/>
      <c r="M47" s="22"/>
    </row>
    <row r="48" spans="2:13" s="48" customFormat="1" ht="15">
      <c r="B48" s="11" t="s">
        <v>58</v>
      </c>
      <c r="C48" s="11"/>
      <c r="D48" s="11"/>
      <c r="E48" s="11"/>
      <c r="F48" s="20">
        <v>216675.75</v>
      </c>
      <c r="G48" s="22"/>
      <c r="H48" s="11"/>
      <c r="I48" s="11"/>
      <c r="J48" s="20">
        <v>216624.75</v>
      </c>
      <c r="K48" s="22"/>
      <c r="L48" s="11"/>
      <c r="M48" s="22"/>
    </row>
    <row r="49" spans="2:13" s="48" customFormat="1" ht="15" hidden="1" outlineLevel="1">
      <c r="B49" s="11" t="s">
        <v>140</v>
      </c>
      <c r="C49" s="11"/>
      <c r="D49" s="11"/>
      <c r="E49" s="11"/>
      <c r="F49" s="20"/>
      <c r="G49" s="22"/>
      <c r="H49" s="11"/>
      <c r="I49" s="11"/>
      <c r="J49" s="20"/>
      <c r="K49" s="22"/>
      <c r="L49" s="11"/>
      <c r="M49" s="22"/>
    </row>
    <row r="50" spans="2:13" s="48" customFormat="1" ht="15" hidden="1" outlineLevel="1">
      <c r="B50" s="11"/>
      <c r="C50" s="11" t="s">
        <v>139</v>
      </c>
      <c r="D50" s="11"/>
      <c r="E50" s="11"/>
      <c r="F50" s="162">
        <v>28957.918</v>
      </c>
      <c r="G50" s="22"/>
      <c r="H50" s="11"/>
      <c r="I50" s="11"/>
      <c r="J50" s="162">
        <v>28871</v>
      </c>
      <c r="K50" s="22"/>
      <c r="L50" s="11"/>
      <c r="M50" s="22"/>
    </row>
    <row r="51" spans="2:13" s="48" customFormat="1" ht="15" hidden="1" outlineLevel="1">
      <c r="B51" s="11"/>
      <c r="C51" s="11" t="s">
        <v>141</v>
      </c>
      <c r="D51" s="11"/>
      <c r="E51" s="11"/>
      <c r="F51" s="163">
        <v>5565.646</v>
      </c>
      <c r="G51" s="22"/>
      <c r="H51" s="11"/>
      <c r="I51" s="11"/>
      <c r="J51" s="163">
        <v>5566</v>
      </c>
      <c r="K51" s="22"/>
      <c r="L51" s="11"/>
      <c r="M51" s="22"/>
    </row>
    <row r="52" spans="2:13" s="48" customFormat="1" ht="15" hidden="1" outlineLevel="1">
      <c r="B52" s="11"/>
      <c r="C52" s="11" t="s">
        <v>142</v>
      </c>
      <c r="D52" s="11"/>
      <c r="E52" s="11"/>
      <c r="F52" s="163">
        <v>9335.184755</v>
      </c>
      <c r="G52" s="22"/>
      <c r="H52" s="11"/>
      <c r="I52" s="11"/>
      <c r="J52" s="163">
        <v>5334</v>
      </c>
      <c r="K52" s="22"/>
      <c r="L52" s="11"/>
      <c r="M52" s="22"/>
    </row>
    <row r="53" spans="2:13" s="48" customFormat="1" ht="15" hidden="1" outlineLevel="1">
      <c r="B53" s="11"/>
      <c r="C53" s="11" t="s">
        <v>143</v>
      </c>
      <c r="D53" s="11"/>
      <c r="E53" s="11"/>
      <c r="F53" s="164">
        <v>98344.69539431349</v>
      </c>
      <c r="G53" s="22"/>
      <c r="H53" s="11"/>
      <c r="I53" s="11"/>
      <c r="J53" s="164">
        <v>76006</v>
      </c>
      <c r="K53" s="22"/>
      <c r="L53" s="11"/>
      <c r="M53" s="22"/>
    </row>
    <row r="54" spans="2:13" s="48" customFormat="1" ht="15" collapsed="1">
      <c r="B54" s="11" t="s">
        <v>78</v>
      </c>
      <c r="C54" s="11"/>
      <c r="D54" s="11"/>
      <c r="E54" s="11"/>
      <c r="F54" s="20">
        <f>SUM(F50:F53)</f>
        <v>142203.4441493135</v>
      </c>
      <c r="G54" s="22"/>
      <c r="H54" s="11"/>
      <c r="I54" s="11"/>
      <c r="J54" s="20">
        <f>115002.772992311+774</f>
        <v>115776.772992311</v>
      </c>
      <c r="K54" s="22"/>
      <c r="L54" s="11"/>
      <c r="M54" s="22"/>
    </row>
    <row r="55" spans="2:13" s="48" customFormat="1" ht="15">
      <c r="B55" s="11" t="s">
        <v>124</v>
      </c>
      <c r="C55" s="11"/>
      <c r="D55" s="11"/>
      <c r="E55" s="11"/>
      <c r="F55" s="160">
        <v>-3205.764</v>
      </c>
      <c r="G55" s="20"/>
      <c r="H55" s="13"/>
      <c r="I55" s="13"/>
      <c r="J55" s="160">
        <v>0</v>
      </c>
      <c r="K55" s="22"/>
      <c r="L55" s="11"/>
      <c r="M55" s="22"/>
    </row>
    <row r="56" spans="2:13" s="48" customFormat="1" ht="15">
      <c r="B56" s="11" t="s">
        <v>57</v>
      </c>
      <c r="C56" s="11"/>
      <c r="D56" s="11"/>
      <c r="E56" s="11"/>
      <c r="F56" s="22">
        <f>F48+F54+F55</f>
        <v>355673.43014931347</v>
      </c>
      <c r="G56" s="22"/>
      <c r="H56" s="11"/>
      <c r="I56" s="11"/>
      <c r="J56" s="22">
        <f>J48+J54+J55</f>
        <v>332401.522992311</v>
      </c>
      <c r="K56" s="22"/>
      <c r="L56" s="11"/>
      <c r="M56" s="22"/>
    </row>
    <row r="57" spans="2:13" s="48" customFormat="1" ht="8.25" customHeight="1">
      <c r="B57" s="11"/>
      <c r="C57" s="11"/>
      <c r="D57" s="11"/>
      <c r="E57" s="11"/>
      <c r="F57" s="22"/>
      <c r="G57" s="22"/>
      <c r="H57" s="11"/>
      <c r="I57" s="11"/>
      <c r="J57" s="64"/>
      <c r="K57" s="22"/>
      <c r="L57" s="11"/>
      <c r="M57" s="22"/>
    </row>
    <row r="58" spans="2:13" s="48" customFormat="1" ht="15">
      <c r="B58" s="11" t="s">
        <v>59</v>
      </c>
      <c r="C58" s="11"/>
      <c r="D58" s="11"/>
      <c r="E58" s="11"/>
      <c r="F58" s="20">
        <v>14556.721098385715</v>
      </c>
      <c r="G58" s="22"/>
      <c r="H58" s="11"/>
      <c r="I58" s="11"/>
      <c r="J58" s="20">
        <v>14100.097338285714</v>
      </c>
      <c r="K58" s="22"/>
      <c r="L58" s="11"/>
      <c r="M58" s="22"/>
    </row>
    <row r="59" spans="2:13" s="48" customFormat="1" ht="9" customHeight="1">
      <c r="B59" s="11"/>
      <c r="C59" s="11"/>
      <c r="D59" s="11"/>
      <c r="E59" s="11"/>
      <c r="F59" s="20"/>
      <c r="G59" s="22"/>
      <c r="H59" s="11"/>
      <c r="I59" s="11"/>
      <c r="J59" s="20"/>
      <c r="K59" s="22"/>
      <c r="L59" s="11"/>
      <c r="M59" s="22"/>
    </row>
    <row r="60" spans="2:13" s="48" customFormat="1" ht="15">
      <c r="B60" s="11" t="s">
        <v>96</v>
      </c>
      <c r="C60" s="11"/>
      <c r="D60" s="11"/>
      <c r="E60" s="11"/>
      <c r="F60" s="20"/>
      <c r="G60" s="22"/>
      <c r="H60" s="11"/>
      <c r="I60" s="11"/>
      <c r="J60" s="20"/>
      <c r="K60" s="22"/>
      <c r="L60" s="11"/>
      <c r="M60" s="22"/>
    </row>
    <row r="61" spans="3:13" s="48" customFormat="1" ht="15">
      <c r="C61" s="11" t="s">
        <v>97</v>
      </c>
      <c r="D61" s="11"/>
      <c r="E61" s="11"/>
      <c r="F61" s="20">
        <v>2809.34021</v>
      </c>
      <c r="G61" s="22"/>
      <c r="H61" s="11"/>
      <c r="I61" s="11"/>
      <c r="J61" s="20">
        <f>2999.91-0.4</f>
        <v>2999.5099999999998</v>
      </c>
      <c r="K61" s="22"/>
      <c r="L61" s="11"/>
      <c r="M61" s="22"/>
    </row>
    <row r="62" spans="3:13" s="48" customFormat="1" ht="15">
      <c r="C62" s="11" t="s">
        <v>98</v>
      </c>
      <c r="D62" s="11"/>
      <c r="E62" s="11"/>
      <c r="F62" s="20">
        <f>61826.114+20000</f>
        <v>81826.114</v>
      </c>
      <c r="G62" s="22"/>
      <c r="H62" s="11"/>
      <c r="I62" s="11"/>
      <c r="J62" s="20">
        <v>29474.2</v>
      </c>
      <c r="K62" s="22"/>
      <c r="L62" s="11"/>
      <c r="M62" s="22"/>
    </row>
    <row r="63" spans="3:13" s="48" customFormat="1" ht="15">
      <c r="C63" s="11" t="s">
        <v>95</v>
      </c>
      <c r="D63" s="11"/>
      <c r="E63" s="11"/>
      <c r="F63" s="20">
        <f>105000-20000</f>
        <v>85000</v>
      </c>
      <c r="G63" s="22"/>
      <c r="H63" s="11"/>
      <c r="I63" s="11"/>
      <c r="J63" s="20">
        <v>105000</v>
      </c>
      <c r="K63" s="22"/>
      <c r="L63" s="11"/>
      <c r="M63" s="22"/>
    </row>
    <row r="64" spans="3:13" s="48" customFormat="1" ht="15">
      <c r="C64" s="11" t="s">
        <v>99</v>
      </c>
      <c r="D64" s="11"/>
      <c r="E64" s="11"/>
      <c r="F64" s="20">
        <v>1357.423</v>
      </c>
      <c r="G64" s="22"/>
      <c r="H64" s="11"/>
      <c r="I64" s="11"/>
      <c r="J64" s="20">
        <v>1483.126</v>
      </c>
      <c r="K64" s="22"/>
      <c r="L64" s="11"/>
      <c r="M64" s="22"/>
    </row>
    <row r="65" spans="2:13" s="48" customFormat="1" ht="15">
      <c r="B65" s="11"/>
      <c r="C65" s="11"/>
      <c r="D65" s="11"/>
      <c r="E65" s="11"/>
      <c r="F65" s="22"/>
      <c r="G65" s="22"/>
      <c r="H65" s="11"/>
      <c r="I65" s="11"/>
      <c r="J65" s="22"/>
      <c r="K65" s="22"/>
      <c r="L65" s="11"/>
      <c r="M65" s="22"/>
    </row>
    <row r="66" spans="2:13" s="48" customFormat="1" ht="15.75" thickBot="1">
      <c r="B66" s="11"/>
      <c r="C66" s="11"/>
      <c r="D66" s="11"/>
      <c r="E66" s="11"/>
      <c r="F66" s="161">
        <f>SUM(F56:F64)</f>
        <v>541223.0284576991</v>
      </c>
      <c r="G66" s="22"/>
      <c r="H66" s="11"/>
      <c r="I66" s="11"/>
      <c r="J66" s="161">
        <f>SUM(J56:J64)+1</f>
        <v>485459.4563305967</v>
      </c>
      <c r="K66" s="22"/>
      <c r="L66" s="11"/>
      <c r="M66" s="22"/>
    </row>
    <row r="67" spans="2:13" s="48" customFormat="1" ht="15.75" thickTop="1">
      <c r="B67" s="11"/>
      <c r="C67" s="11"/>
      <c r="D67" s="11"/>
      <c r="E67" s="11"/>
      <c r="F67" s="22"/>
      <c r="G67" s="22"/>
      <c r="H67" s="11"/>
      <c r="I67" s="11"/>
      <c r="J67" s="22"/>
      <c r="K67" s="22"/>
      <c r="L67" s="11"/>
      <c r="M67" s="22"/>
    </row>
    <row r="68" spans="2:13" s="48" customFormat="1" ht="15.75" thickBot="1">
      <c r="B68" s="11" t="s">
        <v>60</v>
      </c>
      <c r="C68" s="11"/>
      <c r="D68" s="11"/>
      <c r="E68" s="11"/>
      <c r="F68" s="154">
        <f>(F56-F14-'Group Equity'!K27)/('Group Equity'!C27-1813.6)</f>
        <v>1.5840248402821844</v>
      </c>
      <c r="G68" s="22"/>
      <c r="H68" s="11"/>
      <c r="I68" s="11"/>
      <c r="J68" s="154">
        <f>(J56-J14)/(J48)</f>
        <v>1.5065836428461858</v>
      </c>
      <c r="K68"/>
      <c r="L68" s="11"/>
      <c r="M68" s="22"/>
    </row>
    <row r="69" spans="2:13" s="48" customFormat="1" ht="15.75" thickTop="1">
      <c r="B69" s="11"/>
      <c r="C69" s="11"/>
      <c r="D69" s="11"/>
      <c r="E69" s="11"/>
      <c r="F69" s="20"/>
      <c r="G69" s="22"/>
      <c r="H69" s="11"/>
      <c r="I69" s="11"/>
      <c r="J69" s="20"/>
      <c r="K69" s="11"/>
      <c r="L69" s="11"/>
      <c r="M69" s="22"/>
    </row>
    <row r="70" spans="2:13" s="48" customFormat="1" ht="15">
      <c r="B70" s="11"/>
      <c r="C70" s="111"/>
      <c r="D70" s="11"/>
      <c r="E70" s="11"/>
      <c r="F70" s="20"/>
      <c r="G70" s="22"/>
      <c r="H70" s="11"/>
      <c r="I70" s="11"/>
      <c r="J70" s="20"/>
      <c r="K70" s="11"/>
      <c r="L70" s="11"/>
      <c r="M70" s="22"/>
    </row>
    <row r="71" spans="2:13" s="48" customFormat="1" ht="30" customHeight="1">
      <c r="B71" s="166" t="s">
        <v>111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1"/>
      <c r="M71" s="22"/>
    </row>
  </sheetData>
  <mergeCells count="2">
    <mergeCell ref="B1:J1"/>
    <mergeCell ref="B71:K71"/>
  </mergeCells>
  <printOptions/>
  <pageMargins left="0.69" right="0.22" top="0.49" bottom="0.4" header="0.42" footer="0.21"/>
  <pageSetup firstPageNumber="2" useFirstPageNumber="1" fitToHeight="1" fitToWidth="1" horizontalDpi="600" verticalDpi="600" orientation="portrait" paperSize="9" scale="84" r:id="rId1"/>
  <headerFooter alignWithMargins="0">
    <oddFooter>&amp;R
&amp;"Times New Roman,Italic"&amp;12Page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workbookViewId="0" topLeftCell="A8">
      <selection activeCell="B22" sqref="B22"/>
    </sheetView>
  </sheetViews>
  <sheetFormatPr defaultColWidth="9.140625" defaultRowHeight="12.75"/>
  <cols>
    <col min="1" max="1" width="3.28125" style="60" customWidth="1"/>
    <col min="2" max="2" width="47.7109375" style="60" customWidth="1"/>
    <col min="3" max="3" width="10.28125" style="60" customWidth="1"/>
    <col min="4" max="4" width="0.5625" style="60" customWidth="1"/>
    <col min="5" max="5" width="9.8515625" style="10" customWidth="1"/>
    <col min="6" max="6" width="0.5625" style="60" customWidth="1"/>
    <col min="7" max="7" width="10.7109375" style="60" customWidth="1"/>
    <col min="8" max="8" width="1.1484375" style="60" customWidth="1"/>
    <col min="9" max="9" width="11.421875" style="61" bestFit="1" customWidth="1"/>
    <col min="10" max="10" width="0.5625" style="61" customWidth="1"/>
    <col min="11" max="11" width="11.7109375" style="61" bestFit="1" customWidth="1"/>
    <col min="12" max="12" width="0.5625" style="61" customWidth="1"/>
    <col min="13" max="13" width="11.57421875" style="60" bestFit="1" customWidth="1"/>
    <col min="14" max="14" width="0.85546875" style="60" customWidth="1"/>
    <col min="15" max="15" width="11.57421875" style="60" customWidth="1"/>
    <col min="16" max="16" width="0.9921875" style="60" hidden="1" customWidth="1"/>
  </cols>
  <sheetData>
    <row r="1" spans="1:16" ht="24.75" customHeight="1">
      <c r="A1" s="167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/>
    </row>
    <row r="2" spans="1:16" ht="21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  <c r="N2"/>
      <c r="O2"/>
      <c r="P2"/>
    </row>
    <row r="3" spans="1:13" s="48" customFormat="1" ht="14.25">
      <c r="A3" s="3" t="s">
        <v>73</v>
      </c>
      <c r="B3" s="3"/>
      <c r="C3" s="3"/>
      <c r="D3" s="3"/>
      <c r="E3" s="3"/>
      <c r="F3" s="51"/>
      <c r="G3" s="51"/>
      <c r="H3" s="51"/>
      <c r="I3" s="51"/>
      <c r="J3" s="51"/>
      <c r="K3" s="3"/>
      <c r="L3" s="3"/>
      <c r="M3" s="3"/>
    </row>
    <row r="4" spans="1:16" s="48" customFormat="1" ht="15">
      <c r="A4" s="62" t="s">
        <v>134</v>
      </c>
      <c r="B4" s="62"/>
      <c r="C4" s="73"/>
      <c r="D4" s="73"/>
      <c r="E4" s="1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48" customFormat="1" ht="15">
      <c r="A5" s="62"/>
      <c r="B5" s="62"/>
      <c r="C5" s="73"/>
      <c r="D5" s="73"/>
      <c r="E5" s="1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48" customFormat="1" ht="15" hidden="1">
      <c r="A6" s="73"/>
      <c r="B6" s="73"/>
      <c r="C6" s="73"/>
      <c r="D6" s="73"/>
      <c r="E6" s="1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s="48" customFormat="1" ht="15">
      <c r="A7" s="74"/>
      <c r="B7" s="74"/>
      <c r="C7" s="73"/>
      <c r="D7" s="73"/>
      <c r="E7" s="174" t="s">
        <v>101</v>
      </c>
      <c r="F7" s="174"/>
      <c r="G7" s="174"/>
      <c r="H7" s="174"/>
      <c r="I7" s="174"/>
      <c r="J7" s="174"/>
      <c r="K7" s="174"/>
      <c r="L7" s="75"/>
      <c r="M7" s="75" t="s">
        <v>62</v>
      </c>
      <c r="N7" s="75"/>
      <c r="O7" s="73"/>
      <c r="P7" s="73"/>
    </row>
    <row r="8" spans="1:16" s="48" customFormat="1" ht="15">
      <c r="A8" s="74"/>
      <c r="B8" s="74"/>
      <c r="C8" s="73"/>
      <c r="D8" s="73"/>
      <c r="E8" s="75"/>
      <c r="F8" s="75"/>
      <c r="G8" s="75"/>
      <c r="H8" s="75"/>
      <c r="I8" s="75"/>
      <c r="J8" s="75"/>
      <c r="K8" s="75"/>
      <c r="L8" s="75"/>
      <c r="M8" s="75"/>
      <c r="N8" s="73"/>
      <c r="O8" s="73"/>
      <c r="P8" s="73"/>
    </row>
    <row r="9" spans="1:16" s="48" customFormat="1" ht="15">
      <c r="A9" s="75"/>
      <c r="B9" s="75"/>
      <c r="C9" s="75" t="s">
        <v>63</v>
      </c>
      <c r="D9" s="75"/>
      <c r="E9" s="76" t="s">
        <v>63</v>
      </c>
      <c r="F9" s="75"/>
      <c r="G9" s="75" t="s">
        <v>125</v>
      </c>
      <c r="H9" s="75"/>
      <c r="I9" s="75" t="s">
        <v>64</v>
      </c>
      <c r="J9" s="75"/>
      <c r="K9" s="75" t="s">
        <v>65</v>
      </c>
      <c r="L9" s="75"/>
      <c r="M9" s="75" t="s">
        <v>66</v>
      </c>
      <c r="N9" s="75"/>
      <c r="O9" s="75"/>
      <c r="P9" s="75"/>
    </row>
    <row r="10" spans="1:16" s="48" customFormat="1" ht="15">
      <c r="A10" s="73"/>
      <c r="B10" s="73"/>
      <c r="C10" s="78" t="s">
        <v>67</v>
      </c>
      <c r="D10" s="79"/>
      <c r="E10" s="80" t="s">
        <v>68</v>
      </c>
      <c r="F10" s="79"/>
      <c r="G10" s="79" t="s">
        <v>126</v>
      </c>
      <c r="H10" s="79"/>
      <c r="I10" s="79" t="s">
        <v>69</v>
      </c>
      <c r="J10" s="79"/>
      <c r="K10" s="79" t="s">
        <v>70</v>
      </c>
      <c r="L10" s="79"/>
      <c r="M10" s="79" t="s">
        <v>71</v>
      </c>
      <c r="N10" s="81"/>
      <c r="O10" s="79" t="s">
        <v>21</v>
      </c>
      <c r="P10" s="75"/>
    </row>
    <row r="11" spans="1:16" s="48" customFormat="1" ht="15">
      <c r="A11" s="82"/>
      <c r="B11" s="82"/>
      <c r="C11" s="75" t="s">
        <v>1</v>
      </c>
      <c r="D11" s="75"/>
      <c r="E11" s="75" t="s">
        <v>1</v>
      </c>
      <c r="F11" s="75"/>
      <c r="G11" s="75" t="s">
        <v>1</v>
      </c>
      <c r="H11" s="75"/>
      <c r="I11" s="75" t="s">
        <v>1</v>
      </c>
      <c r="J11" s="73"/>
      <c r="K11" s="75" t="s">
        <v>1</v>
      </c>
      <c r="L11" s="73"/>
      <c r="M11" s="75" t="s">
        <v>1</v>
      </c>
      <c r="N11" s="73"/>
      <c r="O11" s="75" t="str">
        <f>+M11</f>
        <v>RM'000</v>
      </c>
      <c r="P11" s="73"/>
    </row>
    <row r="12" spans="1:16" s="48" customFormat="1" ht="15">
      <c r="A12" s="73"/>
      <c r="B12" s="73"/>
      <c r="C12" s="77"/>
      <c r="D12" s="77"/>
      <c r="E12" s="83"/>
      <c r="F12" s="77"/>
      <c r="G12" s="77"/>
      <c r="H12" s="77"/>
      <c r="I12" s="73"/>
      <c r="J12" s="73"/>
      <c r="K12" s="73"/>
      <c r="L12" s="73"/>
      <c r="M12" s="77"/>
      <c r="N12" s="73"/>
      <c r="O12" s="77"/>
      <c r="P12" s="73"/>
    </row>
    <row r="13" spans="1:16" s="48" customFormat="1" ht="15">
      <c r="A13" s="84" t="s">
        <v>114</v>
      </c>
      <c r="B13" s="84"/>
      <c r="C13" s="85">
        <v>216625</v>
      </c>
      <c r="D13" s="85"/>
      <c r="E13" s="86">
        <v>28871</v>
      </c>
      <c r="F13" s="85"/>
      <c r="G13" s="85">
        <v>0</v>
      </c>
      <c r="H13" s="85"/>
      <c r="I13" s="85">
        <v>5566</v>
      </c>
      <c r="J13" s="85"/>
      <c r="K13" s="85">
        <v>5334</v>
      </c>
      <c r="L13" s="85"/>
      <c r="M13" s="85">
        <v>76006</v>
      </c>
      <c r="N13" s="85"/>
      <c r="O13" s="85">
        <v>332402</v>
      </c>
      <c r="P13" s="87"/>
    </row>
    <row r="14" spans="1:16" s="48" customFormat="1" ht="15">
      <c r="A14" s="73"/>
      <c r="B14" s="73"/>
      <c r="C14" s="85"/>
      <c r="D14" s="85"/>
      <c r="E14" s="86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7"/>
    </row>
    <row r="15" spans="1:16" s="48" customFormat="1" ht="15">
      <c r="A15" s="73" t="s">
        <v>144</v>
      </c>
      <c r="B15" s="73"/>
      <c r="C15" s="85">
        <v>51</v>
      </c>
      <c r="D15" s="85"/>
      <c r="E15" s="86">
        <v>19</v>
      </c>
      <c r="F15" s="85"/>
      <c r="G15" s="85">
        <v>0</v>
      </c>
      <c r="H15" s="85"/>
      <c r="I15" s="85"/>
      <c r="J15" s="85"/>
      <c r="K15" s="85"/>
      <c r="L15" s="85"/>
      <c r="M15" s="85"/>
      <c r="N15" s="85"/>
      <c r="O15" s="85">
        <f>SUM(C15:N15)</f>
        <v>70</v>
      </c>
      <c r="P15" s="87"/>
    </row>
    <row r="16" spans="1:16" s="48" customFormat="1" ht="15">
      <c r="A16" s="73" t="s">
        <v>117</v>
      </c>
      <c r="B16" s="73"/>
      <c r="C16" s="85"/>
      <c r="D16" s="85"/>
      <c r="E16" s="86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7"/>
    </row>
    <row r="17" spans="1:16" s="48" customFormat="1" ht="15">
      <c r="A17" s="73"/>
      <c r="B17" s="73" t="s">
        <v>118</v>
      </c>
      <c r="C17" s="85"/>
      <c r="D17" s="85"/>
      <c r="E17" s="86"/>
      <c r="F17" s="85"/>
      <c r="G17" s="85"/>
      <c r="H17" s="85"/>
      <c r="I17" s="85"/>
      <c r="J17" s="85"/>
      <c r="K17" s="85">
        <v>4553</v>
      </c>
      <c r="L17" s="85"/>
      <c r="M17" s="85"/>
      <c r="N17" s="85"/>
      <c r="O17" s="85">
        <f>SUM(C17:N17)</f>
        <v>4553</v>
      </c>
      <c r="P17" s="87"/>
    </row>
    <row r="18" spans="1:16" s="48" customFormat="1" ht="15">
      <c r="A18" s="12" t="s">
        <v>74</v>
      </c>
      <c r="B18" s="12"/>
      <c r="C18" s="85">
        <v>0</v>
      </c>
      <c r="D18" s="85"/>
      <c r="E18" s="86">
        <v>0</v>
      </c>
      <c r="F18" s="85"/>
      <c r="G18" s="85">
        <v>0</v>
      </c>
      <c r="H18" s="85"/>
      <c r="I18" s="85">
        <v>0</v>
      </c>
      <c r="J18" s="85"/>
      <c r="K18" s="85">
        <v>-553</v>
      </c>
      <c r="L18" s="85"/>
      <c r="M18" s="85">
        <v>0</v>
      </c>
      <c r="N18" s="85"/>
      <c r="O18" s="85">
        <f>SUM(C18:N18)</f>
        <v>-553</v>
      </c>
      <c r="P18" s="87"/>
    </row>
    <row r="19" spans="1:16" s="48" customFormat="1" ht="15">
      <c r="A19" s="12" t="s">
        <v>127</v>
      </c>
      <c r="B19" s="12"/>
      <c r="C19" s="85">
        <v>0</v>
      </c>
      <c r="D19" s="85"/>
      <c r="E19" s="86">
        <v>0</v>
      </c>
      <c r="F19" s="85"/>
      <c r="G19" s="85">
        <v>-3206</v>
      </c>
      <c r="H19" s="85"/>
      <c r="I19" s="85">
        <v>0</v>
      </c>
      <c r="J19" s="85"/>
      <c r="K19" s="85">
        <v>0</v>
      </c>
      <c r="L19" s="85"/>
      <c r="M19" s="85">
        <v>0</v>
      </c>
      <c r="N19" s="85"/>
      <c r="O19" s="85">
        <f>SUM(C19:N19)</f>
        <v>-3206</v>
      </c>
      <c r="P19" s="87"/>
    </row>
    <row r="20" spans="1:16" s="48" customFormat="1" ht="15">
      <c r="A20" s="12" t="s">
        <v>128</v>
      </c>
      <c r="B20" s="12"/>
      <c r="C20" s="85">
        <v>0</v>
      </c>
      <c r="D20" s="85"/>
      <c r="E20" s="86">
        <f>64+4</f>
        <v>68</v>
      </c>
      <c r="F20" s="85"/>
      <c r="G20" s="85">
        <v>0</v>
      </c>
      <c r="H20" s="85"/>
      <c r="I20" s="85">
        <v>0</v>
      </c>
      <c r="J20" s="85"/>
      <c r="K20" s="85">
        <v>0</v>
      </c>
      <c r="L20" s="85"/>
      <c r="M20" s="85">
        <v>0</v>
      </c>
      <c r="N20" s="85"/>
      <c r="O20" s="85">
        <f>SUM(C20:N20)</f>
        <v>68</v>
      </c>
      <c r="P20" s="87"/>
    </row>
    <row r="21" spans="1:16" s="48" customFormat="1" ht="15">
      <c r="A21" s="73" t="s">
        <v>72</v>
      </c>
      <c r="B21" s="73"/>
      <c r="C21" s="85">
        <v>0</v>
      </c>
      <c r="D21" s="85"/>
      <c r="E21" s="86">
        <v>0</v>
      </c>
      <c r="F21" s="85"/>
      <c r="G21" s="85">
        <v>0</v>
      </c>
      <c r="H21" s="85"/>
      <c r="I21" s="85">
        <v>0</v>
      </c>
      <c r="J21" s="85"/>
      <c r="K21" s="85">
        <v>0</v>
      </c>
      <c r="L21" s="85"/>
      <c r="M21" s="85">
        <v>30075</v>
      </c>
      <c r="N21" s="85"/>
      <c r="O21" s="85">
        <f>SUM(C21:N21)</f>
        <v>30075</v>
      </c>
      <c r="P21" s="87"/>
    </row>
    <row r="22" spans="1:16" s="48" customFormat="1" ht="15">
      <c r="A22" s="73" t="s">
        <v>91</v>
      </c>
      <c r="B22" s="73"/>
      <c r="C22" s="85"/>
      <c r="D22" s="85"/>
      <c r="E22" s="86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7"/>
    </row>
    <row r="23" spans="1:16" s="48" customFormat="1" ht="15">
      <c r="A23" s="73"/>
      <c r="B23" s="73" t="s">
        <v>115</v>
      </c>
      <c r="C23" s="85">
        <v>0</v>
      </c>
      <c r="D23" s="85"/>
      <c r="E23" s="86">
        <v>0</v>
      </c>
      <c r="F23" s="85"/>
      <c r="G23" s="85"/>
      <c r="H23" s="85"/>
      <c r="I23" s="85">
        <v>0</v>
      </c>
      <c r="J23" s="85"/>
      <c r="K23" s="85">
        <v>0</v>
      </c>
      <c r="L23" s="85"/>
      <c r="M23" s="85">
        <v>-7736</v>
      </c>
      <c r="N23" s="85"/>
      <c r="O23" s="85">
        <f>SUM(C23:N23)</f>
        <v>-7736</v>
      </c>
      <c r="P23" s="87"/>
    </row>
    <row r="24" spans="1:16" s="48" customFormat="1" ht="15" hidden="1">
      <c r="A24" s="12"/>
      <c r="B24" s="12" t="s">
        <v>116</v>
      </c>
      <c r="C24" s="85">
        <v>0</v>
      </c>
      <c r="D24" s="85"/>
      <c r="E24" s="86">
        <v>0</v>
      </c>
      <c r="F24" s="85"/>
      <c r="G24" s="85"/>
      <c r="H24" s="85"/>
      <c r="I24" s="85">
        <v>0</v>
      </c>
      <c r="J24" s="85"/>
      <c r="K24" s="85">
        <v>0</v>
      </c>
      <c r="L24" s="85"/>
      <c r="M24" s="85">
        <v>0</v>
      </c>
      <c r="N24" s="85"/>
      <c r="O24" s="85">
        <f>SUM(C24:N24)</f>
        <v>0</v>
      </c>
      <c r="P24" s="87"/>
    </row>
    <row r="25" spans="1:16" s="48" customFormat="1" ht="15">
      <c r="A25" s="12"/>
      <c r="B25" s="12"/>
      <c r="C25" s="88"/>
      <c r="D25" s="88"/>
      <c r="E25" s="89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7"/>
    </row>
    <row r="26" spans="1:16" s="48" customFormat="1" ht="15">
      <c r="A26" s="73"/>
      <c r="B26" s="73"/>
      <c r="C26" s="85"/>
      <c r="D26" s="85"/>
      <c r="E26" s="86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7"/>
    </row>
    <row r="27" spans="1:16" s="115" customFormat="1" ht="15">
      <c r="A27" s="112" t="s">
        <v>135</v>
      </c>
      <c r="B27" s="112"/>
      <c r="C27" s="113">
        <f>SUM(C13:C24)</f>
        <v>216676</v>
      </c>
      <c r="D27" s="113"/>
      <c r="E27" s="113">
        <f>SUM(E13:E24)</f>
        <v>28958</v>
      </c>
      <c r="F27" s="113"/>
      <c r="G27" s="113">
        <f>SUM(G13:G24)</f>
        <v>-3206</v>
      </c>
      <c r="H27" s="113"/>
      <c r="I27" s="113">
        <f>SUM(I13:I24)</f>
        <v>5566</v>
      </c>
      <c r="J27" s="113"/>
      <c r="K27" s="113">
        <f>SUM(K13:K24)</f>
        <v>9334</v>
      </c>
      <c r="L27" s="113"/>
      <c r="M27" s="113">
        <f>SUM(M13:M24)</f>
        <v>98345</v>
      </c>
      <c r="N27" s="113"/>
      <c r="O27" s="113">
        <f>SUM(O13:O23)</f>
        <v>355673</v>
      </c>
      <c r="P27" s="114"/>
    </row>
    <row r="28" spans="1:16" s="48" customFormat="1" ht="15.75" thickBot="1">
      <c r="A28" s="73"/>
      <c r="B28" s="73"/>
      <c r="C28" s="90"/>
      <c r="D28" s="90"/>
      <c r="E28" s="91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87"/>
    </row>
    <row r="29" spans="1:16" s="48" customFormat="1" ht="15.75" thickTop="1">
      <c r="A29" s="73"/>
      <c r="B29" s="73"/>
      <c r="C29" s="85"/>
      <c r="D29" s="85"/>
      <c r="E29" s="86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7"/>
    </row>
    <row r="30" spans="1:16" s="48" customFormat="1" ht="15">
      <c r="A30" s="73"/>
      <c r="B30" s="73"/>
      <c r="C30" s="85"/>
      <c r="D30" s="85"/>
      <c r="E30" s="86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7"/>
    </row>
    <row r="31" spans="1:16" s="48" customFormat="1" ht="15">
      <c r="A31" s="73"/>
      <c r="B31" s="73"/>
      <c r="C31" s="85"/>
      <c r="D31" s="85"/>
      <c r="E31" s="86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7"/>
    </row>
    <row r="32" spans="1:16" s="99" customFormat="1" ht="15">
      <c r="A32" s="100" t="s">
        <v>92</v>
      </c>
      <c r="B32" s="100"/>
      <c r="C32" s="101">
        <v>150000</v>
      </c>
      <c r="D32" s="101"/>
      <c r="E32" s="102">
        <v>4508</v>
      </c>
      <c r="F32" s="101"/>
      <c r="G32" s="101">
        <v>0</v>
      </c>
      <c r="H32" s="101"/>
      <c r="I32" s="101">
        <v>17744</v>
      </c>
      <c r="J32" s="101"/>
      <c r="K32" s="101">
        <v>5615</v>
      </c>
      <c r="L32" s="101"/>
      <c r="M32" s="101">
        <v>85911</v>
      </c>
      <c r="N32" s="101"/>
      <c r="O32" s="101">
        <f>SUM(C32:N32)</f>
        <v>263778</v>
      </c>
      <c r="P32" s="110"/>
    </row>
    <row r="33" spans="1:16" s="99" customFormat="1" ht="15">
      <c r="A33" s="103"/>
      <c r="B33" s="103"/>
      <c r="C33" s="101"/>
      <c r="D33" s="101"/>
      <c r="E33" s="102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10"/>
    </row>
    <row r="34" spans="1:34" s="99" customFormat="1" ht="15">
      <c r="A34" s="104" t="s">
        <v>137</v>
      </c>
      <c r="B34" s="104"/>
      <c r="C34" s="101">
        <v>15000</v>
      </c>
      <c r="D34" s="101"/>
      <c r="E34" s="102">
        <v>24750</v>
      </c>
      <c r="F34" s="101"/>
      <c r="G34" s="101">
        <v>0</v>
      </c>
      <c r="H34" s="101"/>
      <c r="I34" s="101">
        <v>0</v>
      </c>
      <c r="J34" s="101"/>
      <c r="K34" s="101">
        <v>0</v>
      </c>
      <c r="L34" s="101"/>
      <c r="M34" s="101">
        <v>0</v>
      </c>
      <c r="N34" s="101"/>
      <c r="O34" s="105">
        <f>SUM(C34:N34)</f>
        <v>39750</v>
      </c>
      <c r="P34" s="110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</row>
    <row r="35" spans="1:34" s="99" customFormat="1" ht="15">
      <c r="A35" s="104" t="s">
        <v>129</v>
      </c>
      <c r="B35" s="104"/>
      <c r="C35" s="101">
        <v>0</v>
      </c>
      <c r="D35" s="101"/>
      <c r="E35" s="102">
        <v>-1160</v>
      </c>
      <c r="F35" s="101"/>
      <c r="G35" s="101">
        <v>0</v>
      </c>
      <c r="H35" s="101"/>
      <c r="I35" s="101">
        <v>0</v>
      </c>
      <c r="J35" s="101"/>
      <c r="K35" s="101">
        <v>0</v>
      </c>
      <c r="L35" s="101"/>
      <c r="M35" s="101">
        <v>0</v>
      </c>
      <c r="N35" s="101"/>
      <c r="O35" s="105">
        <f>SUM(C35:N35)</f>
        <v>-1160</v>
      </c>
      <c r="P35" s="110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</row>
    <row r="36" spans="1:34" s="99" customFormat="1" ht="15">
      <c r="A36" s="104" t="s">
        <v>74</v>
      </c>
      <c r="B36" s="104"/>
      <c r="C36" s="101">
        <v>0</v>
      </c>
      <c r="D36" s="101"/>
      <c r="E36" s="102">
        <v>0</v>
      </c>
      <c r="F36" s="101"/>
      <c r="G36" s="101">
        <v>0</v>
      </c>
      <c r="H36" s="101"/>
      <c r="I36" s="101">
        <v>0</v>
      </c>
      <c r="J36" s="101"/>
      <c r="K36" s="101">
        <v>-210</v>
      </c>
      <c r="L36" s="101"/>
      <c r="M36" s="101">
        <v>0</v>
      </c>
      <c r="N36" s="101"/>
      <c r="O36" s="105">
        <f>SUM(C36:N36)</f>
        <v>-210</v>
      </c>
      <c r="P36" s="110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</row>
    <row r="37" spans="1:34" s="99" customFormat="1" ht="15">
      <c r="A37" s="103" t="s">
        <v>72</v>
      </c>
      <c r="B37" s="103"/>
      <c r="C37" s="101">
        <v>0</v>
      </c>
      <c r="D37" s="101"/>
      <c r="E37" s="102">
        <v>0</v>
      </c>
      <c r="F37" s="101"/>
      <c r="G37" s="101">
        <v>0</v>
      </c>
      <c r="H37" s="101"/>
      <c r="I37" s="101">
        <v>0</v>
      </c>
      <c r="J37" s="101"/>
      <c r="K37" s="101">
        <v>0</v>
      </c>
      <c r="L37" s="101"/>
      <c r="M37" s="101">
        <v>29853</v>
      </c>
      <c r="N37" s="101"/>
      <c r="O37" s="105">
        <f>SUM(C37:N37)</f>
        <v>29853</v>
      </c>
      <c r="P37" s="110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</row>
    <row r="38" spans="1:34" s="99" customFormat="1" ht="15">
      <c r="A38" s="104" t="s">
        <v>91</v>
      </c>
      <c r="B38" s="104"/>
      <c r="C38" s="101">
        <v>0</v>
      </c>
      <c r="D38" s="101"/>
      <c r="E38" s="102">
        <v>0</v>
      </c>
      <c r="F38" s="101"/>
      <c r="G38" s="101">
        <v>0</v>
      </c>
      <c r="H38" s="101"/>
      <c r="I38" s="101">
        <v>0</v>
      </c>
      <c r="J38" s="101"/>
      <c r="K38" s="101">
        <v>0</v>
      </c>
      <c r="L38" s="101"/>
      <c r="M38" s="101">
        <v>-5400</v>
      </c>
      <c r="N38" s="101"/>
      <c r="O38" s="101">
        <f>SUM(C38:N38)</f>
        <v>-5400</v>
      </c>
      <c r="P38" s="110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</row>
    <row r="39" spans="1:34" s="99" customFormat="1" ht="15">
      <c r="A39" s="104"/>
      <c r="B39" s="104"/>
      <c r="C39" s="106"/>
      <c r="D39" s="106"/>
      <c r="E39" s="107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10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</row>
    <row r="40" spans="1:16" s="99" customFormat="1" ht="15">
      <c r="A40" s="103"/>
      <c r="B40" s="103"/>
      <c r="C40" s="101"/>
      <c r="D40" s="101"/>
      <c r="E40" s="102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10"/>
    </row>
    <row r="41" spans="1:16" s="121" customFormat="1" ht="15">
      <c r="A41" s="118" t="s">
        <v>136</v>
      </c>
      <c r="B41" s="118"/>
      <c r="C41" s="119">
        <f>SUM(C32:C38)</f>
        <v>165000</v>
      </c>
      <c r="D41" s="119"/>
      <c r="E41" s="119">
        <f>SUM(E32:E38)</f>
        <v>28098</v>
      </c>
      <c r="F41" s="119"/>
      <c r="G41" s="119">
        <f>SUM(G32:G38)</f>
        <v>0</v>
      </c>
      <c r="H41" s="119"/>
      <c r="I41" s="119">
        <f>SUM(I32:I38)</f>
        <v>17744</v>
      </c>
      <c r="J41" s="119"/>
      <c r="K41" s="119">
        <f>SUM(K32:K38)</f>
        <v>5405</v>
      </c>
      <c r="L41" s="119"/>
      <c r="M41" s="119">
        <f>SUM(M32:M38)</f>
        <v>110364</v>
      </c>
      <c r="N41" s="119"/>
      <c r="O41" s="119">
        <f>SUM(O32:O38)</f>
        <v>326611</v>
      </c>
      <c r="P41" s="120"/>
    </row>
    <row r="42" spans="1:16" s="48" customFormat="1" ht="15.75" thickBot="1">
      <c r="A42" s="73"/>
      <c r="B42" s="73"/>
      <c r="C42" s="90"/>
      <c r="D42" s="90"/>
      <c r="E42" s="91"/>
      <c r="F42" s="90"/>
      <c r="G42" s="90"/>
      <c r="H42" s="90"/>
      <c r="I42" s="90"/>
      <c r="J42" s="90"/>
      <c r="K42" s="90"/>
      <c r="L42" s="108"/>
      <c r="M42" s="90"/>
      <c r="N42" s="108"/>
      <c r="O42" s="108"/>
      <c r="P42" s="87"/>
    </row>
    <row r="43" spans="1:16" s="48" customFormat="1" ht="15.75" thickTop="1">
      <c r="A43" s="73"/>
      <c r="B43" s="73"/>
      <c r="C43" s="85"/>
      <c r="D43" s="85"/>
      <c r="E43" s="86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7"/>
    </row>
    <row r="44" spans="1:16" s="48" customFormat="1" ht="15" hidden="1">
      <c r="A44" s="73"/>
      <c r="B44" s="73"/>
      <c r="C44" s="85"/>
      <c r="D44" s="85"/>
      <c r="E44" s="86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7"/>
    </row>
    <row r="45" spans="1:16" s="48" customFormat="1" ht="15" hidden="1">
      <c r="A45" s="7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87"/>
    </row>
    <row r="46" spans="1:16" s="48" customFormat="1" ht="15">
      <c r="A46" s="7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87"/>
    </row>
    <row r="47" spans="1:16" s="48" customFormat="1" ht="15" hidden="1">
      <c r="A47" s="92"/>
      <c r="B47" s="92"/>
      <c r="C47" s="73"/>
      <c r="D47" s="73"/>
      <c r="E47" s="12"/>
      <c r="F47" s="73"/>
      <c r="G47" s="73"/>
      <c r="H47" s="73"/>
      <c r="I47" s="75"/>
      <c r="J47" s="75"/>
      <c r="K47" s="75"/>
      <c r="L47" s="75"/>
      <c r="M47" s="73"/>
      <c r="N47" s="73"/>
      <c r="O47" s="73"/>
      <c r="P47" s="73"/>
    </row>
    <row r="48" spans="1:16" s="48" customFormat="1" ht="30.75" customHeight="1">
      <c r="A48" s="166" t="s">
        <v>112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73"/>
    </row>
  </sheetData>
  <mergeCells count="3">
    <mergeCell ref="A48:O48"/>
    <mergeCell ref="A1:O1"/>
    <mergeCell ref="E7:K7"/>
  </mergeCells>
  <printOptions/>
  <pageMargins left="1.14" right="0.75" top="0.7" bottom="0.53" header="0.53" footer="0.31"/>
  <pageSetup firstPageNumber="3" useFirstPageNumber="1" fitToHeight="1" fitToWidth="1" horizontalDpi="600" verticalDpi="600" orientation="landscape" paperSize="9" scale="77" r:id="rId2"/>
  <headerFooter alignWithMargins="0">
    <oddFooter>&amp;R&amp;"Times New Roman,Italic"&amp;11Page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40">
      <selection activeCell="B50" sqref="B50"/>
    </sheetView>
  </sheetViews>
  <sheetFormatPr defaultColWidth="9.140625" defaultRowHeight="12.75"/>
  <cols>
    <col min="1" max="1" width="4.28125" style="48" customWidth="1"/>
    <col min="2" max="2" width="53.28125" style="48" customWidth="1"/>
    <col min="3" max="3" width="15.00390625" style="124" customWidth="1"/>
    <col min="4" max="4" width="2.28125" style="48" customWidth="1"/>
    <col min="5" max="5" width="13.140625" style="130" customWidth="1"/>
    <col min="7" max="7" width="14.00390625" style="0" bestFit="1" customWidth="1"/>
  </cols>
  <sheetData>
    <row r="1" spans="1:3" ht="24" customHeight="1">
      <c r="A1" s="167" t="s">
        <v>61</v>
      </c>
      <c r="B1" s="167"/>
      <c r="C1" s="167"/>
    </row>
    <row r="2" spans="1:5" ht="15">
      <c r="A2" s="13"/>
      <c r="B2" s="13"/>
      <c r="C2" s="20"/>
      <c r="E2" s="135"/>
    </row>
    <row r="3" spans="1:5" ht="15.75">
      <c r="A3" s="94" t="s">
        <v>83</v>
      </c>
      <c r="B3" s="3"/>
      <c r="C3" s="22"/>
      <c r="E3" s="136"/>
    </row>
    <row r="4" ht="15.75">
      <c r="A4" s="94" t="s">
        <v>134</v>
      </c>
    </row>
    <row r="5" spans="1:5" ht="15">
      <c r="A5" s="63"/>
      <c r="B5" s="63"/>
      <c r="C5" s="125"/>
      <c r="E5" s="137"/>
    </row>
    <row r="6" spans="1:5" ht="15">
      <c r="A6" s="3"/>
      <c r="B6" s="3"/>
      <c r="C6" s="52" t="s">
        <v>119</v>
      </c>
      <c r="E6" s="138" t="s">
        <v>119</v>
      </c>
    </row>
    <row r="7" spans="1:5" ht="15">
      <c r="A7" s="3"/>
      <c r="B7" s="3"/>
      <c r="C7" s="52" t="s">
        <v>90</v>
      </c>
      <c r="E7" s="138" t="s">
        <v>90</v>
      </c>
    </row>
    <row r="8" spans="1:5" ht="15">
      <c r="A8" s="3"/>
      <c r="B8" s="3"/>
      <c r="C8" s="134" t="s">
        <v>131</v>
      </c>
      <c r="E8" s="139" t="s">
        <v>132</v>
      </c>
    </row>
    <row r="9" spans="1:5" ht="15">
      <c r="A9" s="3"/>
      <c r="B9" s="3"/>
      <c r="C9" s="126" t="s">
        <v>1</v>
      </c>
      <c r="E9" s="140" t="s">
        <v>1</v>
      </c>
    </row>
    <row r="10" spans="1:5" ht="15">
      <c r="A10" s="3" t="s">
        <v>23</v>
      </c>
      <c r="B10" s="3"/>
      <c r="C10" s="64"/>
      <c r="E10" s="141"/>
    </row>
    <row r="11" spans="1:5" ht="15">
      <c r="A11" s="11" t="s">
        <v>12</v>
      </c>
      <c r="B11" s="11"/>
      <c r="C11" s="42">
        <v>40659</v>
      </c>
      <c r="E11" s="142">
        <v>43045</v>
      </c>
    </row>
    <row r="12" spans="1:5" ht="15">
      <c r="A12" s="11" t="s">
        <v>27</v>
      </c>
      <c r="B12" s="11"/>
      <c r="C12" s="42">
        <v>-2697</v>
      </c>
      <c r="E12" s="142">
        <v>568</v>
      </c>
    </row>
    <row r="13" spans="1:5" ht="15">
      <c r="A13" s="11" t="s">
        <v>16</v>
      </c>
      <c r="B13" s="11"/>
      <c r="C13" s="65">
        <f>SUM(C11:C12)</f>
        <v>37962</v>
      </c>
      <c r="E13" s="143">
        <f>SUM(E11:E12)</f>
        <v>43613</v>
      </c>
    </row>
    <row r="14" spans="1:5" ht="8.25" customHeight="1">
      <c r="A14" s="11"/>
      <c r="B14" s="11"/>
      <c r="C14" s="66"/>
      <c r="E14" s="144"/>
    </row>
    <row r="15" spans="1:5" ht="15">
      <c r="A15" s="11" t="s">
        <v>146</v>
      </c>
      <c r="B15" s="11"/>
      <c r="C15" s="66"/>
      <c r="E15" s="144"/>
    </row>
    <row r="16" spans="1:5" ht="15">
      <c r="A16" s="11"/>
      <c r="B16" s="11" t="s">
        <v>148</v>
      </c>
      <c r="C16" s="66">
        <v>27111</v>
      </c>
      <c r="E16" s="144">
        <v>47615</v>
      </c>
    </row>
    <row r="17" spans="1:5" ht="15">
      <c r="A17" s="11"/>
      <c r="B17" s="11" t="s">
        <v>149</v>
      </c>
      <c r="C17" s="66">
        <v>-40505</v>
      </c>
      <c r="E17" s="144">
        <v>-23547</v>
      </c>
    </row>
    <row r="18" spans="1:5" ht="15">
      <c r="A18" s="67" t="s">
        <v>17</v>
      </c>
      <c r="B18" s="67"/>
      <c r="C18" s="65">
        <f>SUM(C13:C17)</f>
        <v>24568</v>
      </c>
      <c r="E18" s="143">
        <f>SUM(E13:E17)</f>
        <v>67681</v>
      </c>
    </row>
    <row r="19" spans="1:5" ht="15">
      <c r="A19" s="67" t="s">
        <v>24</v>
      </c>
      <c r="B19" s="67"/>
      <c r="C19" s="42">
        <v>-8659</v>
      </c>
      <c r="E19" s="142">
        <v>-14696</v>
      </c>
    </row>
    <row r="20" spans="1:5" ht="15">
      <c r="A20" s="68" t="s">
        <v>88</v>
      </c>
      <c r="B20" s="68"/>
      <c r="C20" s="69">
        <f>SUM(C18:C19)</f>
        <v>15909</v>
      </c>
      <c r="E20" s="145">
        <f>SUM(E18:E19)</f>
        <v>52985</v>
      </c>
    </row>
    <row r="21" spans="1:5" ht="15">
      <c r="A21" s="11"/>
      <c r="B21" s="11"/>
      <c r="C21" s="42"/>
      <c r="E21" s="142"/>
    </row>
    <row r="22" spans="1:5" ht="15">
      <c r="A22" s="3" t="s">
        <v>19</v>
      </c>
      <c r="B22" s="3"/>
      <c r="C22" s="42"/>
      <c r="E22" s="142"/>
    </row>
    <row r="23" spans="1:5" ht="15">
      <c r="A23" s="11" t="s">
        <v>100</v>
      </c>
      <c r="B23" s="3"/>
      <c r="C23" s="42">
        <f>-18292+13195</f>
        <v>-5097</v>
      </c>
      <c r="E23" s="142">
        <v>-1050</v>
      </c>
    </row>
    <row r="24" spans="1:5" ht="15" hidden="1">
      <c r="A24" s="11" t="s">
        <v>108</v>
      </c>
      <c r="B24" s="3"/>
      <c r="C24" s="42"/>
      <c r="E24" s="142">
        <v>0</v>
      </c>
    </row>
    <row r="25" spans="1:5" ht="15">
      <c r="A25" s="11" t="s">
        <v>147</v>
      </c>
      <c r="C25" s="66">
        <v>-65399</v>
      </c>
      <c r="E25" s="144">
        <v>-21805</v>
      </c>
    </row>
    <row r="26" spans="1:5" ht="15">
      <c r="A26" s="67" t="s">
        <v>86</v>
      </c>
      <c r="B26" s="70"/>
      <c r="C26" s="42">
        <v>-903</v>
      </c>
      <c r="E26" s="142">
        <v>-1408</v>
      </c>
    </row>
    <row r="27" spans="1:5" ht="15">
      <c r="A27" s="67" t="s">
        <v>28</v>
      </c>
      <c r="B27" s="70"/>
      <c r="C27" s="42">
        <v>1587</v>
      </c>
      <c r="E27" s="142">
        <v>1798</v>
      </c>
    </row>
    <row r="28" spans="1:5" ht="15" hidden="1">
      <c r="A28" s="67"/>
      <c r="B28" s="70"/>
      <c r="C28" s="42"/>
      <c r="E28" s="142"/>
    </row>
    <row r="29" spans="1:5" ht="15">
      <c r="A29" s="68" t="s">
        <v>84</v>
      </c>
      <c r="B29" s="3"/>
      <c r="C29" s="69">
        <f>SUM(C23:C28)</f>
        <v>-69812</v>
      </c>
      <c r="E29" s="145">
        <f>SUM(E23:E28)</f>
        <v>-22465</v>
      </c>
    </row>
    <row r="30" spans="1:5" ht="15">
      <c r="A30" s="11"/>
      <c r="B30" s="11"/>
      <c r="C30" s="42"/>
      <c r="E30" s="142"/>
    </row>
    <row r="31" spans="1:5" ht="15">
      <c r="A31" s="3" t="s">
        <v>20</v>
      </c>
      <c r="B31" s="3"/>
      <c r="C31" s="42"/>
      <c r="E31" s="142"/>
    </row>
    <row r="32" spans="1:5" ht="15">
      <c r="A32" s="11" t="s">
        <v>109</v>
      </c>
      <c r="B32" s="3"/>
      <c r="C32" s="42">
        <v>70</v>
      </c>
      <c r="E32" s="142">
        <v>39750</v>
      </c>
    </row>
    <row r="33" spans="1:5" ht="15">
      <c r="A33" s="11" t="s">
        <v>127</v>
      </c>
      <c r="B33" s="3"/>
      <c r="C33" s="42">
        <v>-3206</v>
      </c>
      <c r="E33" s="142">
        <v>0</v>
      </c>
    </row>
    <row r="34" spans="1:5" ht="15">
      <c r="A34" s="11" t="s">
        <v>150</v>
      </c>
      <c r="B34" s="3"/>
      <c r="C34" s="42">
        <v>-30000</v>
      </c>
      <c r="E34" s="142">
        <v>114000</v>
      </c>
    </row>
    <row r="35" spans="1:5" ht="15">
      <c r="A35" s="67" t="s">
        <v>138</v>
      </c>
      <c r="B35" s="3"/>
      <c r="C35" s="42">
        <f>28275+32100</f>
        <v>60375</v>
      </c>
      <c r="E35" s="142">
        <v>38724</v>
      </c>
    </row>
    <row r="36" spans="1:5" ht="15">
      <c r="A36" s="67" t="s">
        <v>26</v>
      </c>
      <c r="B36" s="11"/>
      <c r="C36" s="42">
        <v>-8222</v>
      </c>
      <c r="E36" s="142">
        <v>-162669</v>
      </c>
    </row>
    <row r="37" spans="1:5" ht="15">
      <c r="A37" s="67" t="s">
        <v>89</v>
      </c>
      <c r="B37" s="11"/>
      <c r="C37" s="42">
        <v>-7736</v>
      </c>
      <c r="E37" s="142">
        <v>-8640</v>
      </c>
    </row>
    <row r="38" spans="1:5" ht="15">
      <c r="A38" s="67" t="s">
        <v>28</v>
      </c>
      <c r="B38" s="3"/>
      <c r="C38" s="42">
        <f>68-81-1235-954+1-3545</f>
        <v>-5746</v>
      </c>
      <c r="E38" s="142">
        <f>-5806</f>
        <v>-5806</v>
      </c>
    </row>
    <row r="39" spans="1:5" ht="15">
      <c r="A39" s="68" t="s">
        <v>85</v>
      </c>
      <c r="B39" s="3"/>
      <c r="C39" s="69">
        <f>SUM(C32:C38)</f>
        <v>5535</v>
      </c>
      <c r="E39" s="145">
        <f>SUM(E32:E38)</f>
        <v>15359</v>
      </c>
    </row>
    <row r="40" spans="1:5" ht="15">
      <c r="A40" s="11"/>
      <c r="B40" s="11"/>
      <c r="C40" s="42"/>
      <c r="E40" s="142"/>
    </row>
    <row r="41" spans="1:5" ht="15">
      <c r="A41" s="3" t="s">
        <v>18</v>
      </c>
      <c r="B41" s="3"/>
      <c r="C41" s="42">
        <f>C39+C29+C20</f>
        <v>-48368</v>
      </c>
      <c r="E41" s="142">
        <f>E39+E29+E20</f>
        <v>45879</v>
      </c>
    </row>
    <row r="42" spans="1:5" ht="15">
      <c r="A42" s="3" t="s">
        <v>104</v>
      </c>
      <c r="B42" s="3"/>
      <c r="C42" s="42">
        <v>121309</v>
      </c>
      <c r="E42" s="142">
        <v>29257</v>
      </c>
    </row>
    <row r="43" spans="1:5" ht="15.75" thickBot="1">
      <c r="A43" s="3" t="s">
        <v>105</v>
      </c>
      <c r="B43" s="3"/>
      <c r="C43" s="71">
        <f>SUM(C41:C42)</f>
        <v>72941</v>
      </c>
      <c r="E43" s="146">
        <f>SUM(E41:E42)</f>
        <v>75136</v>
      </c>
    </row>
    <row r="44" ht="15" customHeight="1"/>
    <row r="45" ht="6" customHeight="1"/>
    <row r="46" spans="1:5" ht="15">
      <c r="A46" s="3" t="s">
        <v>94</v>
      </c>
      <c r="B46" s="11"/>
      <c r="C46" s="22"/>
      <c r="E46" s="136"/>
    </row>
    <row r="47" spans="1:9" ht="15.75">
      <c r="A47" s="11"/>
      <c r="B47" s="122" t="s">
        <v>120</v>
      </c>
      <c r="C47" s="64">
        <f>'Balance Sheet'!F27</f>
        <v>77313.10347</v>
      </c>
      <c r="D47" s="131"/>
      <c r="E47" s="147">
        <v>81102</v>
      </c>
      <c r="F47" s="123"/>
      <c r="G47" s="127"/>
      <c r="H47" s="128"/>
      <c r="I47" s="127"/>
    </row>
    <row r="48" spans="1:9" ht="15.75">
      <c r="A48" s="11"/>
      <c r="B48" s="122" t="s">
        <v>123</v>
      </c>
      <c r="C48" s="132">
        <f>'Balance Sheet'!F26</f>
        <v>11535.588</v>
      </c>
      <c r="D48" s="131"/>
      <c r="E48" s="148">
        <f>2658+4403</f>
        <v>7061</v>
      </c>
      <c r="F48" s="123"/>
      <c r="G48" s="129"/>
      <c r="H48" s="128"/>
      <c r="I48" s="129"/>
    </row>
    <row r="49" spans="1:9" ht="15.75">
      <c r="A49" s="11"/>
      <c r="B49" s="122" t="s">
        <v>6</v>
      </c>
      <c r="C49" s="64">
        <f>SUM(C47:C48)</f>
        <v>88848.69147</v>
      </c>
      <c r="D49" s="131"/>
      <c r="E49" s="141">
        <f>SUM(E47:E48)</f>
        <v>88163</v>
      </c>
      <c r="F49" s="123"/>
      <c r="G49" s="129"/>
      <c r="H49" s="128"/>
      <c r="I49" s="129"/>
    </row>
    <row r="50" spans="1:9" ht="15.75">
      <c r="A50" s="11"/>
      <c r="B50" s="122" t="s">
        <v>121</v>
      </c>
      <c r="C50" s="64">
        <v>-3015</v>
      </c>
      <c r="D50" s="131"/>
      <c r="E50" s="141">
        <v>0</v>
      </c>
      <c r="F50" s="123"/>
      <c r="G50" s="129"/>
      <c r="H50" s="128"/>
      <c r="I50" s="127"/>
    </row>
    <row r="51" spans="1:9" ht="15.75">
      <c r="A51" s="11"/>
      <c r="B51" s="122" t="s">
        <v>122</v>
      </c>
      <c r="C51" s="64">
        <v>-10256</v>
      </c>
      <c r="D51" s="131"/>
      <c r="E51" s="141">
        <v>-4403</v>
      </c>
      <c r="F51" s="123"/>
      <c r="G51" s="129"/>
      <c r="H51" s="128"/>
      <c r="I51" s="127"/>
    </row>
    <row r="52" spans="1:9" ht="15.75">
      <c r="A52" s="11"/>
      <c r="B52" s="122" t="s">
        <v>87</v>
      </c>
      <c r="C52" s="64">
        <v>-2637</v>
      </c>
      <c r="D52" s="131"/>
      <c r="E52" s="141">
        <v>-8624</v>
      </c>
      <c r="F52" s="123"/>
      <c r="G52" s="129"/>
      <c r="H52" s="128"/>
      <c r="I52" s="129"/>
    </row>
    <row r="53" spans="1:9" ht="16.5" thickBot="1">
      <c r="A53" s="11"/>
      <c r="B53" s="122"/>
      <c r="C53" s="133">
        <f>SUM(C49:C52)</f>
        <v>72940.69147</v>
      </c>
      <c r="D53" s="131"/>
      <c r="E53" s="149">
        <f>SUM(E49:E52)</f>
        <v>75136</v>
      </c>
      <c r="F53" s="123"/>
      <c r="G53" s="129"/>
      <c r="H53" s="128"/>
      <c r="I53" s="129"/>
    </row>
    <row r="54" spans="1:7" ht="16.5" thickTop="1">
      <c r="A54" s="11"/>
      <c r="B54" s="11"/>
      <c r="C54" s="95"/>
      <c r="E54" s="150"/>
      <c r="G54" s="127"/>
    </row>
    <row r="55" ht="14.25" customHeight="1" hidden="1">
      <c r="G55" s="129"/>
    </row>
    <row r="56" spans="1:5" ht="29.25" customHeight="1">
      <c r="A56" s="166" t="s">
        <v>113</v>
      </c>
      <c r="B56" s="166"/>
      <c r="C56" s="166"/>
      <c r="D56" s="166"/>
      <c r="E56" s="166"/>
    </row>
  </sheetData>
  <mergeCells count="2">
    <mergeCell ref="A1:C1"/>
    <mergeCell ref="A56:E56"/>
  </mergeCells>
  <printOptions/>
  <pageMargins left="1" right="0.5" top="0.94" bottom="0.88" header="0.5" footer="0.5"/>
  <pageSetup firstPageNumber="4" useFirstPageNumber="1" fitToHeight="1" fitToWidth="1" horizontalDpi="600" verticalDpi="600" orientation="portrait" paperSize="9" scale="90" r:id="rId1"/>
  <headerFooter alignWithMargins="0">
    <oddFooter>&amp;R&amp;"Times New Roman,Italic"Page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2005-03-04T08:26:24Z</cp:lastPrinted>
  <dcterms:created xsi:type="dcterms:W3CDTF">2002-11-28T03:19:13Z</dcterms:created>
  <dcterms:modified xsi:type="dcterms:W3CDTF">2005-03-31T07:53:46Z</dcterms:modified>
  <cp:category/>
  <cp:version/>
  <cp:contentType/>
  <cp:contentStatus/>
</cp:coreProperties>
</file>