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5251" windowWidth="11580" windowHeight="6495" tabRatio="598" activeTab="0"/>
  </bookViews>
  <sheets>
    <sheet name="Income Statement" sheetId="1" r:id="rId1"/>
    <sheet name="Balance Sheet" sheetId="2" r:id="rId2"/>
    <sheet name="Group Equity" sheetId="3" r:id="rId3"/>
    <sheet name="Cashflow" sheetId="4" r:id="rId4"/>
  </sheets>
  <definedNames/>
  <calcPr fullCalcOnLoad="1"/>
</workbook>
</file>

<file path=xl/sharedStrings.xml><?xml version="1.0" encoding="utf-8"?>
<sst xmlns="http://schemas.openxmlformats.org/spreadsheetml/2006/main" count="177" uniqueCount="143">
  <si>
    <t>Taxation</t>
  </si>
  <si>
    <t>RM'000</t>
  </si>
  <si>
    <t>CURRENT YEAR QUARTER</t>
  </si>
  <si>
    <t>PRECEDING YEAR CORRESPONDING PERIOD</t>
  </si>
  <si>
    <t>CURRENT YEAR TO DATE</t>
  </si>
  <si>
    <t>PRECEDING YEAR  CORRESPONDING QUARTER</t>
  </si>
  <si>
    <t>Cash and bank balances</t>
  </si>
  <si>
    <t>(The figures have not been audited)</t>
  </si>
  <si>
    <t>Revenue</t>
  </si>
  <si>
    <t>Finance cost</t>
  </si>
  <si>
    <t>Minority interest</t>
  </si>
  <si>
    <t>Inventories</t>
  </si>
  <si>
    <t>Profit before taxation</t>
  </si>
  <si>
    <t>Profit before tax</t>
  </si>
  <si>
    <t>Profit after tax</t>
  </si>
  <si>
    <t>Earnings per share (sen)</t>
  </si>
  <si>
    <t>Operating profit before working capital changes</t>
  </si>
  <si>
    <t>Cash generated from operations</t>
  </si>
  <si>
    <t>Net increase in cash and cash equivalents</t>
  </si>
  <si>
    <t>Investing Activities</t>
  </si>
  <si>
    <t>Financing Activities</t>
  </si>
  <si>
    <t>Total</t>
  </si>
  <si>
    <t>Operating profit</t>
  </si>
  <si>
    <t>Operating Activities</t>
  </si>
  <si>
    <t>Taxes paid</t>
  </si>
  <si>
    <t>Share of profits of associated company</t>
  </si>
  <si>
    <t>Repayment of bank borrowings</t>
  </si>
  <si>
    <t>Adjustments for non-cash items</t>
  </si>
  <si>
    <t>Net changes in working capital</t>
  </si>
  <si>
    <t>Others</t>
  </si>
  <si>
    <t>Operating expenses</t>
  </si>
  <si>
    <t>Other operating income</t>
  </si>
  <si>
    <t>CUMULATIVE PERIOD</t>
  </si>
  <si>
    <t>INDIVIDUAL PERIOD</t>
  </si>
  <si>
    <t>As at</t>
  </si>
  <si>
    <t>(Unaudited)</t>
  </si>
  <si>
    <t>(Audited)</t>
  </si>
  <si>
    <t>PROPERTY,  PLANT AND EQUIPMENT</t>
  </si>
  <si>
    <t>INVESTMENT PROPERTIES</t>
  </si>
  <si>
    <t>INVESTMENT IN ASSOCIATED COMPANIES</t>
  </si>
  <si>
    <t>OTHER INVESTMENT - UNQUOTED</t>
  </si>
  <si>
    <t>PROPERTY DEVELOPMENT PROJECTS</t>
  </si>
  <si>
    <t>CURRENT ASSETS</t>
  </si>
  <si>
    <t>Property development projects</t>
  </si>
  <si>
    <t>Amount due from customers for contract work</t>
  </si>
  <si>
    <t>Trade receivables</t>
  </si>
  <si>
    <t>Other receivables, deposits and prepayments</t>
  </si>
  <si>
    <t>Amount due from associated companies</t>
  </si>
  <si>
    <t>Tax recoverable</t>
  </si>
  <si>
    <t>Fixed deposits and short term placements</t>
  </si>
  <si>
    <t>CURRENT LIABILITIES</t>
  </si>
  <si>
    <t>Amount due to customers for contract work</t>
  </si>
  <si>
    <t>Trade payables</t>
  </si>
  <si>
    <t>Other payables and accrued expenses</t>
  </si>
  <si>
    <t>Hire-purchase &amp; lease creditors - current portion</t>
  </si>
  <si>
    <t>Bank borrowings - current portion</t>
  </si>
  <si>
    <t>Provision for taxation</t>
  </si>
  <si>
    <t xml:space="preserve">NET CURRENT ASSETS </t>
  </si>
  <si>
    <t>SHAREHOLDERS' FUNDS</t>
  </si>
  <si>
    <t>Share Capital</t>
  </si>
  <si>
    <t>MINORITY INTERESTS</t>
  </si>
  <si>
    <t>NET TANGIBLE ASSETS PER SHARE (RM)</t>
  </si>
  <si>
    <r>
      <t xml:space="preserve">GLOMAC BERHAD </t>
    </r>
    <r>
      <rPr>
        <b/>
        <sz val="9"/>
        <rFont val="Times New Roman"/>
        <family val="1"/>
      </rPr>
      <t>(110532-M)</t>
    </r>
  </si>
  <si>
    <t>Distributable</t>
  </si>
  <si>
    <t>Share</t>
  </si>
  <si>
    <t xml:space="preserve">Revaluation </t>
  </si>
  <si>
    <t>Reserve on</t>
  </si>
  <si>
    <t>Retained</t>
  </si>
  <si>
    <t>capital</t>
  </si>
  <si>
    <t>premium</t>
  </si>
  <si>
    <t>surplus</t>
  </si>
  <si>
    <t>consolidation</t>
  </si>
  <si>
    <t>profit</t>
  </si>
  <si>
    <t>Profit for the year</t>
  </si>
  <si>
    <t>UNAUDITED CONDENSED CONSOLIDATED STATEMENT OF CHANGES IN EQUITY</t>
  </si>
  <si>
    <t>Amortisation of reserve on consolidation</t>
  </si>
  <si>
    <t>Net profit attributable to members of the Company</t>
  </si>
  <si>
    <t>(ii)  Fully Diluted</t>
  </si>
  <si>
    <t xml:space="preserve">(i)   Basic </t>
  </si>
  <si>
    <t>Reserves</t>
  </si>
  <si>
    <t>Financed By:</t>
  </si>
  <si>
    <t>Dividend payable</t>
  </si>
  <si>
    <t>Interest income</t>
  </si>
  <si>
    <t>UNAUDITED CONDENSED CONSOLIDATED INCOME STATEMENTS</t>
  </si>
  <si>
    <t>UNAUDITED CONDENSED CONSOLIDATED CASH FLOW STATEMENT</t>
  </si>
  <si>
    <t>Net cash flows from investing activities</t>
  </si>
  <si>
    <t>Net cash flows used in financing activities</t>
  </si>
  <si>
    <t>Purchase of property, plant and equipment</t>
  </si>
  <si>
    <t>Bank overdrafts</t>
  </si>
  <si>
    <t>Net cash flows generated from operating activities</t>
  </si>
  <si>
    <t>Dividend paid</t>
  </si>
  <si>
    <t>Ended</t>
  </si>
  <si>
    <t>Dividends</t>
  </si>
  <si>
    <t>At 1 May 2003</t>
  </si>
  <si>
    <t>GOODWILL ON CONSOLIDATION</t>
  </si>
  <si>
    <t>Cash and cash equivalents consist of:-</t>
  </si>
  <si>
    <t>Islamic Private Debt Securities</t>
  </si>
  <si>
    <t>NON-CURRENT LIABILITIES</t>
  </si>
  <si>
    <t>Hire Purchase &amp; Lease Creditors</t>
  </si>
  <si>
    <t>Bank Borrowings</t>
  </si>
  <si>
    <t>Deferred Taxation</t>
  </si>
  <si>
    <t>Net cash outflow on acquisition of subsidiary company</t>
  </si>
  <si>
    <t>Non distributable</t>
  </si>
  <si>
    <t>30/04/04</t>
  </si>
  <si>
    <t>DEFERRED TAX ASSETS</t>
  </si>
  <si>
    <t>Issue of ordinary shares:-</t>
  </si>
  <si>
    <t>Pursuant to ESOS</t>
  </si>
  <si>
    <t>Cash and cash equivalents at beginning of year</t>
  </si>
  <si>
    <t>Cash and cash equivalents at end of year</t>
  </si>
  <si>
    <t>*  Remark</t>
  </si>
  <si>
    <t>*</t>
  </si>
  <si>
    <t>The earnings per share have been adjusted for the 49,500,000 bonus shares issued in March 2004 to be in compliance with MASB 13.</t>
  </si>
  <si>
    <t>Proceeds from disposal of investment property</t>
  </si>
  <si>
    <t>Proceeds from issuance of shares</t>
  </si>
  <si>
    <t>(This Unaudited Condensed Consolidated Income Statements should be read in conjunction with the Annual Financial Statements for the year ended 30 April 2004)</t>
  </si>
  <si>
    <t>(This Unaudited Condensed Consolidated Balance Sheet should be read in conjunction with the Annual Financial Statements for the year ended 30 April 2004)</t>
  </si>
  <si>
    <t>(The Unaudited Condensed Consolidated Statement of Changes in Equity should be read in conjunction with the Annual Financial Statements for the year ended 30 April 2004)</t>
  </si>
  <si>
    <t>(The Unaudited Consolidated Cashflow Statements should be read in conjunction with the Annual Financial Statements for the year ended 30 April 2004)</t>
  </si>
  <si>
    <t>At 1 May 2004</t>
  </si>
  <si>
    <t>Second and final dividend for 30 April 2004</t>
  </si>
  <si>
    <t>Interim dividend for 30 April 2005</t>
  </si>
  <si>
    <t>Reserve on consolidation arising from</t>
  </si>
  <si>
    <t>acquisition of a subsidiary</t>
  </si>
  <si>
    <t>Period</t>
  </si>
  <si>
    <t>Additional borrowings</t>
  </si>
  <si>
    <t>Cash on hand and at banks</t>
  </si>
  <si>
    <t>Bank balances pledged</t>
  </si>
  <si>
    <t>Deposits pledged</t>
  </si>
  <si>
    <t>Fixed and short term deposits</t>
  </si>
  <si>
    <t>Quarterly Report On Consolidated Results For The Financial Period Ended 31 October 2004.</t>
  </si>
  <si>
    <t>31/10/04</t>
  </si>
  <si>
    <t>31/10/03</t>
  </si>
  <si>
    <t>UNAUDITED CONDENSED CONSOLIDATED BALANCE SHEET AS AT 31 OCTOBER 2004</t>
  </si>
  <si>
    <t>FOR THE PERIOD ENDED 31 OCTOBER 2004</t>
  </si>
  <si>
    <t>Treasury Shares</t>
  </si>
  <si>
    <t>Treasury</t>
  </si>
  <si>
    <t>shares</t>
  </si>
  <si>
    <t>At 31 October 2004</t>
  </si>
  <si>
    <t>Repurchase of shares</t>
  </si>
  <si>
    <t>Expenses in relation to private placement exercise</t>
  </si>
  <si>
    <t>Private placement and bonus issue expenses written off</t>
  </si>
  <si>
    <t>At 31 October 2003</t>
  </si>
  <si>
    <t>Bank balances and deposits pledged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</si>
</sst>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dd\ mmmm\ yyyy"/>
    <numFmt numFmtId="166" formatCode="_(* #,##0.0000_);_(* \(#,##0.0000\);_(* &quot;-&quot;??_);_(@_)"/>
    <numFmt numFmtId="167" formatCode="#,##0_);[Black]\(#,##0\);&quot;-     &quot;"/>
    <numFmt numFmtId="168" formatCode="#,##0_);\(#,##0\);&quot;   -    &quot;"/>
    <numFmt numFmtId="169" formatCode="_(* #,##0.0_);_(* \(#,##0.0\);_(* &quot;-&quot;??_);_(@_)"/>
    <numFmt numFmtId="170" formatCode="_(* #,##0.000_);_(* \(#,##0.000\);_(* &quot;-&quot;???_);_(@_)"/>
    <numFmt numFmtId="171" formatCode="_(* #,##0.000_);_(* \(#,##0.000\);_(* &quot;-&quot;??_);_(@_)"/>
    <numFmt numFmtId="172" formatCode="_(* #,##0.0_);_(* \(#,##0.0\);_(* &quot;-&quot;?_);_(@_)"/>
  </numFmts>
  <fonts count="24">
    <font>
      <sz val="10"/>
      <name val="Arial"/>
      <family val="0"/>
    </font>
    <font>
      <u val="single"/>
      <sz val="9"/>
      <color indexed="36"/>
      <name val="Arial"/>
      <family val="0"/>
    </font>
    <font>
      <u val="single"/>
      <sz val="9"/>
      <color indexed="12"/>
      <name val="Arial"/>
      <family val="0"/>
    </font>
    <font>
      <b/>
      <sz val="10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Arial"/>
      <family val="0"/>
    </font>
    <font>
      <sz val="8"/>
      <name val="Times New Roman"/>
      <family val="0"/>
    </font>
    <font>
      <sz val="12"/>
      <name val="Times New Roman"/>
      <family val="1"/>
    </font>
    <font>
      <sz val="11"/>
      <name val="Times New Roman"/>
      <family val="1"/>
    </font>
    <font>
      <sz val="11"/>
      <name val="Arial"/>
      <family val="0"/>
    </font>
    <font>
      <b/>
      <sz val="13"/>
      <name val="Times New Roman"/>
      <family val="1"/>
    </font>
    <font>
      <i/>
      <sz val="11"/>
      <name val="Times New Roman"/>
      <family val="1"/>
    </font>
    <font>
      <sz val="12"/>
      <name val="Garamond"/>
      <family val="1"/>
    </font>
    <font>
      <u val="single"/>
      <sz val="11"/>
      <name val="Times New Roman"/>
      <family val="1"/>
    </font>
    <font>
      <b/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Arial"/>
      <family val="0"/>
    </font>
    <font>
      <sz val="12"/>
      <name val="Arial"/>
      <family val="2"/>
    </font>
    <font>
      <b/>
      <sz val="11"/>
      <name val="Arial"/>
      <family val="0"/>
    </font>
    <font>
      <b/>
      <i/>
      <sz val="11"/>
      <name val="Arial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5">
    <xf numFmtId="37" fontId="1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0">
      <alignment/>
      <protection/>
    </xf>
    <xf numFmtId="0" fontId="10" fillId="0" borderId="0">
      <alignment/>
      <protection/>
    </xf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4">
    <xf numFmtId="0" fontId="0" fillId="0" borderId="0" xfId="0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right"/>
    </xf>
    <xf numFmtId="0" fontId="5" fillId="0" borderId="0" xfId="0" applyFont="1" applyAlignment="1">
      <alignment/>
    </xf>
    <xf numFmtId="0" fontId="7" fillId="0" borderId="0" xfId="0" applyFont="1" applyFill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164" fontId="11" fillId="0" borderId="0" xfId="15" applyNumberFormat="1" applyFont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0" fontId="12" fillId="0" borderId="0" xfId="0" applyNumberFormat="1" applyFont="1" applyAlignment="1">
      <alignment horizontal="left"/>
    </xf>
    <xf numFmtId="0" fontId="12" fillId="0" borderId="0" xfId="0" applyFont="1" applyAlignment="1">
      <alignment vertical="center"/>
    </xf>
    <xf numFmtId="164" fontId="12" fillId="0" borderId="0" xfId="15" applyNumberFormat="1" applyFont="1" applyFill="1" applyBorder="1" applyAlignment="1">
      <alignment vertical="center"/>
    </xf>
    <xf numFmtId="164" fontId="12" fillId="0" borderId="0" xfId="15" applyNumberFormat="1" applyFont="1" applyBorder="1" applyAlignment="1">
      <alignment/>
    </xf>
    <xf numFmtId="164" fontId="12" fillId="0" borderId="1" xfId="15" applyNumberFormat="1" applyFont="1" applyFill="1" applyBorder="1" applyAlignment="1">
      <alignment vertical="center"/>
    </xf>
    <xf numFmtId="164" fontId="12" fillId="0" borderId="0" xfId="15" applyNumberFormat="1" applyFont="1" applyAlignment="1">
      <alignment/>
    </xf>
    <xf numFmtId="0" fontId="12" fillId="0" borderId="0" xfId="0" applyFont="1" applyBorder="1" applyAlignment="1">
      <alignment vertical="center"/>
    </xf>
    <xf numFmtId="0" fontId="12" fillId="0" borderId="0" xfId="0" applyNumberFormat="1" applyFont="1" applyAlignment="1">
      <alignment horizontal="left" wrapText="1"/>
    </xf>
    <xf numFmtId="0" fontId="12" fillId="0" borderId="0" xfId="0" applyFont="1" applyBorder="1" applyAlignment="1">
      <alignment wrapText="1"/>
    </xf>
    <xf numFmtId="164" fontId="12" fillId="0" borderId="0" xfId="15" applyNumberFormat="1" applyFont="1" applyFill="1" applyBorder="1" applyAlignment="1">
      <alignment wrapText="1"/>
    </xf>
    <xf numFmtId="164" fontId="12" fillId="0" borderId="0" xfId="15" applyNumberFormat="1" applyFont="1" applyBorder="1" applyAlignment="1">
      <alignment wrapText="1"/>
    </xf>
    <xf numFmtId="164" fontId="12" fillId="0" borderId="1" xfId="15" applyNumberFormat="1" applyFont="1" applyFill="1" applyBorder="1" applyAlignment="1">
      <alignment wrapText="1"/>
    </xf>
    <xf numFmtId="0" fontId="12" fillId="0" borderId="0" xfId="0" applyNumberFormat="1" applyFont="1" applyAlignment="1">
      <alignment horizontal="left" vertical="top"/>
    </xf>
    <xf numFmtId="0" fontId="12" fillId="0" borderId="0" xfId="0" applyFont="1" applyAlignment="1">
      <alignment vertical="top"/>
    </xf>
    <xf numFmtId="164" fontId="12" fillId="0" borderId="0" xfId="15" applyNumberFormat="1" applyFont="1" applyFill="1" applyBorder="1" applyAlignment="1">
      <alignment vertical="top"/>
    </xf>
    <xf numFmtId="164" fontId="12" fillId="0" borderId="0" xfId="15" applyNumberFormat="1" applyFont="1" applyBorder="1" applyAlignment="1">
      <alignment vertical="top"/>
    </xf>
    <xf numFmtId="164" fontId="12" fillId="0" borderId="1" xfId="15" applyNumberFormat="1" applyFont="1" applyFill="1" applyBorder="1" applyAlignment="1">
      <alignment vertical="top"/>
    </xf>
    <xf numFmtId="164" fontId="12" fillId="0" borderId="0" xfId="15" applyNumberFormat="1" applyFont="1" applyAlignment="1">
      <alignment vertical="top"/>
    </xf>
    <xf numFmtId="0" fontId="12" fillId="0" borderId="0" xfId="0" applyFont="1" applyAlignment="1">
      <alignment vertical="top" wrapText="1"/>
    </xf>
    <xf numFmtId="164" fontId="12" fillId="0" borderId="0" xfId="15" applyNumberFormat="1" applyFont="1" applyFill="1" applyAlignment="1">
      <alignment vertical="top"/>
    </xf>
    <xf numFmtId="0" fontId="12" fillId="0" borderId="0" xfId="0" applyNumberFormat="1" applyFont="1" applyAlignment="1">
      <alignment horizontal="left" vertical="center" wrapText="1"/>
    </xf>
    <xf numFmtId="0" fontId="13" fillId="0" borderId="0" xfId="0" applyFont="1" applyAlignment="1">
      <alignment vertical="center"/>
    </xf>
    <xf numFmtId="164" fontId="12" fillId="0" borderId="2" xfId="15" applyNumberFormat="1" applyFont="1" applyFill="1" applyBorder="1" applyAlignment="1">
      <alignment vertical="center"/>
    </xf>
    <xf numFmtId="164" fontId="12" fillId="0" borderId="0" xfId="15" applyNumberFormat="1" applyFont="1" applyAlignment="1">
      <alignment vertical="center"/>
    </xf>
    <xf numFmtId="0" fontId="13" fillId="0" borderId="0" xfId="0" applyFont="1" applyAlignment="1">
      <alignment/>
    </xf>
    <xf numFmtId="164" fontId="7" fillId="0" borderId="0" xfId="15" applyNumberFormat="1" applyFont="1" applyFill="1" applyAlignment="1">
      <alignment/>
    </xf>
    <xf numFmtId="0" fontId="12" fillId="0" borderId="0" xfId="0" applyFont="1" applyAlignment="1">
      <alignment horizontal="left" vertical="top" wrapText="1"/>
    </xf>
    <xf numFmtId="0" fontId="12" fillId="0" borderId="0" xfId="0" applyFont="1" applyFill="1" applyAlignment="1">
      <alignment horizontal="left" vertical="top" wrapText="1" indent="1"/>
    </xf>
    <xf numFmtId="0" fontId="12" fillId="0" borderId="0" xfId="0" applyFont="1" applyFill="1" applyAlignment="1">
      <alignment vertical="top" wrapText="1"/>
    </xf>
    <xf numFmtId="0" fontId="12" fillId="0" borderId="0" xfId="0" applyFont="1" applyAlignment="1">
      <alignment/>
    </xf>
    <xf numFmtId="0" fontId="12" fillId="0" borderId="0" xfId="0" applyFont="1" applyAlignment="1">
      <alignment horizontal="right"/>
    </xf>
    <xf numFmtId="0" fontId="13" fillId="0" borderId="0" xfId="0" applyFont="1" applyAlignment="1">
      <alignment/>
    </xf>
    <xf numFmtId="0" fontId="9" fillId="0" borderId="0" xfId="0" applyFont="1" applyAlignment="1">
      <alignment/>
    </xf>
    <xf numFmtId="0" fontId="14" fillId="0" borderId="0" xfId="0" applyFont="1" applyAlignment="1">
      <alignment horizontal="center"/>
    </xf>
    <xf numFmtId="164" fontId="7" fillId="0" borderId="0" xfId="15" applyNumberFormat="1" applyFont="1" applyAlignment="1">
      <alignment/>
    </xf>
    <xf numFmtId="164" fontId="7" fillId="0" borderId="0" xfId="15" applyNumberFormat="1" applyFont="1" applyAlignment="1">
      <alignment horizontal="center"/>
    </xf>
    <xf numFmtId="164" fontId="12" fillId="0" borderId="0" xfId="15" applyNumberFormat="1" applyFont="1" applyAlignment="1">
      <alignment horizontal="center"/>
    </xf>
    <xf numFmtId="0" fontId="12" fillId="0" borderId="3" xfId="0" applyFont="1" applyBorder="1" applyAlignment="1">
      <alignment/>
    </xf>
    <xf numFmtId="164" fontId="12" fillId="0" borderId="4" xfId="15" applyNumberFormat="1" applyFont="1" applyBorder="1" applyAlignment="1">
      <alignment/>
    </xf>
    <xf numFmtId="164" fontId="12" fillId="0" borderId="5" xfId="15" applyNumberFormat="1" applyFont="1" applyBorder="1" applyAlignment="1">
      <alignment/>
    </xf>
    <xf numFmtId="0" fontId="12" fillId="0" borderId="6" xfId="0" applyFont="1" applyBorder="1" applyAlignment="1">
      <alignment/>
    </xf>
    <xf numFmtId="164" fontId="12" fillId="0" borderId="7" xfId="15" applyNumberFormat="1" applyFont="1" applyBorder="1" applyAlignment="1">
      <alignment/>
    </xf>
    <xf numFmtId="164" fontId="12" fillId="0" borderId="8" xfId="15" applyNumberFormat="1" applyFont="1" applyBorder="1" applyAlignment="1">
      <alignment/>
    </xf>
    <xf numFmtId="0" fontId="12" fillId="0" borderId="9" xfId="0" applyFont="1" applyBorder="1" applyAlignment="1">
      <alignment/>
    </xf>
    <xf numFmtId="164" fontId="12" fillId="0" borderId="1" xfId="15" applyNumberFormat="1" applyFont="1" applyBorder="1" applyAlignment="1">
      <alignment/>
    </xf>
    <xf numFmtId="164" fontId="12" fillId="0" borderId="10" xfId="15" applyNumberFormat="1" applyFont="1" applyBorder="1" applyAlignment="1">
      <alignment/>
    </xf>
    <xf numFmtId="164" fontId="12" fillId="0" borderId="11" xfId="15" applyNumberFormat="1" applyFont="1" applyBorder="1" applyAlignment="1">
      <alignment/>
    </xf>
    <xf numFmtId="43" fontId="12" fillId="0" borderId="12" xfId="15" applyNumberFormat="1" applyFont="1" applyBorder="1" applyAlignment="1">
      <alignment/>
    </xf>
    <xf numFmtId="0" fontId="11" fillId="0" borderId="0" xfId="21" applyFont="1" applyFill="1">
      <alignment/>
      <protection/>
    </xf>
    <xf numFmtId="0" fontId="11" fillId="0" borderId="0" xfId="21" applyFont="1" applyFill="1" applyAlignment="1">
      <alignment horizontal="center"/>
      <protection/>
    </xf>
    <xf numFmtId="37" fontId="7" fillId="0" borderId="0" xfId="21" applyNumberFormat="1" applyFont="1" applyFill="1">
      <alignment/>
      <protection/>
    </xf>
    <xf numFmtId="43" fontId="12" fillId="0" borderId="0" xfId="15" applyNumberFormat="1" applyFont="1" applyBorder="1" applyAlignment="1">
      <alignment/>
    </xf>
    <xf numFmtId="0" fontId="7" fillId="0" borderId="0" xfId="0" applyFont="1" applyAlignment="1">
      <alignment wrapText="1"/>
    </xf>
    <xf numFmtId="164" fontId="12" fillId="0" borderId="0" xfId="15" applyNumberFormat="1" applyFont="1" applyFill="1" applyAlignment="1">
      <alignment/>
    </xf>
    <xf numFmtId="164" fontId="7" fillId="0" borderId="4" xfId="15" applyNumberFormat="1" applyFont="1" applyFill="1" applyBorder="1" applyAlignment="1">
      <alignment/>
    </xf>
    <xf numFmtId="164" fontId="7" fillId="0" borderId="0" xfId="15" applyNumberFormat="1" applyFont="1" applyFill="1" applyBorder="1" applyAlignment="1">
      <alignment/>
    </xf>
    <xf numFmtId="0" fontId="12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164" fontId="7" fillId="0" borderId="8" xfId="15" applyNumberFormat="1" applyFont="1" applyFill="1" applyBorder="1" applyAlignment="1">
      <alignment/>
    </xf>
    <xf numFmtId="0" fontId="12" fillId="0" borderId="0" xfId="0" applyFont="1" applyAlignment="1">
      <alignment horizontal="left" indent="1"/>
    </xf>
    <xf numFmtId="164" fontId="7" fillId="0" borderId="2" xfId="15" applyNumberFormat="1" applyFont="1" applyFill="1" applyBorder="1" applyAlignment="1">
      <alignment/>
    </xf>
    <xf numFmtId="0" fontId="15" fillId="0" borderId="0" xfId="22" applyFont="1" applyAlignment="1">
      <alignment vertical="top" wrapText="1"/>
      <protection/>
    </xf>
    <xf numFmtId="0" fontId="12" fillId="0" borderId="0" xfId="21" applyFont="1" applyFill="1">
      <alignment/>
      <protection/>
    </xf>
    <xf numFmtId="0" fontId="12" fillId="0" borderId="0" xfId="21" applyFont="1" applyFill="1" applyAlignment="1">
      <alignment horizontal="left"/>
      <protection/>
    </xf>
    <xf numFmtId="0" fontId="12" fillId="0" borderId="0" xfId="21" applyFont="1" applyFill="1" applyAlignment="1">
      <alignment horizontal="center"/>
      <protection/>
    </xf>
    <xf numFmtId="0" fontId="12" fillId="0" borderId="0" xfId="0" applyFont="1" applyFill="1" applyAlignment="1">
      <alignment horizontal="center"/>
    </xf>
    <xf numFmtId="0" fontId="7" fillId="0" borderId="0" xfId="21" applyFont="1" applyFill="1" applyAlignment="1">
      <alignment horizontal="center"/>
      <protection/>
    </xf>
    <xf numFmtId="0" fontId="17" fillId="0" borderId="0" xfId="21" applyFont="1" applyFill="1" applyBorder="1" applyAlignment="1">
      <alignment horizontal="center"/>
      <protection/>
    </xf>
    <xf numFmtId="0" fontId="17" fillId="0" borderId="0" xfId="21" applyFont="1" applyFill="1" applyAlignment="1">
      <alignment horizontal="center"/>
      <protection/>
    </xf>
    <xf numFmtId="0" fontId="17" fillId="0" borderId="0" xfId="0" applyFont="1" applyFill="1" applyAlignment="1">
      <alignment horizontal="center"/>
    </xf>
    <xf numFmtId="0" fontId="17" fillId="0" borderId="0" xfId="21" applyFont="1" applyFill="1" applyAlignment="1">
      <alignment horizontal="centerContinuous"/>
      <protection/>
    </xf>
    <xf numFmtId="0" fontId="17" fillId="0" borderId="0" xfId="21" applyFont="1" applyFill="1">
      <alignment/>
      <protection/>
    </xf>
    <xf numFmtId="0" fontId="7" fillId="0" borderId="0" xfId="0" applyFont="1" applyFill="1" applyAlignment="1">
      <alignment horizontal="center"/>
    </xf>
    <xf numFmtId="0" fontId="12" fillId="0" borderId="0" xfId="21" applyFont="1" applyFill="1" applyBorder="1">
      <alignment/>
      <protection/>
    </xf>
    <xf numFmtId="167" fontId="12" fillId="0" borderId="0" xfId="21" applyNumberFormat="1" applyFont="1" applyFill="1" applyBorder="1">
      <alignment/>
      <protection/>
    </xf>
    <xf numFmtId="167" fontId="12" fillId="0" borderId="0" xfId="0" applyNumberFormat="1" applyFont="1" applyFill="1" applyBorder="1" applyAlignment="1">
      <alignment/>
    </xf>
    <xf numFmtId="168" fontId="12" fillId="0" borderId="0" xfId="21" applyNumberFormat="1" applyFont="1" applyFill="1">
      <alignment/>
      <protection/>
    </xf>
    <xf numFmtId="167" fontId="12" fillId="0" borderId="1" xfId="21" applyNumberFormat="1" applyFont="1" applyFill="1" applyBorder="1">
      <alignment/>
      <protection/>
    </xf>
    <xf numFmtId="167" fontId="12" fillId="0" borderId="1" xfId="0" applyNumberFormat="1" applyFont="1" applyFill="1" applyBorder="1" applyAlignment="1">
      <alignment/>
    </xf>
    <xf numFmtId="167" fontId="12" fillId="0" borderId="12" xfId="21" applyNumberFormat="1" applyFont="1" applyFill="1" applyBorder="1">
      <alignment/>
      <protection/>
    </xf>
    <xf numFmtId="167" fontId="12" fillId="0" borderId="12" xfId="0" applyNumberFormat="1" applyFont="1" applyFill="1" applyBorder="1" applyAlignment="1">
      <alignment/>
    </xf>
    <xf numFmtId="37" fontId="12" fillId="0" borderId="0" xfId="21" applyNumberFormat="1" applyFont="1" applyFill="1">
      <alignment/>
      <protection/>
    </xf>
    <xf numFmtId="0" fontId="15" fillId="0" borderId="0" xfId="22" applyFont="1" applyAlignment="1">
      <alignment horizontal="left" vertical="top" wrapText="1"/>
      <protection/>
    </xf>
    <xf numFmtId="0" fontId="18" fillId="0" borderId="0" xfId="0" applyFont="1" applyAlignment="1">
      <alignment/>
    </xf>
    <xf numFmtId="164" fontId="12" fillId="0" borderId="0" xfId="15" applyNumberFormat="1" applyFont="1" applyFill="1" applyBorder="1" applyAlignment="1">
      <alignment/>
    </xf>
    <xf numFmtId="0" fontId="8" fillId="0" borderId="0" xfId="0" applyFont="1" applyAlignment="1">
      <alignment horizontal="center" vertical="top" wrapText="1"/>
    </xf>
    <xf numFmtId="0" fontId="8" fillId="0" borderId="0" xfId="0" applyFont="1" applyFill="1" applyAlignment="1">
      <alignment horizontal="center" vertical="top" wrapText="1"/>
    </xf>
    <xf numFmtId="49" fontId="7" fillId="0" borderId="0" xfId="0" applyNumberFormat="1" applyFont="1" applyFill="1" applyAlignment="1">
      <alignment horizontal="center"/>
    </xf>
    <xf numFmtId="0" fontId="20" fillId="0" borderId="0" xfId="0" applyFont="1" applyAlignment="1">
      <alignment/>
    </xf>
    <xf numFmtId="0" fontId="15" fillId="0" borderId="0" xfId="21" applyFont="1" applyFill="1" applyBorder="1">
      <alignment/>
      <protection/>
    </xf>
    <xf numFmtId="167" fontId="15" fillId="0" borderId="0" xfId="21" applyNumberFormat="1" applyFont="1" applyFill="1" applyBorder="1">
      <alignment/>
      <protection/>
    </xf>
    <xf numFmtId="167" fontId="15" fillId="0" borderId="0" xfId="0" applyNumberFormat="1" applyFont="1" applyFill="1" applyBorder="1" applyAlignment="1">
      <alignment/>
    </xf>
    <xf numFmtId="0" fontId="15" fillId="0" borderId="0" xfId="21" applyFont="1" applyFill="1">
      <alignment/>
      <protection/>
    </xf>
    <xf numFmtId="0" fontId="15" fillId="0" borderId="0" xfId="0" applyFont="1" applyFill="1" applyAlignment="1">
      <alignment/>
    </xf>
    <xf numFmtId="167" fontId="15" fillId="0" borderId="0" xfId="21" applyNumberFormat="1" applyFont="1" applyFill="1">
      <alignment/>
      <protection/>
    </xf>
    <xf numFmtId="167" fontId="15" fillId="0" borderId="1" xfId="21" applyNumberFormat="1" applyFont="1" applyFill="1" applyBorder="1">
      <alignment/>
      <protection/>
    </xf>
    <xf numFmtId="167" fontId="15" fillId="0" borderId="1" xfId="0" applyNumberFormat="1" applyFont="1" applyFill="1" applyBorder="1" applyAlignment="1">
      <alignment/>
    </xf>
    <xf numFmtId="167" fontId="15" fillId="0" borderId="12" xfId="21" applyNumberFormat="1" applyFont="1" applyFill="1" applyBorder="1">
      <alignment/>
      <protection/>
    </xf>
    <xf numFmtId="0" fontId="12" fillId="0" borderId="0" xfId="0" applyFont="1" applyAlignment="1">
      <alignment horizontal="center"/>
    </xf>
    <xf numFmtId="43" fontId="7" fillId="0" borderId="0" xfId="15" applyFont="1" applyFill="1" applyAlignment="1">
      <alignment vertical="top"/>
    </xf>
    <xf numFmtId="164" fontId="21" fillId="0" borderId="0" xfId="15" applyNumberFormat="1" applyFont="1" applyAlignment="1">
      <alignment/>
    </xf>
    <xf numFmtId="168" fontId="15" fillId="0" borderId="0" xfId="21" applyNumberFormat="1" applyFont="1" applyFill="1">
      <alignment/>
      <protection/>
    </xf>
    <xf numFmtId="0" fontId="12" fillId="0" borderId="0" xfId="0" applyFont="1" applyFill="1" applyAlignment="1">
      <alignment/>
    </xf>
    <xf numFmtId="0" fontId="7" fillId="0" borderId="0" xfId="21" applyFont="1" applyFill="1" applyBorder="1">
      <alignment/>
      <protection/>
    </xf>
    <xf numFmtId="167" fontId="7" fillId="0" borderId="0" xfId="21" applyNumberFormat="1" applyFont="1" applyFill="1" applyBorder="1">
      <alignment/>
      <protection/>
    </xf>
    <xf numFmtId="168" fontId="7" fillId="0" borderId="0" xfId="21" applyNumberFormat="1" applyFont="1" applyFill="1" applyBorder="1">
      <alignment/>
      <protection/>
    </xf>
    <xf numFmtId="0" fontId="22" fillId="0" borderId="0" xfId="0" applyFont="1" applyBorder="1" applyAlignment="1">
      <alignment/>
    </xf>
    <xf numFmtId="43" fontId="12" fillId="0" borderId="0" xfId="15" applyFont="1" applyFill="1" applyAlignment="1">
      <alignment vertical="top"/>
    </xf>
    <xf numFmtId="43" fontId="7" fillId="0" borderId="0" xfId="15" applyFont="1" applyFill="1" applyAlignment="1">
      <alignment horizontal="right"/>
    </xf>
    <xf numFmtId="0" fontId="13" fillId="0" borderId="0" xfId="0" applyFont="1" applyFill="1" applyAlignment="1">
      <alignment/>
    </xf>
    <xf numFmtId="164" fontId="12" fillId="0" borderId="0" xfId="15" applyNumberFormat="1" applyFont="1" applyFill="1" applyBorder="1" applyAlignment="1">
      <alignment horizontal="center"/>
    </xf>
    <xf numFmtId="0" fontId="19" fillId="0" borderId="0" xfId="21" applyFont="1" applyFill="1" applyBorder="1">
      <alignment/>
      <protection/>
    </xf>
    <xf numFmtId="167" fontId="19" fillId="0" borderId="0" xfId="21" applyNumberFormat="1" applyFont="1" applyFill="1" applyBorder="1">
      <alignment/>
      <protection/>
    </xf>
    <xf numFmtId="168" fontId="19" fillId="0" borderId="0" xfId="21" applyNumberFormat="1" applyFont="1" applyFill="1">
      <alignment/>
      <protection/>
    </xf>
    <xf numFmtId="0" fontId="23" fillId="0" borderId="0" xfId="0" applyFont="1" applyAlignment="1">
      <alignment/>
    </xf>
    <xf numFmtId="43" fontId="12" fillId="0" borderId="12" xfId="15" applyNumberFormat="1" applyFont="1" applyFill="1" applyBorder="1" applyAlignment="1">
      <alignment horizontal="left" indent="1"/>
    </xf>
    <xf numFmtId="0" fontId="11" fillId="0" borderId="0" xfId="23" applyFont="1" applyFill="1" applyAlignment="1">
      <alignment/>
    </xf>
    <xf numFmtId="37" fontId="11" fillId="0" borderId="0" xfId="0" applyAlignment="1">
      <alignment/>
    </xf>
    <xf numFmtId="164" fontId="13" fillId="0" borderId="0" xfId="15" applyNumberFormat="1" applyFont="1" applyAlignment="1">
      <alignment/>
    </xf>
    <xf numFmtId="164" fontId="7" fillId="0" borderId="0" xfId="15" applyNumberFormat="1" applyFont="1" applyFill="1" applyBorder="1" applyAlignment="1">
      <alignment horizontal="right"/>
    </xf>
    <xf numFmtId="164" fontId="7" fillId="0" borderId="0" xfId="15" applyNumberFormat="1" applyFont="1" applyFill="1" applyAlignment="1">
      <alignment horizontal="center"/>
    </xf>
    <xf numFmtId="164" fontId="11" fillId="0" borderId="0" xfId="15" applyNumberFormat="1" applyFont="1" applyFill="1" applyBorder="1" applyAlignment="1">
      <alignment horizontal="center"/>
    </xf>
    <xf numFmtId="37" fontId="11" fillId="0" borderId="0" xfId="0" applyBorder="1" applyAlignment="1">
      <alignment/>
    </xf>
    <xf numFmtId="164" fontId="11" fillId="0" borderId="0" xfId="15" applyNumberFormat="1" applyFont="1" applyFill="1" applyBorder="1" applyAlignment="1">
      <alignment/>
    </xf>
    <xf numFmtId="164" fontId="20" fillId="0" borderId="0" xfId="15" applyNumberFormat="1" applyFont="1" applyAlignment="1">
      <alignment/>
    </xf>
    <xf numFmtId="0" fontId="12" fillId="0" borderId="0" xfId="23" applyFont="1" applyFill="1" applyAlignment="1">
      <alignment/>
    </xf>
    <xf numFmtId="164" fontId="12" fillId="0" borderId="1" xfId="15" applyNumberFormat="1" applyFont="1" applyFill="1" applyBorder="1" applyAlignment="1">
      <alignment/>
    </xf>
    <xf numFmtId="164" fontId="12" fillId="0" borderId="11" xfId="15" applyNumberFormat="1" applyFont="1" applyFill="1" applyBorder="1" applyAlignment="1">
      <alignment/>
    </xf>
    <xf numFmtId="49" fontId="7" fillId="0" borderId="0" xfId="15" applyNumberFormat="1" applyFont="1" applyFill="1" applyAlignment="1">
      <alignment horizontal="center"/>
    </xf>
    <xf numFmtId="164" fontId="15" fillId="0" borderId="0" xfId="15" applyNumberFormat="1" applyFont="1" applyBorder="1" applyAlignment="1">
      <alignment/>
    </xf>
    <xf numFmtId="164" fontId="15" fillId="0" borderId="0" xfId="15" applyNumberFormat="1" applyFont="1" applyAlignment="1">
      <alignment/>
    </xf>
    <xf numFmtId="164" fontId="19" fillId="0" borderId="0" xfId="15" applyNumberFormat="1" applyFont="1" applyFill="1" applyBorder="1" applyAlignment="1">
      <alignment horizontal="right"/>
    </xf>
    <xf numFmtId="164" fontId="19" fillId="0" borderId="0" xfId="15" applyNumberFormat="1" applyFont="1" applyAlignment="1">
      <alignment horizontal="center"/>
    </xf>
    <xf numFmtId="49" fontId="19" fillId="0" borderId="0" xfId="15" applyNumberFormat="1" applyFont="1" applyFill="1" applyAlignment="1">
      <alignment horizontal="center"/>
    </xf>
    <xf numFmtId="164" fontId="19" fillId="0" borderId="0" xfId="15" applyNumberFormat="1" applyFont="1" applyFill="1" applyAlignment="1">
      <alignment horizontal="center"/>
    </xf>
    <xf numFmtId="164" fontId="15" fillId="0" borderId="0" xfId="15" applyNumberFormat="1" applyFont="1" applyFill="1" applyAlignment="1">
      <alignment/>
    </xf>
    <xf numFmtId="164" fontId="19" fillId="0" borderId="0" xfId="15" applyNumberFormat="1" applyFont="1" applyFill="1" applyAlignment="1">
      <alignment/>
    </xf>
    <xf numFmtId="164" fontId="19" fillId="0" borderId="4" xfId="15" applyNumberFormat="1" applyFont="1" applyFill="1" applyBorder="1" applyAlignment="1">
      <alignment/>
    </xf>
    <xf numFmtId="164" fontId="19" fillId="0" borderId="0" xfId="15" applyNumberFormat="1" applyFont="1" applyFill="1" applyBorder="1" applyAlignment="1">
      <alignment/>
    </xf>
    <xf numFmtId="164" fontId="19" fillId="0" borderId="8" xfId="15" applyNumberFormat="1" applyFont="1" applyFill="1" applyBorder="1" applyAlignment="1">
      <alignment/>
    </xf>
    <xf numFmtId="164" fontId="19" fillId="0" borderId="2" xfId="15" applyNumberFormat="1" applyFont="1" applyFill="1" applyBorder="1" applyAlignment="1">
      <alignment/>
    </xf>
    <xf numFmtId="164" fontId="15" fillId="0" borderId="0" xfId="15" applyNumberFormat="1" applyFont="1" applyFill="1" applyAlignment="1">
      <alignment horizontal="center"/>
    </xf>
    <xf numFmtId="164" fontId="15" fillId="0" borderId="1" xfId="15" applyNumberFormat="1" applyFont="1" applyFill="1" applyBorder="1" applyAlignment="1">
      <alignment/>
    </xf>
    <xf numFmtId="164" fontId="15" fillId="0" borderId="11" xfId="15" applyNumberFormat="1" applyFont="1" applyFill="1" applyBorder="1" applyAlignment="1">
      <alignment/>
    </xf>
    <xf numFmtId="164" fontId="15" fillId="0" borderId="0" xfId="15" applyNumberFormat="1" applyFont="1" applyFill="1" applyBorder="1" applyAlignment="1">
      <alignment/>
    </xf>
    <xf numFmtId="9" fontId="0" fillId="0" borderId="0" xfId="0" applyNumberFormat="1" applyFont="1" applyAlignment="1">
      <alignment/>
    </xf>
    <xf numFmtId="43" fontId="0" fillId="0" borderId="0" xfId="0" applyNumberFormat="1" applyFont="1" applyAlignment="1">
      <alignment/>
    </xf>
    <xf numFmtId="0" fontId="15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2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12" fillId="0" borderId="0" xfId="0" applyFont="1" applyAlignment="1">
      <alignment horizontal="center" wrapText="1"/>
    </xf>
    <xf numFmtId="0" fontId="12" fillId="0" borderId="0" xfId="21" applyFont="1" applyFill="1" applyAlignment="1">
      <alignment horizontal="center"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PPBOP_00 For Ref Only" xfId="21"/>
    <cellStyle name="Normal_sheet" xfId="22"/>
    <cellStyle name="Normal_SSPL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752475</xdr:colOff>
      <xdr:row>6</xdr:row>
      <xdr:rowOff>104775</xdr:rowOff>
    </xdr:from>
    <xdr:to>
      <xdr:col>10</xdr:col>
      <xdr:colOff>742950</xdr:colOff>
      <xdr:row>6</xdr:row>
      <xdr:rowOff>104775</xdr:rowOff>
    </xdr:to>
    <xdr:sp>
      <xdr:nvSpPr>
        <xdr:cNvPr id="1" name="Line 5"/>
        <xdr:cNvSpPr>
          <a:spLocks/>
        </xdr:cNvSpPr>
      </xdr:nvSpPr>
      <xdr:spPr>
        <a:xfrm>
          <a:off x="6362700" y="1247775"/>
          <a:ext cx="790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6</xdr:row>
      <xdr:rowOff>114300</xdr:rowOff>
    </xdr:from>
    <xdr:to>
      <xdr:col>6</xdr:col>
      <xdr:colOff>171450</xdr:colOff>
      <xdr:row>6</xdr:row>
      <xdr:rowOff>114300</xdr:rowOff>
    </xdr:to>
    <xdr:sp>
      <xdr:nvSpPr>
        <xdr:cNvPr id="2" name="Line 6"/>
        <xdr:cNvSpPr>
          <a:spLocks/>
        </xdr:cNvSpPr>
      </xdr:nvSpPr>
      <xdr:spPr>
        <a:xfrm flipH="1">
          <a:off x="4133850" y="1257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48"/>
  <sheetViews>
    <sheetView tabSelected="1" workbookViewId="0" topLeftCell="A31">
      <selection activeCell="D46" sqref="D46:H46"/>
    </sheetView>
  </sheetViews>
  <sheetFormatPr defaultColWidth="9.140625" defaultRowHeight="12.75"/>
  <cols>
    <col min="1" max="1" width="3.8515625" style="0" customWidth="1"/>
    <col min="2" max="2" width="22.57421875" style="48" customWidth="1"/>
    <col min="3" max="3" width="4.57421875" style="48" customWidth="1"/>
    <col min="4" max="4" width="14.140625" style="126" bestFit="1" customWidth="1"/>
    <col min="5" max="5" width="16.57421875" style="48" customWidth="1"/>
    <col min="6" max="6" width="1.7109375" style="48" bestFit="1" customWidth="1"/>
    <col min="7" max="7" width="14.28125" style="126" customWidth="1"/>
    <col min="8" max="8" width="16.57421875" style="48" customWidth="1"/>
    <col min="9" max="9" width="10.28125" style="0" bestFit="1" customWidth="1"/>
    <col min="11" max="11" width="9.57421875" style="0" bestFit="1" customWidth="1"/>
  </cols>
  <sheetData>
    <row r="1" spans="2:8" ht="24" customHeight="1">
      <c r="B1" s="165" t="s">
        <v>62</v>
      </c>
      <c r="C1" s="165"/>
      <c r="D1" s="165"/>
      <c r="E1" s="165"/>
      <c r="F1" s="165"/>
      <c r="G1" s="165"/>
      <c r="H1" s="165"/>
    </row>
    <row r="2" spans="2:8" ht="15">
      <c r="B2" s="166"/>
      <c r="C2" s="166"/>
      <c r="D2" s="166"/>
      <c r="E2" s="166"/>
      <c r="F2" s="166"/>
      <c r="G2" s="166"/>
      <c r="H2" s="166"/>
    </row>
    <row r="3" spans="2:8" ht="15" customHeight="1">
      <c r="B3" s="168" t="s">
        <v>129</v>
      </c>
      <c r="C3" s="168"/>
      <c r="D3" s="168"/>
      <c r="E3" s="168"/>
      <c r="F3" s="168"/>
      <c r="G3" s="168"/>
      <c r="H3" s="168"/>
    </row>
    <row r="4" spans="2:8" ht="15">
      <c r="B4" s="169" t="s">
        <v>7</v>
      </c>
      <c r="C4" s="169"/>
      <c r="D4" s="169"/>
      <c r="E4" s="169"/>
      <c r="F4" s="169"/>
      <c r="G4" s="169"/>
      <c r="H4" s="169"/>
    </row>
    <row r="5" spans="3:8" ht="15">
      <c r="C5" s="11"/>
      <c r="D5" s="12"/>
      <c r="E5" s="11"/>
      <c r="F5" s="11"/>
      <c r="G5" s="12"/>
      <c r="H5" s="3"/>
    </row>
    <row r="6" spans="2:8" ht="15">
      <c r="B6" s="13"/>
      <c r="C6" s="13"/>
      <c r="D6" s="14"/>
      <c r="E6" s="13"/>
      <c r="F6" s="13"/>
      <c r="G6" s="14"/>
      <c r="H6" s="15"/>
    </row>
    <row r="7" spans="2:8" ht="15">
      <c r="B7" s="3" t="s">
        <v>83</v>
      </c>
      <c r="C7" s="11"/>
      <c r="D7" s="12"/>
      <c r="E7" s="11"/>
      <c r="F7" s="11"/>
      <c r="G7" s="12"/>
      <c r="H7" s="11"/>
    </row>
    <row r="8" spans="2:8" ht="11.25" customHeight="1">
      <c r="B8" s="11"/>
      <c r="C8" s="11"/>
      <c r="D8" s="12"/>
      <c r="E8" s="11"/>
      <c r="F8" s="11"/>
      <c r="G8" s="12"/>
      <c r="H8" s="11"/>
    </row>
    <row r="9" spans="2:8" s="49" customFormat="1" ht="12">
      <c r="B9" s="5"/>
      <c r="C9" s="5"/>
      <c r="D9" s="167" t="s">
        <v>33</v>
      </c>
      <c r="E9" s="167"/>
      <c r="F9" s="5"/>
      <c r="G9" s="167" t="s">
        <v>32</v>
      </c>
      <c r="H9" s="167"/>
    </row>
    <row r="10" spans="2:8" s="49" customFormat="1" ht="36">
      <c r="B10" s="5"/>
      <c r="C10" s="5"/>
      <c r="D10" s="103" t="s">
        <v>2</v>
      </c>
      <c r="E10" s="102" t="s">
        <v>5</v>
      </c>
      <c r="F10" s="4"/>
      <c r="G10" s="103" t="s">
        <v>4</v>
      </c>
      <c r="H10" s="102" t="s">
        <v>3</v>
      </c>
    </row>
    <row r="11" spans="2:8" ht="15">
      <c r="B11" s="11"/>
      <c r="C11" s="11"/>
      <c r="D11" s="104" t="s">
        <v>130</v>
      </c>
      <c r="E11" s="104" t="s">
        <v>131</v>
      </c>
      <c r="F11" s="104"/>
      <c r="G11" s="104" t="s">
        <v>130</v>
      </c>
      <c r="H11" s="104" t="s">
        <v>131</v>
      </c>
    </row>
    <row r="12" spans="2:8" ht="15">
      <c r="B12" s="11"/>
      <c r="C12" s="11"/>
      <c r="D12" s="89" t="s">
        <v>1</v>
      </c>
      <c r="E12" s="16" t="s">
        <v>1</v>
      </c>
      <c r="F12" s="16"/>
      <c r="G12" s="89" t="s">
        <v>1</v>
      </c>
      <c r="H12" s="16" t="s">
        <v>1</v>
      </c>
    </row>
    <row r="13" spans="2:8" ht="15">
      <c r="B13" s="11"/>
      <c r="C13" s="11"/>
      <c r="D13" s="12"/>
      <c r="E13" s="11"/>
      <c r="F13" s="11"/>
      <c r="G13" s="12"/>
      <c r="H13" s="11"/>
    </row>
    <row r="14" spans="2:9" s="7" customFormat="1" ht="15">
      <c r="B14" s="17" t="s">
        <v>8</v>
      </c>
      <c r="C14" s="18"/>
      <c r="D14" s="19">
        <f>130904-65269</f>
        <v>65635</v>
      </c>
      <c r="E14" s="19">
        <v>78425</v>
      </c>
      <c r="F14" s="20"/>
      <c r="G14" s="19">
        <v>130904</v>
      </c>
      <c r="H14" s="19">
        <v>165696</v>
      </c>
      <c r="I14" s="162"/>
    </row>
    <row r="15" spans="2:8" s="7" customFormat="1" ht="15">
      <c r="B15" s="17"/>
      <c r="C15" s="18"/>
      <c r="D15" s="19"/>
      <c r="E15" s="19"/>
      <c r="F15" s="20"/>
      <c r="G15" s="19"/>
      <c r="H15" s="19"/>
    </row>
    <row r="16" spans="2:8" s="7" customFormat="1" ht="15">
      <c r="B16" s="17" t="s">
        <v>30</v>
      </c>
      <c r="C16" s="18"/>
      <c r="D16" s="19">
        <f>-106771--51656</f>
        <v>-55115</v>
      </c>
      <c r="E16" s="19">
        <v>-63029</v>
      </c>
      <c r="F16" s="20"/>
      <c r="G16" s="19">
        <f>-51656-55115</f>
        <v>-106771</v>
      </c>
      <c r="H16" s="19">
        <v>-135551</v>
      </c>
    </row>
    <row r="17" spans="2:8" s="7" customFormat="1" ht="15">
      <c r="B17" s="17"/>
      <c r="C17" s="18"/>
      <c r="D17" s="19"/>
      <c r="E17" s="19"/>
      <c r="F17" s="20"/>
      <c r="G17" s="19"/>
      <c r="H17" s="19"/>
    </row>
    <row r="18" spans="2:8" s="7" customFormat="1" ht="15">
      <c r="B18" s="17" t="s">
        <v>31</v>
      </c>
      <c r="C18" s="18"/>
      <c r="D18" s="19">
        <f>786-302</f>
        <v>484</v>
      </c>
      <c r="E18" s="19">
        <v>471</v>
      </c>
      <c r="F18" s="20"/>
      <c r="G18" s="19">
        <v>786</v>
      </c>
      <c r="H18" s="19">
        <v>823</v>
      </c>
    </row>
    <row r="19" spans="2:8" s="7" customFormat="1" ht="15">
      <c r="B19" s="17"/>
      <c r="C19" s="18"/>
      <c r="D19" s="21"/>
      <c r="E19" s="21"/>
      <c r="F19" s="22"/>
      <c r="G19" s="21"/>
      <c r="H19" s="21"/>
    </row>
    <row r="20" spans="2:8" s="7" customFormat="1" ht="15">
      <c r="B20" s="17" t="s">
        <v>22</v>
      </c>
      <c r="C20" s="23"/>
      <c r="D20" s="19">
        <f>SUM(D14:D18)</f>
        <v>11004</v>
      </c>
      <c r="E20" s="19">
        <f>SUM(E14:E18)</f>
        <v>15867</v>
      </c>
      <c r="F20" s="20"/>
      <c r="G20" s="19">
        <f>SUM(G14:G18)</f>
        <v>24919</v>
      </c>
      <c r="H20" s="19">
        <f>SUM(H14:H18)</f>
        <v>30968</v>
      </c>
    </row>
    <row r="21" spans="2:8" s="7" customFormat="1" ht="15">
      <c r="B21" s="17"/>
      <c r="C21" s="23"/>
      <c r="D21" s="19"/>
      <c r="E21" s="19"/>
      <c r="F21" s="20"/>
      <c r="G21" s="19"/>
      <c r="H21" s="19"/>
    </row>
    <row r="22" spans="2:8" s="7" customFormat="1" ht="15">
      <c r="B22" s="17" t="s">
        <v>9</v>
      </c>
      <c r="C22" s="23"/>
      <c r="D22" s="19">
        <f>-760--512</f>
        <v>-248</v>
      </c>
      <c r="E22" s="19">
        <v>-865</v>
      </c>
      <c r="F22" s="20"/>
      <c r="G22" s="19">
        <v>-760</v>
      </c>
      <c r="H22" s="19">
        <v>-1759</v>
      </c>
    </row>
    <row r="23" spans="2:8" s="7" customFormat="1" ht="15">
      <c r="B23" s="17"/>
      <c r="C23" s="23"/>
      <c r="D23" s="19"/>
      <c r="E23" s="19"/>
      <c r="F23" s="20"/>
      <c r="G23" s="19"/>
      <c r="H23" s="19"/>
    </row>
    <row r="24" spans="2:8" s="7" customFormat="1" ht="15">
      <c r="B24" s="17" t="s">
        <v>82</v>
      </c>
      <c r="C24" s="23"/>
      <c r="D24" s="19">
        <f>2311-1069</f>
        <v>1242</v>
      </c>
      <c r="E24" s="19">
        <v>322</v>
      </c>
      <c r="F24" s="20"/>
      <c r="G24" s="19">
        <v>2311</v>
      </c>
      <c r="H24" s="19">
        <v>554</v>
      </c>
    </row>
    <row r="25" spans="2:8" s="7" customFormat="1" ht="15">
      <c r="B25" s="17"/>
      <c r="C25" s="23"/>
      <c r="D25" s="19"/>
      <c r="E25" s="19"/>
      <c r="F25" s="20"/>
      <c r="G25" s="19"/>
      <c r="H25" s="19"/>
    </row>
    <row r="26" spans="2:8" s="7" customFormat="1" ht="30">
      <c r="B26" s="24" t="s">
        <v>25</v>
      </c>
      <c r="C26" s="25"/>
      <c r="D26" s="26">
        <f>2028-400</f>
        <v>1628</v>
      </c>
      <c r="E26" s="26">
        <v>-41</v>
      </c>
      <c r="F26" s="27"/>
      <c r="G26" s="26">
        <v>2028</v>
      </c>
      <c r="H26" s="26">
        <v>450</v>
      </c>
    </row>
    <row r="27" spans="2:8" s="7" customFormat="1" ht="15" hidden="1">
      <c r="B27" s="24"/>
      <c r="C27" s="25"/>
      <c r="D27" s="26"/>
      <c r="E27" s="26"/>
      <c r="F27" s="27"/>
      <c r="G27" s="26"/>
      <c r="H27" s="26"/>
    </row>
    <row r="28" spans="2:8" s="7" customFormat="1" ht="15" hidden="1">
      <c r="B28" s="24"/>
      <c r="C28" s="25"/>
      <c r="D28" s="26"/>
      <c r="E28" s="26"/>
      <c r="F28" s="27"/>
      <c r="G28" s="26"/>
      <c r="H28" s="26"/>
    </row>
    <row r="29" spans="2:8" s="7" customFormat="1" ht="15" hidden="1">
      <c r="B29" s="24"/>
      <c r="C29" s="25"/>
      <c r="D29" s="26"/>
      <c r="E29" s="26"/>
      <c r="F29" s="27"/>
      <c r="G29" s="26"/>
      <c r="H29" s="26"/>
    </row>
    <row r="30" spans="2:8" s="7" customFormat="1" ht="15" hidden="1">
      <c r="B30" s="24"/>
      <c r="C30" s="25"/>
      <c r="D30" s="26"/>
      <c r="E30" s="26">
        <v>0</v>
      </c>
      <c r="F30" s="27"/>
      <c r="G30" s="26"/>
      <c r="H30" s="26">
        <v>0</v>
      </c>
    </row>
    <row r="31" spans="2:8" s="7" customFormat="1" ht="15">
      <c r="B31" s="24"/>
      <c r="C31" s="25"/>
      <c r="D31" s="28"/>
      <c r="E31" s="28"/>
      <c r="F31" s="27"/>
      <c r="G31" s="28"/>
      <c r="H31" s="28"/>
    </row>
    <row r="32" spans="2:9" s="7" customFormat="1" ht="15">
      <c r="B32" s="17" t="s">
        <v>13</v>
      </c>
      <c r="C32" s="23"/>
      <c r="D32" s="19">
        <f>SUM(D20:D31)</f>
        <v>13626</v>
      </c>
      <c r="E32" s="19">
        <f>SUM(E20:E31)</f>
        <v>15283</v>
      </c>
      <c r="F32" s="20"/>
      <c r="G32" s="19">
        <f>SUM(G20:G31)</f>
        <v>28498</v>
      </c>
      <c r="H32" s="19">
        <f>SUM(H20:H31)</f>
        <v>30213</v>
      </c>
      <c r="I32" s="163"/>
    </row>
    <row r="33" spans="2:8" s="7" customFormat="1" ht="15">
      <c r="B33" s="17"/>
      <c r="C33" s="23"/>
      <c r="D33" s="19"/>
      <c r="E33" s="19"/>
      <c r="F33" s="20"/>
      <c r="G33" s="19"/>
      <c r="H33" s="19"/>
    </row>
    <row r="34" spans="2:8" s="7" customFormat="1" ht="15">
      <c r="B34" s="29" t="s">
        <v>0</v>
      </c>
      <c r="C34" s="30"/>
      <c r="D34" s="31">
        <f>-7890--4708</f>
        <v>-3182</v>
      </c>
      <c r="E34" s="31">
        <v>-4350</v>
      </c>
      <c r="F34" s="32"/>
      <c r="G34" s="31">
        <v>-7890</v>
      </c>
      <c r="H34" s="31">
        <v>-8749</v>
      </c>
    </row>
    <row r="35" spans="2:8" s="7" customFormat="1" ht="15">
      <c r="B35" s="29"/>
      <c r="C35" s="30"/>
      <c r="D35" s="33"/>
      <c r="E35" s="33"/>
      <c r="F35" s="34"/>
      <c r="G35" s="33"/>
      <c r="H35" s="33"/>
    </row>
    <row r="36" spans="2:8" s="7" customFormat="1" ht="15">
      <c r="B36" s="29" t="s">
        <v>14</v>
      </c>
      <c r="C36" s="35"/>
      <c r="D36" s="36">
        <f>SUM(D32:D34)</f>
        <v>10444</v>
      </c>
      <c r="E36" s="36">
        <f>SUM(E32:E34)</f>
        <v>10933</v>
      </c>
      <c r="F36" s="22"/>
      <c r="G36" s="36">
        <f>SUM(G32:G34)</f>
        <v>20608</v>
      </c>
      <c r="H36" s="36">
        <f>SUM(H32:H34)</f>
        <v>21464</v>
      </c>
    </row>
    <row r="37" spans="2:8" s="7" customFormat="1" ht="15">
      <c r="B37" s="29"/>
      <c r="C37" s="35"/>
      <c r="D37" s="36"/>
      <c r="E37" s="36"/>
      <c r="F37" s="22"/>
      <c r="G37" s="36"/>
      <c r="H37" s="36"/>
    </row>
    <row r="38" spans="2:8" s="7" customFormat="1" ht="15">
      <c r="B38" s="29" t="s">
        <v>10</v>
      </c>
      <c r="C38" s="30"/>
      <c r="D38" s="31">
        <f>-334--78</f>
        <v>-256</v>
      </c>
      <c r="E38" s="31">
        <v>-423</v>
      </c>
      <c r="F38" s="32"/>
      <c r="G38" s="31">
        <v>-334</v>
      </c>
      <c r="H38" s="31">
        <v>-624</v>
      </c>
    </row>
    <row r="39" spans="2:8" s="7" customFormat="1" ht="15">
      <c r="B39" s="29"/>
      <c r="C39" s="30"/>
      <c r="D39" s="31"/>
      <c r="E39" s="31"/>
      <c r="F39" s="34"/>
      <c r="G39" s="31"/>
      <c r="H39" s="31"/>
    </row>
    <row r="40" spans="2:8" s="7" customFormat="1" ht="36.75" customHeight="1" thickBot="1">
      <c r="B40" s="37" t="s">
        <v>76</v>
      </c>
      <c r="C40" s="38"/>
      <c r="D40" s="39">
        <f>SUM(D36:D38)</f>
        <v>10188</v>
      </c>
      <c r="E40" s="39">
        <f>SUM(E36:E38)</f>
        <v>10510</v>
      </c>
      <c r="F40" s="40"/>
      <c r="G40" s="39">
        <f>SUM(G36:G38)</f>
        <v>20274</v>
      </c>
      <c r="H40" s="39">
        <f>SUM(H36:H38)</f>
        <v>20840</v>
      </c>
    </row>
    <row r="41" spans="2:8" ht="15">
      <c r="B41" s="41"/>
      <c r="C41" s="41"/>
      <c r="D41" s="42"/>
      <c r="E41" s="22"/>
      <c r="F41" s="22"/>
      <c r="G41" s="42"/>
      <c r="H41" s="42"/>
    </row>
    <row r="42" spans="2:8" ht="15">
      <c r="B42" s="43" t="s">
        <v>15</v>
      </c>
      <c r="C42" s="41"/>
      <c r="D42" s="42"/>
      <c r="E42" s="22"/>
      <c r="F42" s="22"/>
      <c r="G42" s="42"/>
      <c r="H42" s="42"/>
    </row>
    <row r="43" spans="2:9" ht="15">
      <c r="B43" s="44" t="s">
        <v>78</v>
      </c>
      <c r="C43" s="45"/>
      <c r="D43" s="125">
        <v>4.71</v>
      </c>
      <c r="E43" s="124">
        <f>10510052/199500000*100</f>
        <v>5.26819649122807</v>
      </c>
      <c r="F43" t="s">
        <v>110</v>
      </c>
      <c r="G43" s="116">
        <v>9.37</v>
      </c>
      <c r="H43" s="124">
        <f>20840489/199500000*100</f>
        <v>10.446360401002506</v>
      </c>
      <c r="I43" t="s">
        <v>110</v>
      </c>
    </row>
    <row r="44" spans="2:8" ht="15">
      <c r="B44" s="44" t="s">
        <v>77</v>
      </c>
      <c r="C44" s="47"/>
      <c r="D44" s="125">
        <v>4.52</v>
      </c>
      <c r="E44" s="124">
        <v>5.03</v>
      </c>
      <c r="F44" s="47"/>
      <c r="G44" s="125">
        <v>9.19</v>
      </c>
      <c r="H44" s="124">
        <v>10.2</v>
      </c>
    </row>
    <row r="45" spans="2:8" ht="15">
      <c r="B45" s="46"/>
      <c r="C45" s="11"/>
      <c r="D45" s="6"/>
      <c r="E45" s="11"/>
      <c r="F45" s="11"/>
      <c r="G45" s="6"/>
      <c r="H45" s="11"/>
    </row>
    <row r="46" spans="2:8" ht="29.25" customHeight="1">
      <c r="B46" s="30" t="s">
        <v>109</v>
      </c>
      <c r="C46" s="11"/>
      <c r="D46" s="170" t="s">
        <v>111</v>
      </c>
      <c r="E46" s="171"/>
      <c r="F46" s="171"/>
      <c r="G46" s="171"/>
      <c r="H46" s="171"/>
    </row>
    <row r="47" spans="2:8" ht="15">
      <c r="B47" s="46"/>
      <c r="C47" s="11"/>
      <c r="D47" s="6"/>
      <c r="E47" s="11"/>
      <c r="F47" s="11"/>
      <c r="G47" s="12"/>
      <c r="H47" s="11"/>
    </row>
    <row r="48" spans="2:8" ht="29.25" customHeight="1">
      <c r="B48" s="164" t="s">
        <v>114</v>
      </c>
      <c r="C48" s="164"/>
      <c r="D48" s="164"/>
      <c r="E48" s="164"/>
      <c r="F48" s="164"/>
      <c r="G48" s="164"/>
      <c r="H48" s="164"/>
    </row>
  </sheetData>
  <mergeCells count="8">
    <mergeCell ref="B48:H48"/>
    <mergeCell ref="B1:H1"/>
    <mergeCell ref="B2:H2"/>
    <mergeCell ref="G9:H9"/>
    <mergeCell ref="D9:E9"/>
    <mergeCell ref="B3:H3"/>
    <mergeCell ref="B4:H4"/>
    <mergeCell ref="D46:H46"/>
  </mergeCells>
  <printOptions horizontalCentered="1"/>
  <pageMargins left="1.16" right="0.22" top="0.87" bottom="0.74" header="0.5" footer="0.5"/>
  <pageSetup fitToHeight="1" fitToWidth="1" horizontalDpi="600" verticalDpi="600" orientation="portrait" paperSize="9" scale="85" r:id="rId1"/>
  <headerFooter alignWithMargins="0">
    <oddFooter>&amp;R&amp;"Times New Roman,Italic"Page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67"/>
  <sheetViews>
    <sheetView workbookViewId="0" topLeftCell="A51">
      <selection activeCell="F60" sqref="F60"/>
    </sheetView>
  </sheetViews>
  <sheetFormatPr defaultColWidth="9.140625" defaultRowHeight="12.75"/>
  <cols>
    <col min="1" max="1" width="2.140625" style="0" customWidth="1"/>
    <col min="2" max="2" width="2.7109375" style="8" customWidth="1"/>
    <col min="3" max="3" width="50.8515625" style="8" customWidth="1"/>
    <col min="4" max="4" width="2.421875" style="8" customWidth="1"/>
    <col min="5" max="5" width="0.85546875" style="8" customWidth="1"/>
    <col min="6" max="6" width="13.00390625" style="22" customWidth="1"/>
    <col min="7" max="7" width="0.71875" style="9" customWidth="1"/>
    <col min="8" max="8" width="1.7109375" style="8" customWidth="1"/>
    <col min="9" max="9" width="0.71875" style="8" customWidth="1"/>
    <col min="10" max="10" width="12.57421875" style="9" customWidth="1"/>
    <col min="11" max="11" width="0.71875" style="1" customWidth="1"/>
    <col min="12" max="12" width="5.421875" style="1" customWidth="1"/>
    <col min="13" max="13" width="11.00390625" style="0" bestFit="1" customWidth="1"/>
  </cols>
  <sheetData>
    <row r="1" spans="2:12" ht="24.75" customHeight="1">
      <c r="B1" s="165" t="s">
        <v>62</v>
      </c>
      <c r="C1" s="165"/>
      <c r="D1" s="165"/>
      <c r="E1" s="165"/>
      <c r="F1" s="165"/>
      <c r="G1" s="165"/>
      <c r="H1" s="165"/>
      <c r="I1" s="165"/>
      <c r="J1" s="165"/>
      <c r="K1" s="2"/>
      <c r="L1" s="2"/>
    </row>
    <row r="2" spans="2:12" ht="15.75" customHeight="1">
      <c r="B2" s="50"/>
      <c r="C2" s="50"/>
      <c r="D2" s="50"/>
      <c r="E2" s="50"/>
      <c r="F2" s="115"/>
      <c r="G2" s="50"/>
      <c r="H2" s="50"/>
      <c r="I2" s="50"/>
      <c r="J2" s="50"/>
      <c r="K2" s="2"/>
      <c r="L2" s="2"/>
    </row>
    <row r="3" spans="2:12" s="48" customFormat="1" ht="15">
      <c r="B3" s="3" t="s">
        <v>132</v>
      </c>
      <c r="C3" s="3"/>
      <c r="D3" s="3"/>
      <c r="E3" s="3"/>
      <c r="F3" s="22"/>
      <c r="G3" s="51"/>
      <c r="H3" s="3"/>
      <c r="I3" s="3"/>
      <c r="J3" s="51"/>
      <c r="K3" s="3"/>
      <c r="L3" s="3"/>
    </row>
    <row r="4" spans="2:12" s="48" customFormat="1" ht="15">
      <c r="B4" s="3"/>
      <c r="C4" s="3"/>
      <c r="D4" s="3"/>
      <c r="E4" s="3"/>
      <c r="F4" s="22"/>
      <c r="G4" s="51"/>
      <c r="H4" s="3"/>
      <c r="I4" s="3"/>
      <c r="J4" s="51"/>
      <c r="K4" s="3"/>
      <c r="L4" s="3"/>
    </row>
    <row r="5" spans="2:12" s="48" customFormat="1" ht="14.25">
      <c r="B5" s="16"/>
      <c r="C5" s="16"/>
      <c r="D5" s="16"/>
      <c r="E5" s="16"/>
      <c r="F5" s="52" t="s">
        <v>34</v>
      </c>
      <c r="G5" s="52"/>
      <c r="H5" s="16"/>
      <c r="I5" s="16"/>
      <c r="J5" s="52" t="s">
        <v>34</v>
      </c>
      <c r="K5" s="52"/>
      <c r="L5" s="16"/>
    </row>
    <row r="6" spans="2:12" s="48" customFormat="1" ht="14.25">
      <c r="B6" s="16"/>
      <c r="C6" s="16"/>
      <c r="D6" s="16"/>
      <c r="E6" s="16"/>
      <c r="F6" s="104" t="s">
        <v>130</v>
      </c>
      <c r="G6" s="52"/>
      <c r="H6" s="16"/>
      <c r="I6" s="16"/>
      <c r="J6" s="104" t="s">
        <v>103</v>
      </c>
      <c r="K6" s="52"/>
      <c r="L6" s="16"/>
    </row>
    <row r="7" spans="2:12" s="48" customFormat="1" ht="14.25">
      <c r="B7" s="16"/>
      <c r="C7" s="16"/>
      <c r="D7" s="16"/>
      <c r="E7" s="16"/>
      <c r="F7" s="52" t="s">
        <v>35</v>
      </c>
      <c r="G7" s="52"/>
      <c r="H7" s="16"/>
      <c r="I7" s="16"/>
      <c r="J7" s="52" t="s">
        <v>36</v>
      </c>
      <c r="K7" s="52"/>
      <c r="L7" s="16"/>
    </row>
    <row r="8" spans="2:12" s="48" customFormat="1" ht="15">
      <c r="B8" s="11"/>
      <c r="C8" s="11"/>
      <c r="D8" s="11"/>
      <c r="E8" s="11"/>
      <c r="F8" s="52" t="s">
        <v>1</v>
      </c>
      <c r="G8" s="53"/>
      <c r="H8" s="11"/>
      <c r="I8" s="11"/>
      <c r="J8" s="52" t="s">
        <v>1</v>
      </c>
      <c r="K8" s="53"/>
      <c r="L8" s="11"/>
    </row>
    <row r="9" spans="2:12" s="48" customFormat="1" ht="15" hidden="1">
      <c r="B9" s="11"/>
      <c r="C9" s="11"/>
      <c r="D9" s="11"/>
      <c r="E9" s="11"/>
      <c r="F9" s="22"/>
      <c r="G9" s="22"/>
      <c r="H9" s="11"/>
      <c r="I9" s="11"/>
      <c r="J9" s="22"/>
      <c r="K9" s="22"/>
      <c r="L9" s="11"/>
    </row>
    <row r="10" spans="2:13" s="48" customFormat="1" ht="15.75">
      <c r="B10" s="11" t="s">
        <v>37</v>
      </c>
      <c r="C10" s="11"/>
      <c r="D10" s="11"/>
      <c r="E10" s="11"/>
      <c r="F10" s="22">
        <v>11278.06207293651</v>
      </c>
      <c r="G10" s="22"/>
      <c r="H10" s="11"/>
      <c r="I10" s="11"/>
      <c r="J10" s="22">
        <v>11070.21495722222</v>
      </c>
      <c r="K10" s="22"/>
      <c r="L10" s="11"/>
      <c r="M10" s="117"/>
    </row>
    <row r="11" spans="2:13" s="48" customFormat="1" ht="15.75">
      <c r="B11" s="11" t="s">
        <v>38</v>
      </c>
      <c r="C11" s="11"/>
      <c r="D11" s="11"/>
      <c r="E11" s="11"/>
      <c r="F11" s="22">
        <v>89289.758</v>
      </c>
      <c r="G11" s="22"/>
      <c r="H11" s="11"/>
      <c r="I11" s="11"/>
      <c r="J11" s="22">
        <v>89289.758</v>
      </c>
      <c r="K11" s="22"/>
      <c r="L11" s="11"/>
      <c r="M11" s="117"/>
    </row>
    <row r="12" spans="2:13" s="48" customFormat="1" ht="15.75">
      <c r="B12" s="11" t="s">
        <v>39</v>
      </c>
      <c r="C12" s="11"/>
      <c r="D12" s="11"/>
      <c r="E12" s="11"/>
      <c r="F12" s="22">
        <v>20463.89324</v>
      </c>
      <c r="G12" s="22"/>
      <c r="H12" s="11"/>
      <c r="I12" s="11"/>
      <c r="J12" s="22">
        <v>32214.58266</v>
      </c>
      <c r="K12" s="22"/>
      <c r="L12" s="11"/>
      <c r="M12" s="117"/>
    </row>
    <row r="13" spans="2:13" s="48" customFormat="1" ht="15.75">
      <c r="B13" s="11" t="s">
        <v>40</v>
      </c>
      <c r="C13" s="11"/>
      <c r="D13" s="11"/>
      <c r="E13" s="11"/>
      <c r="F13" s="22">
        <v>6500</v>
      </c>
      <c r="G13" s="22"/>
      <c r="H13" s="11"/>
      <c r="I13" s="11"/>
      <c r="J13" s="22">
        <v>4000</v>
      </c>
      <c r="K13" s="22"/>
      <c r="L13" s="11"/>
      <c r="M13" s="117"/>
    </row>
    <row r="14" spans="2:13" s="48" customFormat="1" ht="15.75">
      <c r="B14" s="11" t="s">
        <v>94</v>
      </c>
      <c r="C14" s="11"/>
      <c r="D14" s="11"/>
      <c r="E14" s="11"/>
      <c r="F14" s="22">
        <v>6007.440206666667</v>
      </c>
      <c r="G14" s="22"/>
      <c r="H14" s="11"/>
      <c r="I14" s="11"/>
      <c r="J14" s="22">
        <v>6038.218006666668</v>
      </c>
      <c r="K14" s="22"/>
      <c r="L14" s="11"/>
      <c r="M14" s="117"/>
    </row>
    <row r="15" spans="2:13" s="48" customFormat="1" ht="15.75">
      <c r="B15" s="11" t="s">
        <v>41</v>
      </c>
      <c r="C15" s="11"/>
      <c r="D15" s="11"/>
      <c r="E15" s="11"/>
      <c r="F15" s="22">
        <v>191260.665</v>
      </c>
      <c r="G15" s="22"/>
      <c r="H15" s="11"/>
      <c r="I15" s="11"/>
      <c r="J15" s="22">
        <v>136683</v>
      </c>
      <c r="K15" s="22"/>
      <c r="L15" s="11"/>
      <c r="M15" s="117"/>
    </row>
    <row r="16" spans="2:13" s="48" customFormat="1" ht="15.75">
      <c r="B16" s="11" t="s">
        <v>104</v>
      </c>
      <c r="C16" s="11"/>
      <c r="D16" s="11"/>
      <c r="E16" s="11"/>
      <c r="F16" s="22">
        <v>1834.46</v>
      </c>
      <c r="G16" s="22"/>
      <c r="H16" s="11"/>
      <c r="I16" s="11"/>
      <c r="J16" s="22">
        <v>1823.15</v>
      </c>
      <c r="K16" s="22"/>
      <c r="L16" s="11"/>
      <c r="M16" s="117"/>
    </row>
    <row r="17" spans="2:12" s="48" customFormat="1" ht="15">
      <c r="B17" s="11"/>
      <c r="C17" s="11"/>
      <c r="D17" s="11"/>
      <c r="E17" s="11"/>
      <c r="F17" s="22"/>
      <c r="G17" s="22"/>
      <c r="H17" s="11"/>
      <c r="I17" s="11"/>
      <c r="J17" s="22"/>
      <c r="K17" s="22"/>
      <c r="L17" s="11"/>
    </row>
    <row r="18" spans="2:12" s="48" customFormat="1" ht="15">
      <c r="B18" s="11" t="s">
        <v>42</v>
      </c>
      <c r="C18" s="11"/>
      <c r="D18" s="11"/>
      <c r="E18" s="54"/>
      <c r="F18" s="55"/>
      <c r="G18" s="56"/>
      <c r="H18" s="11"/>
      <c r="I18" s="54"/>
      <c r="J18" s="55"/>
      <c r="K18" s="56"/>
      <c r="L18" s="11"/>
    </row>
    <row r="19" spans="2:12" s="48" customFormat="1" ht="15">
      <c r="B19" s="11"/>
      <c r="C19" s="11" t="s">
        <v>11</v>
      </c>
      <c r="D19" s="11"/>
      <c r="E19" s="57"/>
      <c r="F19" s="20">
        <v>8649.038</v>
      </c>
      <c r="G19" s="58"/>
      <c r="H19" s="11"/>
      <c r="I19" s="57"/>
      <c r="J19" s="20">
        <v>8649.039</v>
      </c>
      <c r="K19" s="58"/>
      <c r="L19" s="11"/>
    </row>
    <row r="20" spans="2:12" s="48" customFormat="1" ht="15">
      <c r="B20" s="11"/>
      <c r="C20" s="11" t="s">
        <v>43</v>
      </c>
      <c r="D20" s="11"/>
      <c r="E20" s="57"/>
      <c r="F20" s="20">
        <v>95400.55142681101</v>
      </c>
      <c r="G20" s="58"/>
      <c r="H20" s="11"/>
      <c r="I20" s="57"/>
      <c r="J20" s="20">
        <v>85969</v>
      </c>
      <c r="K20" s="58"/>
      <c r="L20" s="11"/>
    </row>
    <row r="21" spans="2:12" s="48" customFormat="1" ht="15">
      <c r="B21" s="11"/>
      <c r="C21" s="11" t="s">
        <v>44</v>
      </c>
      <c r="D21" s="11"/>
      <c r="E21" s="57"/>
      <c r="F21" s="20">
        <v>5080.827</v>
      </c>
      <c r="G21" s="58"/>
      <c r="H21" s="11"/>
      <c r="I21" s="57"/>
      <c r="J21" s="20">
        <v>1042.953</v>
      </c>
      <c r="K21" s="58"/>
      <c r="L21" s="11"/>
    </row>
    <row r="22" spans="2:12" s="48" customFormat="1" ht="15">
      <c r="B22" s="11"/>
      <c r="C22" s="11" t="s">
        <v>45</v>
      </c>
      <c r="D22" s="11"/>
      <c r="E22" s="57"/>
      <c r="F22" s="20">
        <v>49070.157</v>
      </c>
      <c r="G22" s="58"/>
      <c r="H22" s="11"/>
      <c r="I22" s="57"/>
      <c r="J22" s="20">
        <v>28276.848</v>
      </c>
      <c r="K22" s="58"/>
      <c r="L22" s="11"/>
    </row>
    <row r="23" spans="2:12" s="48" customFormat="1" ht="15">
      <c r="B23" s="11"/>
      <c r="C23" s="11" t="s">
        <v>46</v>
      </c>
      <c r="D23" s="11"/>
      <c r="E23" s="57"/>
      <c r="F23" s="101">
        <v>47195.292</v>
      </c>
      <c r="G23" s="58"/>
      <c r="H23" s="11"/>
      <c r="I23" s="57"/>
      <c r="J23" s="101">
        <f>29064.228+10321</f>
        <v>39385.228</v>
      </c>
      <c r="K23" s="58"/>
      <c r="L23" s="11"/>
    </row>
    <row r="24" spans="2:12" s="48" customFormat="1" ht="15">
      <c r="B24" s="11"/>
      <c r="C24" s="11" t="s">
        <v>47</v>
      </c>
      <c r="D24" s="11"/>
      <c r="E24" s="57"/>
      <c r="F24" s="20">
        <v>1067.628</v>
      </c>
      <c r="G24" s="58"/>
      <c r="H24" s="11"/>
      <c r="I24" s="57"/>
      <c r="J24" s="20">
        <v>4315.362</v>
      </c>
      <c r="K24" s="58"/>
      <c r="L24" s="11"/>
    </row>
    <row r="25" spans="2:12" s="48" customFormat="1" ht="15">
      <c r="B25" s="11"/>
      <c r="C25" s="11" t="s">
        <v>48</v>
      </c>
      <c r="D25" s="11"/>
      <c r="E25" s="57"/>
      <c r="F25" s="20">
        <v>2008.757</v>
      </c>
      <c r="G25" s="58"/>
      <c r="H25" s="11"/>
      <c r="I25" s="57"/>
      <c r="J25" s="20">
        <v>2106.218</v>
      </c>
      <c r="K25" s="58"/>
      <c r="L25" s="11"/>
    </row>
    <row r="26" spans="2:12" s="48" customFormat="1" ht="15">
      <c r="B26" s="11"/>
      <c r="C26" s="11" t="s">
        <v>49</v>
      </c>
      <c r="D26" s="11"/>
      <c r="E26" s="57"/>
      <c r="F26" s="20">
        <v>40538.519</v>
      </c>
      <c r="G26" s="58"/>
      <c r="H26" s="11"/>
      <c r="I26" s="57"/>
      <c r="J26" s="20">
        <v>57117.617</v>
      </c>
      <c r="K26" s="58"/>
      <c r="L26" s="11"/>
    </row>
    <row r="27" spans="2:12" s="48" customFormat="1" ht="15">
      <c r="B27" s="11"/>
      <c r="C27" s="11" t="s">
        <v>6</v>
      </c>
      <c r="D27" s="11"/>
      <c r="E27" s="57"/>
      <c r="F27" s="20">
        <f>94358.103-161</f>
        <v>94197.103</v>
      </c>
      <c r="G27" s="58"/>
      <c r="H27" s="11"/>
      <c r="I27" s="57"/>
      <c r="J27" s="20">
        <v>73917.574</v>
      </c>
      <c r="K27" s="58"/>
      <c r="L27" s="11"/>
    </row>
    <row r="28" spans="2:12" s="48" customFormat="1" ht="15">
      <c r="B28" s="11"/>
      <c r="C28" s="11"/>
      <c r="D28" s="11"/>
      <c r="E28" s="57"/>
      <c r="F28" s="59">
        <f>SUM(F19:F27)</f>
        <v>343207.872426811</v>
      </c>
      <c r="G28" s="58"/>
      <c r="H28" s="11"/>
      <c r="I28" s="57"/>
      <c r="J28" s="59">
        <f>SUM(J19:J27)</f>
        <v>300779.839</v>
      </c>
      <c r="K28" s="58"/>
      <c r="L28" s="11"/>
    </row>
    <row r="29" spans="2:12" s="48" customFormat="1" ht="15">
      <c r="B29" s="11"/>
      <c r="C29" s="11"/>
      <c r="D29" s="11"/>
      <c r="E29" s="57"/>
      <c r="F29" s="68"/>
      <c r="G29" s="58"/>
      <c r="H29" s="11"/>
      <c r="I29" s="57"/>
      <c r="J29" s="20"/>
      <c r="K29" s="58"/>
      <c r="L29" s="11"/>
    </row>
    <row r="30" spans="2:12" s="48" customFormat="1" ht="15">
      <c r="B30" s="11" t="s">
        <v>50</v>
      </c>
      <c r="C30" s="11"/>
      <c r="D30" s="11"/>
      <c r="E30" s="57"/>
      <c r="F30" s="68"/>
      <c r="G30" s="58"/>
      <c r="H30" s="11"/>
      <c r="I30" s="57"/>
      <c r="J30" s="20"/>
      <c r="K30" s="58"/>
      <c r="L30" s="11"/>
    </row>
    <row r="31" spans="2:12" s="48" customFormat="1" ht="15">
      <c r="B31" s="11"/>
      <c r="C31" s="11" t="s">
        <v>51</v>
      </c>
      <c r="D31" s="11"/>
      <c r="E31" s="57"/>
      <c r="F31" s="20">
        <v>1763.1123000000118</v>
      </c>
      <c r="G31" s="58"/>
      <c r="H31" s="11"/>
      <c r="I31" s="57"/>
      <c r="J31" s="20">
        <v>1004.623030000031</v>
      </c>
      <c r="K31" s="58"/>
      <c r="L31" s="11"/>
    </row>
    <row r="32" spans="2:12" s="48" customFormat="1" ht="15">
      <c r="B32" s="11"/>
      <c r="C32" s="11" t="s">
        <v>52</v>
      </c>
      <c r="D32" s="11"/>
      <c r="E32" s="57"/>
      <c r="F32" s="20">
        <v>39261.564</v>
      </c>
      <c r="G32" s="58"/>
      <c r="H32" s="11"/>
      <c r="I32" s="57"/>
      <c r="J32" s="20">
        <v>35752.22</v>
      </c>
      <c r="K32" s="58"/>
      <c r="L32" s="11"/>
    </row>
    <row r="33" spans="2:12" s="48" customFormat="1" ht="15">
      <c r="B33" s="11"/>
      <c r="C33" s="11" t="s">
        <v>53</v>
      </c>
      <c r="D33" s="11"/>
      <c r="E33" s="57"/>
      <c r="F33" s="127">
        <v>29018.09470999998</v>
      </c>
      <c r="G33" s="58"/>
      <c r="H33" s="11"/>
      <c r="I33" s="57"/>
      <c r="J33" s="127">
        <f>14183.96938+8624</f>
        <v>22807.969380000002</v>
      </c>
      <c r="K33" s="58"/>
      <c r="L33" s="11"/>
    </row>
    <row r="34" spans="2:12" s="48" customFormat="1" ht="15">
      <c r="B34" s="11"/>
      <c r="C34" s="11" t="s">
        <v>54</v>
      </c>
      <c r="D34" s="11"/>
      <c r="E34" s="57"/>
      <c r="F34" s="101">
        <v>1293.72</v>
      </c>
      <c r="G34" s="58"/>
      <c r="H34" s="11"/>
      <c r="I34" s="57"/>
      <c r="J34" s="101">
        <v>1209.29</v>
      </c>
      <c r="K34" s="58"/>
      <c r="L34" s="11"/>
    </row>
    <row r="35" spans="2:12" s="48" customFormat="1" ht="15">
      <c r="B35" s="11"/>
      <c r="C35" s="11" t="s">
        <v>55</v>
      </c>
      <c r="D35" s="11"/>
      <c r="E35" s="57"/>
      <c r="F35" s="101">
        <v>2055.455</v>
      </c>
      <c r="G35" s="58"/>
      <c r="H35" s="11"/>
      <c r="I35" s="57"/>
      <c r="J35" s="101">
        <f>52.729+1750-53</f>
        <v>1749.729</v>
      </c>
      <c r="K35" s="58"/>
      <c r="L35" s="11"/>
    </row>
    <row r="36" spans="2:12" s="48" customFormat="1" ht="15">
      <c r="B36" s="11"/>
      <c r="C36" s="11" t="s">
        <v>96</v>
      </c>
      <c r="D36" s="11"/>
      <c r="E36" s="57"/>
      <c r="F36" s="101">
        <v>30000</v>
      </c>
      <c r="G36" s="58"/>
      <c r="H36" s="11"/>
      <c r="I36" s="57"/>
      <c r="J36" s="101">
        <v>30000</v>
      </c>
      <c r="K36" s="58"/>
      <c r="L36" s="11"/>
    </row>
    <row r="37" spans="2:12" s="48" customFormat="1" ht="15">
      <c r="B37" s="11"/>
      <c r="C37" s="11" t="s">
        <v>56</v>
      </c>
      <c r="D37" s="11"/>
      <c r="E37" s="57"/>
      <c r="F37" s="20">
        <v>6553.544</v>
      </c>
      <c r="G37" s="58"/>
      <c r="H37" s="11"/>
      <c r="I37" s="57"/>
      <c r="J37" s="20">
        <f>4690.099-774</f>
        <v>3916.099</v>
      </c>
      <c r="K37" s="58"/>
      <c r="L37" s="11"/>
    </row>
    <row r="38" spans="2:12" s="48" customFormat="1" ht="15">
      <c r="B38" s="11"/>
      <c r="C38" s="11" t="s">
        <v>81</v>
      </c>
      <c r="D38" s="11"/>
      <c r="E38" s="57"/>
      <c r="F38" s="20">
        <v>7741</v>
      </c>
      <c r="G38" s="58"/>
      <c r="H38" s="11"/>
      <c r="I38" s="57"/>
      <c r="J38" s="20">
        <v>0</v>
      </c>
      <c r="K38" s="58"/>
      <c r="L38" s="11"/>
    </row>
    <row r="39" spans="2:12" s="48" customFormat="1" ht="15">
      <c r="B39" s="11"/>
      <c r="C39" s="11"/>
      <c r="D39" s="11"/>
      <c r="E39" s="57"/>
      <c r="F39" s="59">
        <f>SUM(F31:F38)</f>
        <v>117686.49001</v>
      </c>
      <c r="G39" s="58"/>
      <c r="H39" s="11"/>
      <c r="I39" s="57"/>
      <c r="J39" s="59">
        <f>SUM(J31:J38)</f>
        <v>96439.93041000004</v>
      </c>
      <c r="K39" s="58"/>
      <c r="L39" s="11"/>
    </row>
    <row r="40" spans="2:12" s="48" customFormat="1" ht="15">
      <c r="B40" s="11"/>
      <c r="C40" s="11"/>
      <c r="D40" s="11"/>
      <c r="E40" s="60"/>
      <c r="F40" s="61"/>
      <c r="G40" s="62"/>
      <c r="H40" s="11"/>
      <c r="I40" s="60"/>
      <c r="J40" s="61"/>
      <c r="K40" s="62"/>
      <c r="L40" s="11"/>
    </row>
    <row r="41" spans="2:12" s="48" customFormat="1" ht="15">
      <c r="B41" s="11"/>
      <c r="C41" s="11"/>
      <c r="D41" s="11"/>
      <c r="E41" s="13"/>
      <c r="F41" s="20"/>
      <c r="G41" s="20"/>
      <c r="H41" s="11"/>
      <c r="I41" s="13"/>
      <c r="J41" s="20"/>
      <c r="K41" s="20"/>
      <c r="L41" s="11"/>
    </row>
    <row r="42" spans="2:12" s="48" customFormat="1" ht="15">
      <c r="B42" s="11" t="s">
        <v>57</v>
      </c>
      <c r="C42" s="11"/>
      <c r="D42" s="11"/>
      <c r="E42" s="11"/>
      <c r="F42" s="22">
        <f>F28-F39</f>
        <v>225521.38241681101</v>
      </c>
      <c r="G42" s="22"/>
      <c r="H42" s="11"/>
      <c r="I42" s="11"/>
      <c r="J42" s="22">
        <f>J28-J39</f>
        <v>204339.90858999995</v>
      </c>
      <c r="K42" s="22"/>
      <c r="L42" s="11"/>
    </row>
    <row r="43" spans="2:12" s="48" customFormat="1" ht="15">
      <c r="B43" s="11"/>
      <c r="C43" s="11"/>
      <c r="D43" s="11"/>
      <c r="E43" s="11"/>
      <c r="F43" s="22"/>
      <c r="G43" s="22"/>
      <c r="H43" s="11"/>
      <c r="I43" s="11"/>
      <c r="J43" s="22"/>
      <c r="K43" s="22"/>
      <c r="L43" s="11"/>
    </row>
    <row r="44" spans="2:12" s="48" customFormat="1" ht="15.75" thickBot="1">
      <c r="B44" s="11"/>
      <c r="C44" s="11"/>
      <c r="D44" s="11"/>
      <c r="E44" s="11"/>
      <c r="F44" s="63">
        <f>SUM(F10:F16)+F42</f>
        <v>552155.6609364143</v>
      </c>
      <c r="G44" s="22"/>
      <c r="H44" s="11"/>
      <c r="I44" s="11"/>
      <c r="J44" s="63">
        <f>SUM(J10:J16)+J42</f>
        <v>485458.8322138888</v>
      </c>
      <c r="K44" s="22"/>
      <c r="L44" s="11"/>
    </row>
    <row r="45" spans="2:12" s="48" customFormat="1" ht="15.75" hidden="1" thickTop="1">
      <c r="B45" s="11"/>
      <c r="C45" s="11"/>
      <c r="D45" s="11"/>
      <c r="E45" s="11"/>
      <c r="F45" s="20"/>
      <c r="G45" s="22"/>
      <c r="H45" s="11"/>
      <c r="I45" s="11"/>
      <c r="J45" s="20"/>
      <c r="K45" s="22"/>
      <c r="L45" s="11"/>
    </row>
    <row r="46" spans="2:12" s="48" customFormat="1" ht="15" hidden="1">
      <c r="B46" s="11"/>
      <c r="C46" s="11"/>
      <c r="D46" s="11"/>
      <c r="E46" s="11"/>
      <c r="F46" s="22"/>
      <c r="G46" s="22"/>
      <c r="H46" s="11"/>
      <c r="I46" s="11"/>
      <c r="J46" s="22"/>
      <c r="K46" s="22"/>
      <c r="L46" s="11"/>
    </row>
    <row r="47" spans="2:12" s="48" customFormat="1" ht="15.75" thickTop="1">
      <c r="B47" s="11" t="s">
        <v>80</v>
      </c>
      <c r="C47" s="11"/>
      <c r="D47" s="11"/>
      <c r="E47" s="11"/>
      <c r="F47" s="22"/>
      <c r="G47" s="22"/>
      <c r="H47" s="11"/>
      <c r="I47" s="11"/>
      <c r="J47" s="22"/>
      <c r="K47" s="22"/>
      <c r="L47" s="11"/>
    </row>
    <row r="48" spans="2:12" s="48" customFormat="1" ht="15">
      <c r="B48" s="11" t="s">
        <v>59</v>
      </c>
      <c r="C48" s="11"/>
      <c r="D48" s="11"/>
      <c r="E48" s="11"/>
      <c r="F48" s="20">
        <v>216674.75</v>
      </c>
      <c r="G48" s="22"/>
      <c r="H48" s="11"/>
      <c r="I48" s="11"/>
      <c r="J48" s="20">
        <v>216624.75</v>
      </c>
      <c r="K48" s="22"/>
      <c r="L48" s="11"/>
    </row>
    <row r="49" spans="2:12" s="48" customFormat="1" ht="15">
      <c r="B49" s="11" t="s">
        <v>79</v>
      </c>
      <c r="C49" s="11"/>
      <c r="D49" s="11"/>
      <c r="E49" s="11"/>
      <c r="F49" s="20">
        <v>132582</v>
      </c>
      <c r="G49" s="22"/>
      <c r="H49" s="11"/>
      <c r="I49" s="11"/>
      <c r="J49" s="20">
        <f>115002.772992311+774</f>
        <v>115776.772992311</v>
      </c>
      <c r="K49" s="22"/>
      <c r="L49" s="11"/>
    </row>
    <row r="50" spans="2:12" s="48" customFormat="1" ht="15">
      <c r="B50" s="11" t="s">
        <v>134</v>
      </c>
      <c r="C50" s="11"/>
      <c r="D50" s="11"/>
      <c r="E50" s="11"/>
      <c r="F50" s="61">
        <f>-2709-161</f>
        <v>-2870</v>
      </c>
      <c r="G50" s="20"/>
      <c r="H50" s="13"/>
      <c r="I50" s="13"/>
      <c r="J50" s="61">
        <v>0</v>
      </c>
      <c r="K50" s="22"/>
      <c r="L50" s="11"/>
    </row>
    <row r="51" spans="2:12" s="48" customFormat="1" ht="15">
      <c r="B51" s="11" t="s">
        <v>58</v>
      </c>
      <c r="C51" s="11"/>
      <c r="D51" s="11"/>
      <c r="E51" s="11"/>
      <c r="F51" s="22">
        <f>SUM(F48:F50)</f>
        <v>346386.75</v>
      </c>
      <c r="G51" s="22"/>
      <c r="H51" s="11"/>
      <c r="I51" s="11"/>
      <c r="J51" s="22">
        <f>SUM(J48:J50)</f>
        <v>332401.522992311</v>
      </c>
      <c r="K51" s="22"/>
      <c r="L51" s="11"/>
    </row>
    <row r="52" spans="2:12" s="48" customFormat="1" ht="8.25" customHeight="1">
      <c r="B52" s="11"/>
      <c r="C52" s="11"/>
      <c r="D52" s="11"/>
      <c r="E52" s="11"/>
      <c r="F52" s="22"/>
      <c r="G52" s="22"/>
      <c r="H52" s="11"/>
      <c r="I52" s="11"/>
      <c r="J52" s="70"/>
      <c r="K52" s="22"/>
      <c r="L52" s="11"/>
    </row>
    <row r="53" spans="2:12" s="48" customFormat="1" ht="15">
      <c r="B53" s="11" t="s">
        <v>60</v>
      </c>
      <c r="C53" s="11"/>
      <c r="D53" s="11"/>
      <c r="E53" s="11"/>
      <c r="F53" s="20">
        <v>14434</v>
      </c>
      <c r="G53" s="22"/>
      <c r="H53" s="11"/>
      <c r="I53" s="11"/>
      <c r="J53" s="20">
        <v>14100.097338285714</v>
      </c>
      <c r="K53" s="22"/>
      <c r="L53" s="11"/>
    </row>
    <row r="54" spans="2:12" s="48" customFormat="1" ht="9" customHeight="1">
      <c r="B54" s="11"/>
      <c r="C54" s="11"/>
      <c r="D54" s="11"/>
      <c r="E54" s="11"/>
      <c r="F54" s="20"/>
      <c r="G54" s="22"/>
      <c r="H54" s="11"/>
      <c r="I54" s="11"/>
      <c r="J54" s="20"/>
      <c r="K54" s="22"/>
      <c r="L54" s="11"/>
    </row>
    <row r="55" spans="2:12" s="48" customFormat="1" ht="15">
      <c r="B55" s="11" t="s">
        <v>97</v>
      </c>
      <c r="C55" s="11"/>
      <c r="D55" s="11"/>
      <c r="E55" s="11"/>
      <c r="F55" s="20"/>
      <c r="G55" s="22"/>
      <c r="H55" s="11"/>
      <c r="I55" s="11"/>
      <c r="J55" s="20"/>
      <c r="K55" s="22"/>
      <c r="L55" s="11"/>
    </row>
    <row r="56" spans="3:12" s="48" customFormat="1" ht="15">
      <c r="C56" s="11" t="s">
        <v>98</v>
      </c>
      <c r="D56" s="11"/>
      <c r="E56" s="11"/>
      <c r="F56" s="20">
        <v>2956.144</v>
      </c>
      <c r="G56" s="22"/>
      <c r="H56" s="11"/>
      <c r="I56" s="11"/>
      <c r="J56" s="20">
        <f>2999.91-0.4</f>
        <v>2999.5099999999998</v>
      </c>
      <c r="K56" s="22"/>
      <c r="L56" s="11"/>
    </row>
    <row r="57" spans="3:12" s="48" customFormat="1" ht="15">
      <c r="C57" s="11" t="s">
        <v>99</v>
      </c>
      <c r="D57" s="11"/>
      <c r="E57" s="11"/>
      <c r="F57" s="20">
        <v>82021.319</v>
      </c>
      <c r="G57" s="22"/>
      <c r="H57" s="11"/>
      <c r="I57" s="11"/>
      <c r="J57" s="20">
        <v>29474.2</v>
      </c>
      <c r="K57" s="22"/>
      <c r="L57" s="11"/>
    </row>
    <row r="58" spans="3:12" s="48" customFormat="1" ht="15">
      <c r="C58" s="11" t="s">
        <v>96</v>
      </c>
      <c r="D58" s="11"/>
      <c r="E58" s="11"/>
      <c r="F58" s="20">
        <v>105000</v>
      </c>
      <c r="G58" s="22"/>
      <c r="H58" s="11"/>
      <c r="I58" s="11"/>
      <c r="J58" s="20">
        <v>105000</v>
      </c>
      <c r="K58" s="22"/>
      <c r="L58" s="11"/>
    </row>
    <row r="59" spans="3:12" s="48" customFormat="1" ht="15">
      <c r="C59" s="11" t="s">
        <v>100</v>
      </c>
      <c r="D59" s="11"/>
      <c r="E59" s="11"/>
      <c r="F59" s="20">
        <v>1357.423</v>
      </c>
      <c r="G59" s="22"/>
      <c r="H59" s="11"/>
      <c r="I59" s="11"/>
      <c r="J59" s="20">
        <v>1483.126</v>
      </c>
      <c r="K59" s="22"/>
      <c r="L59" s="11"/>
    </row>
    <row r="60" spans="2:12" s="48" customFormat="1" ht="15">
      <c r="B60" s="11"/>
      <c r="C60" s="11"/>
      <c r="D60" s="11"/>
      <c r="E60" s="11"/>
      <c r="F60" s="22"/>
      <c r="G60" s="22"/>
      <c r="H60" s="11"/>
      <c r="I60" s="11"/>
      <c r="J60" s="22"/>
      <c r="K60" s="22"/>
      <c r="L60" s="11"/>
    </row>
    <row r="61" spans="2:12" s="48" customFormat="1" ht="15.75" thickBot="1">
      <c r="B61" s="11"/>
      <c r="C61" s="11"/>
      <c r="D61" s="11"/>
      <c r="E61" s="11"/>
      <c r="F61" s="63">
        <f>SUM(F51:F59)</f>
        <v>552155.6359999999</v>
      </c>
      <c r="G61" s="22"/>
      <c r="H61" s="11"/>
      <c r="I61" s="11"/>
      <c r="J61" s="63">
        <f>SUM(J51:J59)+1</f>
        <v>485459.4563305967</v>
      </c>
      <c r="K61" s="22"/>
      <c r="L61" s="11"/>
    </row>
    <row r="62" spans="2:12" s="48" customFormat="1" ht="15.75" thickTop="1">
      <c r="B62" s="11"/>
      <c r="C62" s="11"/>
      <c r="D62" s="11"/>
      <c r="E62" s="11"/>
      <c r="F62" s="22"/>
      <c r="G62" s="22"/>
      <c r="H62" s="11"/>
      <c r="I62" s="11"/>
      <c r="J62" s="22"/>
      <c r="K62" s="22"/>
      <c r="L62" s="11"/>
    </row>
    <row r="63" spans="2:12" s="48" customFormat="1" ht="15.75" thickBot="1">
      <c r="B63" s="11" t="s">
        <v>61</v>
      </c>
      <c r="C63" s="11"/>
      <c r="D63" s="11"/>
      <c r="E63" s="11"/>
      <c r="F63" s="132">
        <v>1.5386183966041835</v>
      </c>
      <c r="G63" s="22"/>
      <c r="H63" s="11"/>
      <c r="I63" s="11"/>
      <c r="J63" s="64">
        <f>(J51-J14)/(J48)</f>
        <v>1.5065836428461858</v>
      </c>
      <c r="K63"/>
      <c r="L63" s="11"/>
    </row>
    <row r="64" spans="2:12" s="48" customFormat="1" ht="15.75" thickTop="1">
      <c r="B64" s="11"/>
      <c r="C64" s="11"/>
      <c r="D64" s="11"/>
      <c r="E64" s="11"/>
      <c r="F64" s="68"/>
      <c r="G64" s="22"/>
      <c r="H64" s="11"/>
      <c r="I64" s="11"/>
      <c r="J64" s="68"/>
      <c r="K64" s="11"/>
      <c r="L64" s="11"/>
    </row>
    <row r="65" spans="2:12" s="48" customFormat="1" ht="15" hidden="1">
      <c r="B65" s="11"/>
      <c r="C65" s="119"/>
      <c r="D65" s="11"/>
      <c r="E65" s="11"/>
      <c r="F65" s="68"/>
      <c r="G65" s="22"/>
      <c r="H65" s="11"/>
      <c r="I65" s="11"/>
      <c r="J65" s="68"/>
      <c r="K65" s="11"/>
      <c r="L65" s="11"/>
    </row>
    <row r="66" spans="2:12" s="48" customFormat="1" ht="15">
      <c r="B66" s="11"/>
      <c r="C66" s="119"/>
      <c r="D66" s="11"/>
      <c r="E66" s="11"/>
      <c r="F66" s="22"/>
      <c r="G66" s="22"/>
      <c r="H66" s="11"/>
      <c r="I66" s="11"/>
      <c r="J66" s="22"/>
      <c r="K66" s="11"/>
      <c r="L66" s="11"/>
    </row>
    <row r="67" spans="2:12" s="48" customFormat="1" ht="30" customHeight="1">
      <c r="B67" s="172" t="s">
        <v>115</v>
      </c>
      <c r="C67" s="172"/>
      <c r="D67" s="172"/>
      <c r="E67" s="172"/>
      <c r="F67" s="172"/>
      <c r="G67" s="172"/>
      <c r="H67" s="172"/>
      <c r="I67" s="172"/>
      <c r="J67" s="172"/>
      <c r="K67" s="172"/>
      <c r="L67" s="11"/>
    </row>
  </sheetData>
  <mergeCells count="2">
    <mergeCell ref="B1:J1"/>
    <mergeCell ref="B67:K67"/>
  </mergeCells>
  <printOptions/>
  <pageMargins left="1" right="0.5" top="0.49" bottom="0.6" header="0.42" footer="0.43"/>
  <pageSetup firstPageNumber="2" useFirstPageNumber="1" fitToHeight="1" fitToWidth="1" horizontalDpi="600" verticalDpi="600" orientation="portrait" paperSize="9" scale="83" r:id="rId1"/>
  <headerFooter alignWithMargins="0">
    <oddFooter>&amp;R
&amp;"Times New Roman,Italic"&amp;12Page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48"/>
  <sheetViews>
    <sheetView workbookViewId="0" topLeftCell="F12">
      <selection activeCell="S24" sqref="S24"/>
    </sheetView>
  </sheetViews>
  <sheetFormatPr defaultColWidth="9.140625" defaultRowHeight="12.75"/>
  <cols>
    <col min="1" max="1" width="3.28125" style="65" customWidth="1"/>
    <col min="2" max="2" width="47.7109375" style="65" customWidth="1"/>
    <col min="3" max="3" width="10.28125" style="65" customWidth="1"/>
    <col min="4" max="4" width="0.5625" style="65" customWidth="1"/>
    <col min="5" max="5" width="9.8515625" style="10" customWidth="1"/>
    <col min="6" max="6" width="0.5625" style="65" customWidth="1"/>
    <col min="7" max="7" width="10.7109375" style="65" customWidth="1"/>
    <col min="8" max="8" width="1.1484375" style="65" customWidth="1"/>
    <col min="9" max="9" width="11.421875" style="66" bestFit="1" customWidth="1"/>
    <col min="10" max="10" width="0.5625" style="66" customWidth="1"/>
    <col min="11" max="11" width="11.7109375" style="66" bestFit="1" customWidth="1"/>
    <col min="12" max="12" width="0.5625" style="66" customWidth="1"/>
    <col min="13" max="13" width="11.57421875" style="65" bestFit="1" customWidth="1"/>
    <col min="14" max="14" width="0.85546875" style="65" customWidth="1"/>
    <col min="15" max="15" width="11.57421875" style="65" customWidth="1"/>
    <col min="16" max="16" width="0.9921875" style="65" hidden="1" customWidth="1"/>
  </cols>
  <sheetData>
    <row r="1" spans="1:16" ht="24.75" customHeight="1">
      <c r="A1" s="165" t="s">
        <v>62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/>
    </row>
    <row r="2" spans="1:16" ht="21" customHeight="1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2"/>
      <c r="N2"/>
      <c r="O2"/>
      <c r="P2"/>
    </row>
    <row r="3" spans="1:13" s="48" customFormat="1" ht="14.25">
      <c r="A3" s="3" t="s">
        <v>74</v>
      </c>
      <c r="B3" s="3"/>
      <c r="C3" s="3"/>
      <c r="D3" s="3"/>
      <c r="E3" s="3"/>
      <c r="F3" s="51"/>
      <c r="G3" s="51"/>
      <c r="H3" s="51"/>
      <c r="I3" s="51"/>
      <c r="J3" s="51"/>
      <c r="K3" s="3"/>
      <c r="L3" s="3"/>
      <c r="M3" s="3"/>
    </row>
    <row r="4" spans="1:16" s="48" customFormat="1" ht="15">
      <c r="A4" s="67" t="s">
        <v>133</v>
      </c>
      <c r="B4" s="67"/>
      <c r="C4" s="79"/>
      <c r="D4" s="79"/>
      <c r="E4" s="12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</row>
    <row r="5" spans="1:16" s="48" customFormat="1" ht="15">
      <c r="A5" s="67"/>
      <c r="B5" s="67"/>
      <c r="C5" s="79"/>
      <c r="D5" s="79"/>
      <c r="E5" s="12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</row>
    <row r="6" spans="1:16" s="48" customFormat="1" ht="15" hidden="1">
      <c r="A6" s="79"/>
      <c r="B6" s="79"/>
      <c r="C6" s="79"/>
      <c r="D6" s="79"/>
      <c r="E6" s="12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</row>
    <row r="7" spans="1:16" s="48" customFormat="1" ht="15">
      <c r="A7" s="80"/>
      <c r="B7" s="80"/>
      <c r="C7" s="79"/>
      <c r="D7" s="79"/>
      <c r="E7" s="173" t="s">
        <v>102</v>
      </c>
      <c r="F7" s="173"/>
      <c r="G7" s="173"/>
      <c r="H7" s="173"/>
      <c r="I7" s="173"/>
      <c r="J7" s="173"/>
      <c r="K7" s="173"/>
      <c r="L7" s="81"/>
      <c r="M7" s="81" t="s">
        <v>63</v>
      </c>
      <c r="N7" s="81"/>
      <c r="O7" s="79"/>
      <c r="P7" s="79"/>
    </row>
    <row r="8" spans="1:16" s="48" customFormat="1" ht="15">
      <c r="A8" s="80"/>
      <c r="B8" s="80"/>
      <c r="C8" s="79"/>
      <c r="D8" s="79"/>
      <c r="E8" s="81"/>
      <c r="F8" s="81"/>
      <c r="G8" s="81"/>
      <c r="H8" s="81"/>
      <c r="I8" s="81"/>
      <c r="J8" s="81"/>
      <c r="K8" s="81"/>
      <c r="L8" s="81"/>
      <c r="M8" s="81"/>
      <c r="N8" s="79"/>
      <c r="O8" s="79"/>
      <c r="P8" s="79"/>
    </row>
    <row r="9" spans="1:16" s="48" customFormat="1" ht="15">
      <c r="A9" s="81"/>
      <c r="B9" s="81"/>
      <c r="C9" s="81" t="s">
        <v>64</v>
      </c>
      <c r="D9" s="81"/>
      <c r="E9" s="82" t="s">
        <v>64</v>
      </c>
      <c r="F9" s="81"/>
      <c r="G9" s="81" t="s">
        <v>135</v>
      </c>
      <c r="H9" s="81"/>
      <c r="I9" s="81" t="s">
        <v>65</v>
      </c>
      <c r="J9" s="81"/>
      <c r="K9" s="81" t="s">
        <v>66</v>
      </c>
      <c r="L9" s="81"/>
      <c r="M9" s="81" t="s">
        <v>67</v>
      </c>
      <c r="N9" s="81"/>
      <c r="O9" s="81"/>
      <c r="P9" s="81"/>
    </row>
    <row r="10" spans="1:16" s="48" customFormat="1" ht="15">
      <c r="A10" s="79"/>
      <c r="B10" s="79"/>
      <c r="C10" s="84" t="s">
        <v>68</v>
      </c>
      <c r="D10" s="85"/>
      <c r="E10" s="86" t="s">
        <v>69</v>
      </c>
      <c r="F10" s="85"/>
      <c r="G10" s="85" t="s">
        <v>136</v>
      </c>
      <c r="H10" s="85"/>
      <c r="I10" s="85" t="s">
        <v>70</v>
      </c>
      <c r="J10" s="85"/>
      <c r="K10" s="85" t="s">
        <v>71</v>
      </c>
      <c r="L10" s="85"/>
      <c r="M10" s="85" t="s">
        <v>72</v>
      </c>
      <c r="N10" s="87"/>
      <c r="O10" s="85" t="s">
        <v>21</v>
      </c>
      <c r="P10" s="81"/>
    </row>
    <row r="11" spans="1:16" s="48" customFormat="1" ht="15">
      <c r="A11" s="88"/>
      <c r="B11" s="88"/>
      <c r="C11" s="81" t="s">
        <v>1</v>
      </c>
      <c r="D11" s="81"/>
      <c r="E11" s="81" t="s">
        <v>1</v>
      </c>
      <c r="F11" s="81"/>
      <c r="G11" s="81" t="s">
        <v>1</v>
      </c>
      <c r="H11" s="81"/>
      <c r="I11" s="81" t="s">
        <v>1</v>
      </c>
      <c r="J11" s="79"/>
      <c r="K11" s="81" t="s">
        <v>1</v>
      </c>
      <c r="L11" s="79"/>
      <c r="M11" s="81" t="s">
        <v>1</v>
      </c>
      <c r="N11" s="79"/>
      <c r="O11" s="81" t="str">
        <f>+M11</f>
        <v>RM'000</v>
      </c>
      <c r="P11" s="79"/>
    </row>
    <row r="12" spans="1:16" s="48" customFormat="1" ht="15">
      <c r="A12" s="79"/>
      <c r="B12" s="79"/>
      <c r="C12" s="83"/>
      <c r="D12" s="83"/>
      <c r="E12" s="89"/>
      <c r="F12" s="83"/>
      <c r="G12" s="83"/>
      <c r="H12" s="83"/>
      <c r="I12" s="79"/>
      <c r="J12" s="79"/>
      <c r="K12" s="79"/>
      <c r="L12" s="79"/>
      <c r="M12" s="83"/>
      <c r="N12" s="79"/>
      <c r="O12" s="83"/>
      <c r="P12" s="79"/>
    </row>
    <row r="13" spans="1:16" s="48" customFormat="1" ht="15">
      <c r="A13" s="90" t="s">
        <v>118</v>
      </c>
      <c r="B13" s="90"/>
      <c r="C13" s="91">
        <v>216625</v>
      </c>
      <c r="D13" s="91"/>
      <c r="E13" s="92">
        <v>28871</v>
      </c>
      <c r="F13" s="91"/>
      <c r="G13" s="91">
        <v>0</v>
      </c>
      <c r="H13" s="91"/>
      <c r="I13" s="91">
        <v>5566</v>
      </c>
      <c r="J13" s="91"/>
      <c r="K13" s="91">
        <v>5334</v>
      </c>
      <c r="L13" s="91"/>
      <c r="M13" s="91">
        <v>76006</v>
      </c>
      <c r="N13" s="91"/>
      <c r="O13" s="91">
        <v>332402</v>
      </c>
      <c r="P13" s="93"/>
    </row>
    <row r="14" spans="1:16" s="48" customFormat="1" ht="15">
      <c r="A14" s="79"/>
      <c r="B14" s="79"/>
      <c r="C14" s="91"/>
      <c r="D14" s="91"/>
      <c r="E14" s="92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3"/>
    </row>
    <row r="15" spans="1:16" s="48" customFormat="1" ht="15">
      <c r="A15" s="79" t="s">
        <v>105</v>
      </c>
      <c r="B15" s="79"/>
      <c r="C15" s="91"/>
      <c r="D15" s="91"/>
      <c r="E15" s="92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3"/>
    </row>
    <row r="16" spans="1:16" s="48" customFormat="1" ht="15">
      <c r="A16" s="79"/>
      <c r="B16" s="79" t="s">
        <v>106</v>
      </c>
      <c r="C16" s="91">
        <v>50</v>
      </c>
      <c r="D16" s="91"/>
      <c r="E16" s="92">
        <v>23</v>
      </c>
      <c r="F16" s="91"/>
      <c r="G16" s="91">
        <v>0</v>
      </c>
      <c r="H16" s="91"/>
      <c r="I16" s="91"/>
      <c r="J16" s="91"/>
      <c r="K16" s="91"/>
      <c r="L16" s="91"/>
      <c r="M16" s="91"/>
      <c r="N16" s="91"/>
      <c r="O16" s="91">
        <f>SUM(C16:N16)</f>
        <v>73</v>
      </c>
      <c r="P16" s="93"/>
    </row>
    <row r="17" spans="1:16" s="48" customFormat="1" ht="15">
      <c r="A17" s="79" t="s">
        <v>121</v>
      </c>
      <c r="B17" s="79"/>
      <c r="C17" s="91"/>
      <c r="D17" s="91"/>
      <c r="E17" s="92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3"/>
    </row>
    <row r="18" spans="1:16" s="48" customFormat="1" ht="15">
      <c r="A18" s="79"/>
      <c r="B18" s="79" t="s">
        <v>122</v>
      </c>
      <c r="C18" s="91"/>
      <c r="D18" s="91"/>
      <c r="E18" s="92"/>
      <c r="F18" s="91"/>
      <c r="G18" s="91"/>
      <c r="H18" s="91"/>
      <c r="I18" s="91"/>
      <c r="J18" s="91"/>
      <c r="K18" s="91">
        <v>4553</v>
      </c>
      <c r="L18" s="91"/>
      <c r="M18" s="91"/>
      <c r="N18" s="91"/>
      <c r="O18" s="91">
        <f>SUM(C18:N18)</f>
        <v>4553</v>
      </c>
      <c r="P18" s="93"/>
    </row>
    <row r="19" spans="1:16" s="48" customFormat="1" ht="15">
      <c r="A19" s="12" t="s">
        <v>75</v>
      </c>
      <c r="B19" s="12"/>
      <c r="C19" s="91">
        <v>0</v>
      </c>
      <c r="D19" s="91"/>
      <c r="E19" s="92">
        <v>0</v>
      </c>
      <c r="F19" s="91"/>
      <c r="G19" s="91">
        <v>0</v>
      </c>
      <c r="H19" s="91"/>
      <c r="I19" s="91">
        <v>0</v>
      </c>
      <c r="J19" s="91"/>
      <c r="K19" s="91">
        <v>-368</v>
      </c>
      <c r="L19" s="91"/>
      <c r="M19" s="91">
        <v>0</v>
      </c>
      <c r="N19" s="91"/>
      <c r="O19" s="91">
        <f>SUM(C19:N19)</f>
        <v>-368</v>
      </c>
      <c r="P19" s="93"/>
    </row>
    <row r="20" spans="1:16" s="48" customFormat="1" ht="15">
      <c r="A20" s="12" t="s">
        <v>138</v>
      </c>
      <c r="B20" s="12"/>
      <c r="C20" s="91">
        <v>0</v>
      </c>
      <c r="D20" s="91"/>
      <c r="E20" s="92">
        <v>0</v>
      </c>
      <c r="F20" s="91"/>
      <c r="G20" s="91">
        <v>-2870</v>
      </c>
      <c r="H20" s="91"/>
      <c r="I20" s="91">
        <v>0</v>
      </c>
      <c r="J20" s="91"/>
      <c r="K20" s="91">
        <v>0</v>
      </c>
      <c r="L20" s="91"/>
      <c r="M20" s="91">
        <v>0</v>
      </c>
      <c r="N20" s="91"/>
      <c r="O20" s="91">
        <f>SUM(C20:N20)</f>
        <v>-2870</v>
      </c>
      <c r="P20" s="93"/>
    </row>
    <row r="21" spans="1:16" s="48" customFormat="1" ht="15">
      <c r="A21" s="12" t="s">
        <v>139</v>
      </c>
      <c r="B21" s="12"/>
      <c r="C21" s="91">
        <v>0</v>
      </c>
      <c r="D21" s="91"/>
      <c r="E21" s="92">
        <v>64</v>
      </c>
      <c r="F21" s="91"/>
      <c r="G21" s="91">
        <v>0</v>
      </c>
      <c r="H21" s="91"/>
      <c r="I21" s="91">
        <v>0</v>
      </c>
      <c r="J21" s="91"/>
      <c r="K21" s="91">
        <v>0</v>
      </c>
      <c r="L21" s="91"/>
      <c r="M21" s="91">
        <v>0</v>
      </c>
      <c r="N21" s="91"/>
      <c r="O21" s="91">
        <f>SUM(C21:N21)</f>
        <v>64</v>
      </c>
      <c r="P21" s="93"/>
    </row>
    <row r="22" spans="1:16" s="48" customFormat="1" ht="15">
      <c r="A22" s="79" t="s">
        <v>73</v>
      </c>
      <c r="B22" s="79"/>
      <c r="C22" s="91">
        <v>0</v>
      </c>
      <c r="D22" s="91"/>
      <c r="E22" s="92">
        <v>0</v>
      </c>
      <c r="F22" s="91"/>
      <c r="G22" s="91">
        <v>0</v>
      </c>
      <c r="H22" s="91"/>
      <c r="I22" s="91">
        <v>0</v>
      </c>
      <c r="J22" s="91"/>
      <c r="K22" s="91">
        <v>0</v>
      </c>
      <c r="L22" s="91"/>
      <c r="M22" s="91">
        <v>20274</v>
      </c>
      <c r="N22" s="91"/>
      <c r="O22" s="91">
        <f>SUM(C22:N22)</f>
        <v>20274</v>
      </c>
      <c r="P22" s="93"/>
    </row>
    <row r="23" spans="1:16" s="48" customFormat="1" ht="15">
      <c r="A23" s="79" t="s">
        <v>92</v>
      </c>
      <c r="B23" s="79"/>
      <c r="C23" s="91"/>
      <c r="D23" s="91"/>
      <c r="E23" s="92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3"/>
    </row>
    <row r="24" spans="1:16" s="48" customFormat="1" ht="15">
      <c r="A24" s="79"/>
      <c r="B24" s="79" t="s">
        <v>119</v>
      </c>
      <c r="C24" s="91">
        <v>0</v>
      </c>
      <c r="D24" s="91"/>
      <c r="E24" s="92">
        <v>0</v>
      </c>
      <c r="F24" s="91"/>
      <c r="G24" s="91"/>
      <c r="H24" s="91"/>
      <c r="I24" s="91">
        <v>0</v>
      </c>
      <c r="J24" s="91"/>
      <c r="K24" s="91">
        <v>0</v>
      </c>
      <c r="L24" s="91"/>
      <c r="M24" s="91">
        <v>-7741</v>
      </c>
      <c r="N24" s="91"/>
      <c r="O24" s="91">
        <f>SUM(C24:N24)</f>
        <v>-7741</v>
      </c>
      <c r="P24" s="93"/>
    </row>
    <row r="25" spans="1:16" s="48" customFormat="1" ht="15" hidden="1">
      <c r="A25" s="12"/>
      <c r="B25" s="12" t="s">
        <v>120</v>
      </c>
      <c r="C25" s="91">
        <v>0</v>
      </c>
      <c r="D25" s="91"/>
      <c r="E25" s="92">
        <v>0</v>
      </c>
      <c r="F25" s="91"/>
      <c r="G25" s="91"/>
      <c r="H25" s="91"/>
      <c r="I25" s="91">
        <v>0</v>
      </c>
      <c r="J25" s="91"/>
      <c r="K25" s="91">
        <v>0</v>
      </c>
      <c r="L25" s="91"/>
      <c r="M25" s="91">
        <v>0</v>
      </c>
      <c r="N25" s="91"/>
      <c r="O25" s="91">
        <f>SUM(C25:N25)</f>
        <v>0</v>
      </c>
      <c r="P25" s="93"/>
    </row>
    <row r="26" spans="1:16" s="48" customFormat="1" ht="15">
      <c r="A26" s="12"/>
      <c r="B26" s="12"/>
      <c r="C26" s="94"/>
      <c r="D26" s="94"/>
      <c r="E26" s="95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3"/>
    </row>
    <row r="27" spans="1:16" s="48" customFormat="1" ht="15">
      <c r="A27" s="79"/>
      <c r="B27" s="79"/>
      <c r="C27" s="91"/>
      <c r="D27" s="91"/>
      <c r="E27" s="92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3"/>
    </row>
    <row r="28" spans="1:16" s="123" customFormat="1" ht="15">
      <c r="A28" s="120" t="s">
        <v>137</v>
      </c>
      <c r="B28" s="120"/>
      <c r="C28" s="121">
        <f>SUM(C13:C25)</f>
        <v>216675</v>
      </c>
      <c r="D28" s="121"/>
      <c r="E28" s="121">
        <f>SUM(E13:E25)</f>
        <v>28958</v>
      </c>
      <c r="F28" s="121"/>
      <c r="G28" s="121">
        <f>SUM(G13:G25)</f>
        <v>-2870</v>
      </c>
      <c r="H28" s="121"/>
      <c r="I28" s="121">
        <f>SUM(I13:I25)</f>
        <v>5566</v>
      </c>
      <c r="J28" s="121"/>
      <c r="K28" s="121">
        <f>SUM(K13:K25)</f>
        <v>9519</v>
      </c>
      <c r="L28" s="121"/>
      <c r="M28" s="121">
        <f>SUM(M13:M25)</f>
        <v>88539</v>
      </c>
      <c r="N28" s="121"/>
      <c r="O28" s="121">
        <f>SUM(O13:O24)</f>
        <v>346387</v>
      </c>
      <c r="P28" s="122"/>
    </row>
    <row r="29" spans="1:16" s="48" customFormat="1" ht="15.75" thickBot="1">
      <c r="A29" s="79"/>
      <c r="B29" s="79"/>
      <c r="C29" s="96"/>
      <c r="D29" s="96"/>
      <c r="E29" s="97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3"/>
    </row>
    <row r="30" spans="1:16" s="48" customFormat="1" ht="15.75" thickTop="1">
      <c r="A30" s="79"/>
      <c r="B30" s="79"/>
      <c r="C30" s="91"/>
      <c r="D30" s="91"/>
      <c r="E30" s="92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3"/>
    </row>
    <row r="31" spans="1:16" s="48" customFormat="1" ht="15">
      <c r="A31" s="79"/>
      <c r="B31" s="79"/>
      <c r="C31" s="91"/>
      <c r="D31" s="91"/>
      <c r="E31" s="92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3"/>
    </row>
    <row r="32" spans="1:16" s="48" customFormat="1" ht="15">
      <c r="A32" s="79"/>
      <c r="B32" s="79"/>
      <c r="C32" s="91"/>
      <c r="D32" s="91"/>
      <c r="E32" s="92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3"/>
    </row>
    <row r="33" spans="1:16" s="105" customFormat="1" ht="15">
      <c r="A33" s="106" t="s">
        <v>93</v>
      </c>
      <c r="B33" s="106"/>
      <c r="C33" s="107">
        <v>150000</v>
      </c>
      <c r="D33" s="107"/>
      <c r="E33" s="108">
        <v>4508</v>
      </c>
      <c r="F33" s="107"/>
      <c r="G33" s="107">
        <v>0</v>
      </c>
      <c r="H33" s="107"/>
      <c r="I33" s="107">
        <v>17744</v>
      </c>
      <c r="J33" s="107"/>
      <c r="K33" s="107">
        <v>5615</v>
      </c>
      <c r="L33" s="107"/>
      <c r="M33" s="107">
        <v>85911</v>
      </c>
      <c r="N33" s="107"/>
      <c r="O33" s="107">
        <f>SUM(C33:N33)</f>
        <v>263778</v>
      </c>
      <c r="P33" s="118"/>
    </row>
    <row r="34" spans="1:16" s="105" customFormat="1" ht="15">
      <c r="A34" s="109"/>
      <c r="B34" s="109"/>
      <c r="C34" s="107"/>
      <c r="D34" s="107"/>
      <c r="E34" s="108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18"/>
    </row>
    <row r="35" spans="1:34" s="105" customFormat="1" ht="15">
      <c r="A35" s="110" t="s">
        <v>75</v>
      </c>
      <c r="B35" s="110"/>
      <c r="C35" s="107">
        <v>0</v>
      </c>
      <c r="D35" s="107"/>
      <c r="E35" s="108">
        <v>0</v>
      </c>
      <c r="F35" s="107"/>
      <c r="G35" s="107">
        <v>0</v>
      </c>
      <c r="H35" s="107"/>
      <c r="I35" s="107">
        <v>0</v>
      </c>
      <c r="J35" s="107"/>
      <c r="K35" s="107">
        <v>-139</v>
      </c>
      <c r="L35" s="107"/>
      <c r="M35" s="107">
        <v>0</v>
      </c>
      <c r="N35" s="107"/>
      <c r="O35" s="111">
        <f>SUM(C35:N35)</f>
        <v>-139</v>
      </c>
      <c r="P35" s="118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  <c r="AB35" s="109"/>
      <c r="AC35" s="109"/>
      <c r="AD35" s="109"/>
      <c r="AE35" s="109"/>
      <c r="AF35" s="109"/>
      <c r="AG35" s="109"/>
      <c r="AH35" s="109"/>
    </row>
    <row r="36" spans="1:34" s="105" customFormat="1" ht="15">
      <c r="A36" s="110" t="s">
        <v>140</v>
      </c>
      <c r="B36" s="110"/>
      <c r="C36" s="107">
        <v>0</v>
      </c>
      <c r="D36" s="107"/>
      <c r="E36" s="108">
        <v>-18</v>
      </c>
      <c r="F36" s="107"/>
      <c r="G36" s="107">
        <v>0</v>
      </c>
      <c r="H36" s="107"/>
      <c r="I36" s="107">
        <v>0</v>
      </c>
      <c r="J36" s="107"/>
      <c r="K36" s="107">
        <v>0</v>
      </c>
      <c r="L36" s="107"/>
      <c r="M36" s="107">
        <v>0</v>
      </c>
      <c r="N36" s="107"/>
      <c r="O36" s="111">
        <f>SUM(C36:N36)</f>
        <v>-18</v>
      </c>
      <c r="P36" s="118"/>
      <c r="Q36" s="109"/>
      <c r="R36" s="109"/>
      <c r="S36" s="109"/>
      <c r="T36" s="109"/>
      <c r="U36" s="109"/>
      <c r="V36" s="109"/>
      <c r="W36" s="109"/>
      <c r="X36" s="109"/>
      <c r="Y36" s="109"/>
      <c r="Z36" s="109"/>
      <c r="AA36" s="109"/>
      <c r="AB36" s="109"/>
      <c r="AC36" s="109"/>
      <c r="AD36" s="109"/>
      <c r="AE36" s="109"/>
      <c r="AF36" s="109"/>
      <c r="AG36" s="109"/>
      <c r="AH36" s="109"/>
    </row>
    <row r="37" spans="1:34" s="105" customFormat="1" ht="15">
      <c r="A37" s="109" t="s">
        <v>73</v>
      </c>
      <c r="B37" s="109"/>
      <c r="C37" s="107">
        <v>0</v>
      </c>
      <c r="D37" s="107"/>
      <c r="E37" s="108">
        <v>0</v>
      </c>
      <c r="F37" s="107"/>
      <c r="G37" s="107">
        <v>0</v>
      </c>
      <c r="H37" s="107"/>
      <c r="I37" s="107">
        <v>0</v>
      </c>
      <c r="J37" s="107"/>
      <c r="K37" s="107">
        <v>0</v>
      </c>
      <c r="L37" s="107"/>
      <c r="M37" s="107">
        <v>20840</v>
      </c>
      <c r="N37" s="107"/>
      <c r="O37" s="111">
        <f>SUM(C37:N37)</f>
        <v>20840</v>
      </c>
      <c r="P37" s="118"/>
      <c r="Q37" s="109"/>
      <c r="R37" s="109"/>
      <c r="S37" s="109"/>
      <c r="T37" s="109"/>
      <c r="U37" s="109"/>
      <c r="V37" s="109"/>
      <c r="W37" s="109"/>
      <c r="X37" s="109"/>
      <c r="Y37" s="109"/>
      <c r="Z37" s="109"/>
      <c r="AA37" s="109"/>
      <c r="AB37" s="109"/>
      <c r="AC37" s="109"/>
      <c r="AD37" s="109"/>
      <c r="AE37" s="109"/>
      <c r="AF37" s="109"/>
      <c r="AG37" s="109"/>
      <c r="AH37" s="109"/>
    </row>
    <row r="38" spans="1:34" s="105" customFormat="1" ht="15">
      <c r="A38" s="110" t="s">
        <v>92</v>
      </c>
      <c r="B38" s="110"/>
      <c r="C38" s="107">
        <v>0</v>
      </c>
      <c r="D38" s="107"/>
      <c r="E38" s="108">
        <v>0</v>
      </c>
      <c r="F38" s="107"/>
      <c r="G38" s="107">
        <v>0</v>
      </c>
      <c r="H38" s="107"/>
      <c r="I38" s="107">
        <v>0</v>
      </c>
      <c r="J38" s="107"/>
      <c r="K38" s="107">
        <v>0</v>
      </c>
      <c r="L38" s="107"/>
      <c r="M38" s="107">
        <v>-5400</v>
      </c>
      <c r="N38" s="107"/>
      <c r="O38" s="107">
        <f>SUM(C38:N38)</f>
        <v>-5400</v>
      </c>
      <c r="P38" s="118"/>
      <c r="Q38" s="109"/>
      <c r="R38" s="109"/>
      <c r="S38" s="109"/>
      <c r="T38" s="109"/>
      <c r="U38" s="109"/>
      <c r="V38" s="109"/>
      <c r="W38" s="109"/>
      <c r="X38" s="109"/>
      <c r="Y38" s="109"/>
      <c r="Z38" s="109"/>
      <c r="AA38" s="109"/>
      <c r="AB38" s="109"/>
      <c r="AC38" s="109"/>
      <c r="AD38" s="109"/>
      <c r="AE38" s="109"/>
      <c r="AF38" s="109"/>
      <c r="AG38" s="109"/>
      <c r="AH38" s="109"/>
    </row>
    <row r="39" spans="1:34" s="105" customFormat="1" ht="15">
      <c r="A39" s="110"/>
      <c r="B39" s="110"/>
      <c r="C39" s="112"/>
      <c r="D39" s="112"/>
      <c r="E39" s="113"/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18"/>
      <c r="Q39" s="109"/>
      <c r="R39" s="109"/>
      <c r="S39" s="109"/>
      <c r="T39" s="109"/>
      <c r="U39" s="109"/>
      <c r="V39" s="109"/>
      <c r="W39" s="109"/>
      <c r="X39" s="109"/>
      <c r="Y39" s="109"/>
      <c r="Z39" s="109"/>
      <c r="AA39" s="109"/>
      <c r="AB39" s="109"/>
      <c r="AC39" s="109"/>
      <c r="AD39" s="109"/>
      <c r="AE39" s="109"/>
      <c r="AF39" s="109"/>
      <c r="AG39" s="109"/>
      <c r="AH39" s="109"/>
    </row>
    <row r="40" spans="1:16" s="105" customFormat="1" ht="15">
      <c r="A40" s="109"/>
      <c r="B40" s="109"/>
      <c r="C40" s="107"/>
      <c r="D40" s="107"/>
      <c r="E40" s="108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18"/>
    </row>
    <row r="41" spans="1:16" s="131" customFormat="1" ht="15">
      <c r="A41" s="128" t="s">
        <v>141</v>
      </c>
      <c r="B41" s="128"/>
      <c r="C41" s="129">
        <f>SUM(C33:C38)</f>
        <v>150000</v>
      </c>
      <c r="D41" s="129"/>
      <c r="E41" s="129">
        <f>SUM(E33:E38)</f>
        <v>4490</v>
      </c>
      <c r="F41" s="129"/>
      <c r="G41" s="129">
        <f>SUM(G33:G38)</f>
        <v>0</v>
      </c>
      <c r="H41" s="129"/>
      <c r="I41" s="129">
        <f>SUM(I33:I38)</f>
        <v>17744</v>
      </c>
      <c r="J41" s="129"/>
      <c r="K41" s="129">
        <f>SUM(K33:K38)</f>
        <v>5476</v>
      </c>
      <c r="L41" s="129"/>
      <c r="M41" s="129">
        <f>SUM(M33:M38)</f>
        <v>101351</v>
      </c>
      <c r="N41" s="129"/>
      <c r="O41" s="129">
        <f>SUM(O33:O38)</f>
        <v>279061</v>
      </c>
      <c r="P41" s="130"/>
    </row>
    <row r="42" spans="1:16" s="48" customFormat="1" ht="15.75" thickBot="1">
      <c r="A42" s="79"/>
      <c r="B42" s="79"/>
      <c r="C42" s="96"/>
      <c r="D42" s="96"/>
      <c r="E42" s="97"/>
      <c r="F42" s="96"/>
      <c r="G42" s="96"/>
      <c r="H42" s="96"/>
      <c r="I42" s="96"/>
      <c r="J42" s="96"/>
      <c r="K42" s="96"/>
      <c r="L42" s="114"/>
      <c r="M42" s="96"/>
      <c r="N42" s="114"/>
      <c r="O42" s="114"/>
      <c r="P42" s="93"/>
    </row>
    <row r="43" spans="1:16" s="48" customFormat="1" ht="15.75" thickTop="1">
      <c r="A43" s="79"/>
      <c r="B43" s="79"/>
      <c r="C43" s="91"/>
      <c r="D43" s="91"/>
      <c r="E43" s="92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3"/>
    </row>
    <row r="44" spans="1:16" s="48" customFormat="1" ht="15" hidden="1">
      <c r="A44" s="79"/>
      <c r="B44" s="79"/>
      <c r="C44" s="91"/>
      <c r="D44" s="91"/>
      <c r="E44" s="92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3"/>
    </row>
    <row r="45" spans="1:16" s="48" customFormat="1" ht="15" hidden="1">
      <c r="A45" s="78"/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3"/>
    </row>
    <row r="46" spans="1:16" s="48" customFormat="1" ht="15">
      <c r="A46" s="78"/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3"/>
    </row>
    <row r="47" spans="1:16" s="48" customFormat="1" ht="15" hidden="1">
      <c r="A47" s="98"/>
      <c r="B47" s="98"/>
      <c r="C47" s="79"/>
      <c r="D47" s="79"/>
      <c r="E47" s="12"/>
      <c r="F47" s="79"/>
      <c r="G47" s="79"/>
      <c r="H47" s="79"/>
      <c r="I47" s="81"/>
      <c r="J47" s="81"/>
      <c r="K47" s="81"/>
      <c r="L47" s="81"/>
      <c r="M47" s="79"/>
      <c r="N47" s="79"/>
      <c r="O47" s="79"/>
      <c r="P47" s="79"/>
    </row>
    <row r="48" spans="1:16" s="48" customFormat="1" ht="30.75" customHeight="1">
      <c r="A48" s="164" t="s">
        <v>116</v>
      </c>
      <c r="B48" s="164"/>
      <c r="C48" s="164"/>
      <c r="D48" s="164"/>
      <c r="E48" s="164"/>
      <c r="F48" s="164"/>
      <c r="G48" s="164"/>
      <c r="H48" s="164"/>
      <c r="I48" s="164"/>
      <c r="J48" s="164"/>
      <c r="K48" s="164"/>
      <c r="L48" s="164"/>
      <c r="M48" s="164"/>
      <c r="N48" s="164"/>
      <c r="O48" s="164"/>
      <c r="P48" s="79"/>
    </row>
  </sheetData>
  <mergeCells count="3">
    <mergeCell ref="A48:O48"/>
    <mergeCell ref="A1:O1"/>
    <mergeCell ref="E7:K7"/>
  </mergeCells>
  <printOptions/>
  <pageMargins left="1.14" right="0.75" top="0.7" bottom="0.53" header="0.53" footer="0.31"/>
  <pageSetup firstPageNumber="3" useFirstPageNumber="1" fitToHeight="1" fitToWidth="1" horizontalDpi="600" verticalDpi="600" orientation="landscape" paperSize="9" scale="80" r:id="rId2"/>
  <headerFooter alignWithMargins="0">
    <oddFooter>&amp;R&amp;"Times New Roman,Italic"&amp;11Page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4"/>
  <sheetViews>
    <sheetView workbookViewId="0" topLeftCell="A27">
      <selection activeCell="B42" sqref="B42"/>
    </sheetView>
  </sheetViews>
  <sheetFormatPr defaultColWidth="9.140625" defaultRowHeight="12.75"/>
  <cols>
    <col min="1" max="1" width="5.8515625" style="48" customWidth="1"/>
    <col min="2" max="2" width="53.28125" style="48" customWidth="1"/>
    <col min="3" max="3" width="15.00390625" style="135" customWidth="1"/>
    <col min="4" max="4" width="2.28125" style="48" customWidth="1"/>
    <col min="5" max="5" width="13.140625" style="141" customWidth="1"/>
    <col min="7" max="7" width="14.00390625" style="0" bestFit="1" customWidth="1"/>
  </cols>
  <sheetData>
    <row r="1" spans="1:3" ht="24" customHeight="1">
      <c r="A1" s="165" t="s">
        <v>62</v>
      </c>
      <c r="B1" s="165"/>
      <c r="C1" s="165"/>
    </row>
    <row r="2" spans="1:5" ht="15">
      <c r="A2" s="13"/>
      <c r="B2" s="13"/>
      <c r="C2" s="20"/>
      <c r="E2" s="146"/>
    </row>
    <row r="3" spans="1:5" ht="15" hidden="1">
      <c r="A3" s="13"/>
      <c r="B3" s="13"/>
      <c r="C3" s="20"/>
      <c r="E3" s="146"/>
    </row>
    <row r="4" spans="1:5" ht="15">
      <c r="A4" s="13"/>
      <c r="B4" s="13"/>
      <c r="C4" s="20"/>
      <c r="E4" s="146"/>
    </row>
    <row r="5" spans="1:5" ht="15.75">
      <c r="A5" s="100" t="s">
        <v>84</v>
      </c>
      <c r="B5" s="3"/>
      <c r="C5" s="22"/>
      <c r="E5" s="147"/>
    </row>
    <row r="6" ht="15.75">
      <c r="A6" s="100" t="s">
        <v>133</v>
      </c>
    </row>
    <row r="7" spans="1:5" ht="15">
      <c r="A7" s="69"/>
      <c r="B7" s="69"/>
      <c r="C7" s="136"/>
      <c r="E7" s="148"/>
    </row>
    <row r="8" spans="1:5" ht="15">
      <c r="A8" s="3"/>
      <c r="B8" s="3"/>
      <c r="C8" s="52" t="s">
        <v>123</v>
      </c>
      <c r="E8" s="149" t="s">
        <v>123</v>
      </c>
    </row>
    <row r="9" spans="1:5" ht="15">
      <c r="A9" s="3"/>
      <c r="B9" s="3"/>
      <c r="C9" s="52" t="s">
        <v>91</v>
      </c>
      <c r="E9" s="149" t="s">
        <v>91</v>
      </c>
    </row>
    <row r="10" spans="1:5" ht="15">
      <c r="A10" s="3"/>
      <c r="B10" s="3"/>
      <c r="C10" s="145" t="s">
        <v>130</v>
      </c>
      <c r="E10" s="150" t="s">
        <v>131</v>
      </c>
    </row>
    <row r="11" spans="1:5" ht="15">
      <c r="A11" s="3"/>
      <c r="B11" s="3"/>
      <c r="C11" s="137" t="s">
        <v>1</v>
      </c>
      <c r="E11" s="151" t="s">
        <v>1</v>
      </c>
    </row>
    <row r="12" spans="1:5" ht="15">
      <c r="A12" s="3" t="s">
        <v>23</v>
      </c>
      <c r="B12" s="3"/>
      <c r="C12" s="70"/>
      <c r="E12" s="152"/>
    </row>
    <row r="13" spans="1:5" ht="15">
      <c r="A13" s="11" t="s">
        <v>12</v>
      </c>
      <c r="B13" s="11"/>
      <c r="C13" s="42">
        <v>28498</v>
      </c>
      <c r="E13" s="153">
        <v>30213</v>
      </c>
    </row>
    <row r="14" spans="1:5" ht="15">
      <c r="A14" s="11" t="s">
        <v>27</v>
      </c>
      <c r="B14" s="11"/>
      <c r="C14" s="42">
        <v>-2466</v>
      </c>
      <c r="E14" s="153">
        <v>1211</v>
      </c>
    </row>
    <row r="15" spans="1:5" ht="15">
      <c r="A15" s="11" t="s">
        <v>16</v>
      </c>
      <c r="B15" s="11"/>
      <c r="C15" s="71">
        <f>SUM(C13:C14)</f>
        <v>26032</v>
      </c>
      <c r="E15" s="154">
        <f>SUM(E13:E14)</f>
        <v>31424</v>
      </c>
    </row>
    <row r="16" spans="1:5" ht="15">
      <c r="A16" s="11" t="s">
        <v>28</v>
      </c>
      <c r="B16" s="11"/>
      <c r="C16" s="72">
        <v>-60403</v>
      </c>
      <c r="E16" s="155">
        <v>832</v>
      </c>
    </row>
    <row r="17" spans="1:5" ht="15">
      <c r="A17" s="73" t="s">
        <v>17</v>
      </c>
      <c r="B17" s="73"/>
      <c r="C17" s="71">
        <f>SUM(C15:C16)</f>
        <v>-34371</v>
      </c>
      <c r="E17" s="154">
        <f>SUM(E15:E16)</f>
        <v>32256</v>
      </c>
    </row>
    <row r="18" spans="1:5" ht="15">
      <c r="A18" s="73" t="s">
        <v>24</v>
      </c>
      <c r="B18" s="73"/>
      <c r="C18" s="42">
        <v>-4806</v>
      </c>
      <c r="E18" s="153">
        <v>-9582</v>
      </c>
    </row>
    <row r="19" spans="1:5" ht="15">
      <c r="A19" s="74" t="s">
        <v>89</v>
      </c>
      <c r="B19" s="74"/>
      <c r="C19" s="75">
        <f>SUM(C17:C18)</f>
        <v>-39177</v>
      </c>
      <c r="E19" s="156">
        <f>SUM(E17:E18)</f>
        <v>22674</v>
      </c>
    </row>
    <row r="20" spans="1:5" ht="15">
      <c r="A20" s="11"/>
      <c r="B20" s="11"/>
      <c r="C20" s="42"/>
      <c r="E20" s="153"/>
    </row>
    <row r="21" spans="1:5" ht="15">
      <c r="A21" s="3" t="s">
        <v>19</v>
      </c>
      <c r="B21" s="3"/>
      <c r="C21" s="42"/>
      <c r="E21" s="153"/>
    </row>
    <row r="22" spans="1:5" ht="15">
      <c r="A22" s="11" t="s">
        <v>101</v>
      </c>
      <c r="B22" s="3"/>
      <c r="C22" s="42">
        <f>-18292+13195</f>
        <v>-5097</v>
      </c>
      <c r="E22" s="153">
        <v>0</v>
      </c>
    </row>
    <row r="23" spans="1:5" ht="15" hidden="1">
      <c r="A23" s="11" t="s">
        <v>112</v>
      </c>
      <c r="B23" s="3"/>
      <c r="C23" s="42">
        <v>0</v>
      </c>
      <c r="E23" s="153">
        <v>0</v>
      </c>
    </row>
    <row r="24" spans="1:5" ht="15">
      <c r="A24" s="73" t="s">
        <v>87</v>
      </c>
      <c r="B24" s="76"/>
      <c r="C24" s="42">
        <v>-697</v>
      </c>
      <c r="E24" s="153">
        <v>-1100</v>
      </c>
    </row>
    <row r="25" spans="1:5" ht="15">
      <c r="A25" s="73" t="s">
        <v>29</v>
      </c>
      <c r="B25" s="76"/>
      <c r="C25" s="42">
        <v>-71</v>
      </c>
      <c r="E25" s="153">
        <v>985</v>
      </c>
    </row>
    <row r="26" spans="1:5" ht="15" hidden="1">
      <c r="A26" s="73"/>
      <c r="B26" s="76"/>
      <c r="C26" s="42"/>
      <c r="E26" s="153"/>
    </row>
    <row r="27" spans="1:5" ht="15">
      <c r="A27" s="74" t="s">
        <v>85</v>
      </c>
      <c r="B27" s="3"/>
      <c r="C27" s="75">
        <f>SUM(C22:C26)</f>
        <v>-5865</v>
      </c>
      <c r="E27" s="156">
        <f>SUM(E22:E26)</f>
        <v>-115</v>
      </c>
    </row>
    <row r="28" spans="1:5" ht="15">
      <c r="A28" s="11"/>
      <c r="B28" s="11"/>
      <c r="C28" s="42"/>
      <c r="E28" s="153"/>
    </row>
    <row r="29" spans="1:5" ht="15">
      <c r="A29" s="3" t="s">
        <v>20</v>
      </c>
      <c r="B29" s="3"/>
      <c r="C29" s="42"/>
      <c r="E29" s="153"/>
    </row>
    <row r="30" spans="1:5" ht="15">
      <c r="A30" s="11" t="s">
        <v>113</v>
      </c>
      <c r="B30" s="3"/>
      <c r="C30" s="42">
        <v>74</v>
      </c>
      <c r="E30" s="153">
        <v>0</v>
      </c>
    </row>
    <row r="31" spans="1:5" ht="15">
      <c r="A31" s="11" t="s">
        <v>138</v>
      </c>
      <c r="B31" s="3"/>
      <c r="C31" s="42">
        <v>-2870</v>
      </c>
      <c r="E31" s="153">
        <v>0</v>
      </c>
    </row>
    <row r="32" spans="1:5" ht="15">
      <c r="A32" s="73" t="s">
        <v>124</v>
      </c>
      <c r="B32" s="3"/>
      <c r="C32" s="42">
        <f>28275+29100</f>
        <v>57375</v>
      </c>
      <c r="E32" s="153">
        <v>16538</v>
      </c>
    </row>
    <row r="33" spans="1:5" ht="15">
      <c r="A33" s="73" t="s">
        <v>26</v>
      </c>
      <c r="B33" s="11"/>
      <c r="C33" s="42">
        <v>-5769</v>
      </c>
      <c r="E33" s="153">
        <v>-31078</v>
      </c>
    </row>
    <row r="34" spans="1:5" ht="15">
      <c r="A34" s="73" t="s">
        <v>90</v>
      </c>
      <c r="B34" s="11"/>
      <c r="C34" s="42">
        <v>0</v>
      </c>
      <c r="E34" s="153">
        <v>-3240</v>
      </c>
    </row>
    <row r="35" spans="1:5" ht="15">
      <c r="A35" s="73" t="s">
        <v>142</v>
      </c>
      <c r="B35" s="11"/>
      <c r="C35" s="42">
        <f>-17072</f>
        <v>-17072</v>
      </c>
      <c r="E35" s="153">
        <v>-47</v>
      </c>
    </row>
    <row r="36" spans="1:5" ht="15">
      <c r="A36" s="73" t="s">
        <v>29</v>
      </c>
      <c r="B36" s="3"/>
      <c r="C36" s="42">
        <f>63+-759+-618</f>
        <v>-1314</v>
      </c>
      <c r="E36" s="153">
        <f>-2228+47</f>
        <v>-2181</v>
      </c>
    </row>
    <row r="37" spans="1:5" ht="15">
      <c r="A37" s="74" t="s">
        <v>86</v>
      </c>
      <c r="B37" s="3"/>
      <c r="C37" s="75">
        <f>SUM(C30:C36)</f>
        <v>30424</v>
      </c>
      <c r="E37" s="156">
        <f>SUM(E30:E36)</f>
        <v>-20008</v>
      </c>
    </row>
    <row r="38" spans="1:5" ht="15">
      <c r="A38" s="11"/>
      <c r="B38" s="11"/>
      <c r="C38" s="42"/>
      <c r="E38" s="153"/>
    </row>
    <row r="39" spans="1:5" ht="15">
      <c r="A39" s="3" t="s">
        <v>18</v>
      </c>
      <c r="B39" s="3"/>
      <c r="C39" s="42">
        <f>C37+C27+C19</f>
        <v>-14618</v>
      </c>
      <c r="E39" s="153">
        <f>E37+E27+E19</f>
        <v>2551</v>
      </c>
    </row>
    <row r="40" spans="1:5" ht="15">
      <c r="A40" s="3" t="s">
        <v>107</v>
      </c>
      <c r="B40" s="3"/>
      <c r="C40" s="42">
        <v>121309</v>
      </c>
      <c r="E40" s="153">
        <v>29257</v>
      </c>
    </row>
    <row r="41" spans="1:5" ht="15.75" thickBot="1">
      <c r="A41" s="3" t="s">
        <v>108</v>
      </c>
      <c r="B41" s="3"/>
      <c r="C41" s="77">
        <f>SUM(C39:C40)</f>
        <v>106691</v>
      </c>
      <c r="E41" s="157">
        <f>SUM(E39:E40)</f>
        <v>31808</v>
      </c>
    </row>
    <row r="42" ht="15" customHeight="1"/>
    <row r="43" ht="6" customHeight="1"/>
    <row r="44" spans="1:5" ht="15">
      <c r="A44" s="3" t="s">
        <v>95</v>
      </c>
      <c r="B44" s="11"/>
      <c r="C44" s="22"/>
      <c r="E44" s="147"/>
    </row>
    <row r="45" spans="1:9" ht="15.75">
      <c r="A45" s="11"/>
      <c r="B45" s="133" t="s">
        <v>125</v>
      </c>
      <c r="C45" s="70">
        <v>94197</v>
      </c>
      <c r="D45" s="142"/>
      <c r="E45" s="158">
        <v>42433</v>
      </c>
      <c r="F45" s="134"/>
      <c r="G45" s="138"/>
      <c r="H45" s="139"/>
      <c r="I45" s="138"/>
    </row>
    <row r="46" spans="1:9" ht="15.75">
      <c r="A46" s="11"/>
      <c r="B46" s="133" t="s">
        <v>128</v>
      </c>
      <c r="C46" s="143">
        <v>40539</v>
      </c>
      <c r="D46" s="142"/>
      <c r="E46" s="159">
        <v>6280</v>
      </c>
      <c r="F46" s="134"/>
      <c r="G46" s="140"/>
      <c r="H46" s="139"/>
      <c r="I46" s="140"/>
    </row>
    <row r="47" spans="1:9" ht="15.75">
      <c r="A47" s="11"/>
      <c r="B47" s="133" t="s">
        <v>6</v>
      </c>
      <c r="C47" s="70">
        <f>SUM(C45:C46)</f>
        <v>134736</v>
      </c>
      <c r="D47" s="142"/>
      <c r="E47" s="152">
        <f>SUM(E45:E46)</f>
        <v>48713</v>
      </c>
      <c r="F47" s="134"/>
      <c r="G47" s="140"/>
      <c r="H47" s="139"/>
      <c r="I47" s="140"/>
    </row>
    <row r="48" spans="1:9" ht="15.75">
      <c r="A48" s="11"/>
      <c r="B48" s="133" t="s">
        <v>126</v>
      </c>
      <c r="C48" s="70">
        <v>-10505</v>
      </c>
      <c r="D48" s="142"/>
      <c r="E48" s="152">
        <v>0</v>
      </c>
      <c r="F48" s="134"/>
      <c r="G48" s="140"/>
      <c r="H48" s="139"/>
      <c r="I48" s="138"/>
    </row>
    <row r="49" spans="1:9" ht="15.75">
      <c r="A49" s="11"/>
      <c r="B49" s="133" t="s">
        <v>127</v>
      </c>
      <c r="C49" s="70">
        <v>-16293</v>
      </c>
      <c r="D49" s="142"/>
      <c r="E49" s="152">
        <v>-3256</v>
      </c>
      <c r="F49" s="134"/>
      <c r="G49" s="140"/>
      <c r="H49" s="139"/>
      <c r="I49" s="138"/>
    </row>
    <row r="50" spans="1:9" ht="15.75">
      <c r="A50" s="11"/>
      <c r="B50" s="133" t="s">
        <v>88</v>
      </c>
      <c r="C50" s="70">
        <v>-1247</v>
      </c>
      <c r="D50" s="142"/>
      <c r="E50" s="152">
        <v>-13649</v>
      </c>
      <c r="F50" s="134"/>
      <c r="G50" s="140"/>
      <c r="H50" s="139"/>
      <c r="I50" s="140"/>
    </row>
    <row r="51" spans="1:9" ht="16.5" thickBot="1">
      <c r="A51" s="11"/>
      <c r="B51" s="133"/>
      <c r="C51" s="144">
        <f>SUM(C47:C50)</f>
        <v>106691</v>
      </c>
      <c r="D51" s="142"/>
      <c r="E51" s="160">
        <f>SUM(E47:E50)</f>
        <v>31808</v>
      </c>
      <c r="F51" s="134"/>
      <c r="G51" s="140"/>
      <c r="H51" s="139"/>
      <c r="I51" s="140"/>
    </row>
    <row r="52" spans="1:7" ht="16.5" thickTop="1">
      <c r="A52" s="11"/>
      <c r="B52" s="11"/>
      <c r="C52" s="101"/>
      <c r="E52" s="161"/>
      <c r="G52" s="138"/>
    </row>
    <row r="53" ht="14.25" customHeight="1">
      <c r="G53" s="140"/>
    </row>
    <row r="54" spans="1:5" ht="29.25" customHeight="1">
      <c r="A54" s="164" t="s">
        <v>117</v>
      </c>
      <c r="B54" s="164"/>
      <c r="C54" s="164"/>
      <c r="D54" s="164"/>
      <c r="E54" s="164"/>
    </row>
  </sheetData>
  <mergeCells count="2">
    <mergeCell ref="A1:C1"/>
    <mergeCell ref="A54:E54"/>
  </mergeCells>
  <printOptions/>
  <pageMargins left="1" right="0.5" top="0.94" bottom="0.88" header="0.5" footer="0.5"/>
  <pageSetup firstPageNumber="4" useFirstPageNumber="1" fitToHeight="1" fitToWidth="1" horizontalDpi="600" verticalDpi="600" orientation="portrait" paperSize="9" scale="97" r:id="rId1"/>
  <headerFooter alignWithMargins="0">
    <oddFooter>&amp;R&amp;"Times New Roman,Italic"Page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glomac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GLOMAC BERHAD</cp:lastModifiedBy>
  <cp:lastPrinted>2004-12-17T08:19:31Z</cp:lastPrinted>
  <dcterms:created xsi:type="dcterms:W3CDTF">2002-11-28T03:19:13Z</dcterms:created>
  <dcterms:modified xsi:type="dcterms:W3CDTF">2004-12-23T08:47:34Z</dcterms:modified>
  <cp:category/>
  <cp:version/>
  <cp:contentType/>
  <cp:contentStatus/>
</cp:coreProperties>
</file>