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Flow'!$A$1:$G$71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<sst xmlns="http://schemas.openxmlformats.org/spreadsheetml/2006/main" count="165" uniqueCount="126">
  <si>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</si>
  <si>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</si>
  <si>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</si>
  <si>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</si>
  <si>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</si>
  <si>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</si>
  <si>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</si>
  <si>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</si>
  <si>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</si>
  <si>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</si>
  <si>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</si>
  <si>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</si>
  <si>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</si>
  <si>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</si>
  <si>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</si>
  <si>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</si>
  <si>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</si>
  <si>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</si>
  <si>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</si>
  <si>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</si>
  <si>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</si>
  <si>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</si>
  <si>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</si>
  <si>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</si>
  <si>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</si>
  <si>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</si>
  <si>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</si>
  <si>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</si>
  <si>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</si>
  <si>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</si>
  <si>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</si>
  <si>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</si>
  <si>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</si>
  <si>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</si>
  <si>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</si>
  <si>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</si>
  <si>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</si>
  <si>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</si>
  <si>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</si>
  <si>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</si>
  <si>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</si>
  <si>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</si>
  <si>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</si>
  <si>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</si>
  <si>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</si>
  <si>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</si>
  <si>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</si>
  <si>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</si>
  <si>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</si>
  <si>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</si>
  <si>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</si>
  <si>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</si>
  <si>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</si>
  <si>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</si>
  <si>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</si>
  <si>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</si>
  <si>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</si>
  <si>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</si>
  <si>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</si>
  <si>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</si>
  <si>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</si>
  <si>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</si>
  <si>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</si>
  <si>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</si>
  <si>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vendor financing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</si>
  <si>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</si>
  <si>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</si>
  <si>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</si>
  <si>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</si>
  <si>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</si>
  <si>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</si>
  <si>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</si>
  <si>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</si>
  <si>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</si>
  <si>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</si>
  <si>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</si>
  <si>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</si>
  <si>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</si>
  <si>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</si>
  <si>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Issuance of shares to minority interest</t>
  </si>
  <si>
    <t>Finance lease receivable</t>
  </si>
  <si>
    <t>Allowance for doubtful debts</t>
  </si>
  <si>
    <t>Retirement benefits</t>
  </si>
  <si>
    <t>Retirement benefits paid</t>
  </si>
  <si>
    <t>Unrealised foreign exchange loss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</si>
  <si>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</si>
  <si>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</si>
  <si>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</si>
  <si>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</si>
  <si>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</si>
  <si>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</si>
  <si>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</si>
  <si>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</si>
  <si>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</si>
  <si>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</si>
  <si>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2012</t>
  </si>
  <si>
    <t>Investment in subsidiaries</t>
  </si>
  <si>
    <t>Bank overdraft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</si>
  <si>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</si>
  <si>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</si>
  <si>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</si>
  <si>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</si>
  <si>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</si>
  <si>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</si>
  <si>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</si>
  <si>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</si>
  <si>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Restated</t>
  </si>
  <si>
    <t>Net drawndown</t>
  </si>
  <si>
    <t>Dividends</t>
  </si>
  <si>
    <t>As at 31.12.2012</t>
  </si>
  <si>
    <t>Additional on investment property</t>
  </si>
  <si>
    <t>Unrealised foreign exchange gain</t>
  </si>
  <si>
    <t>2013</t>
  </si>
  <si>
    <t>Financial Statements for the year ended 31st December 2012)</t>
  </si>
  <si>
    <t>Statements for the year ended 31st December 2012)</t>
  </si>
  <si>
    <t>year ended 31st December 2012)</t>
  </si>
  <si>
    <t>Taxation and Zakat</t>
  </si>
  <si>
    <t>Tax and Zakat paid</t>
  </si>
  <si>
    <t>As at 31 December 2013</t>
  </si>
  <si>
    <t>As at 31.12.2013</t>
  </si>
  <si>
    <t>12 Month</t>
  </si>
  <si>
    <t>12 months quarter ended 31 December 2013</t>
  </si>
  <si>
    <t>12 months quarter ended 31 December 2012</t>
  </si>
  <si>
    <t>Earnings/(loss) Per Share - Basic</t>
  </si>
  <si>
    <t>12 months ended</t>
  </si>
  <si>
    <t>For the fourth quarter ended 31 December 2013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</si>
</sst>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</numFmts>
  <fonts count="54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0" fontId="9" fillId="0" borderId="0" xfId="71" applyNumberFormat="1" applyFont="1" applyFill="1" applyAlignment="1">
      <alignment/>
    </xf>
    <xf numFmtId="37" fontId="9" fillId="0" borderId="0" xfId="42" applyNumberFormat="1" applyFont="1" applyFill="1" applyBorder="1" applyAlignment="1">
      <alignment/>
    </xf>
    <xf numFmtId="171" fontId="10" fillId="0" borderId="0" xfId="68" applyNumberFormat="1" applyFont="1" applyFill="1">
      <alignment/>
      <protection/>
    </xf>
    <xf numFmtId="187" fontId="10" fillId="0" borderId="0" xfId="68" applyNumberFormat="1" applyFont="1" applyFill="1">
      <alignment/>
      <protection/>
    </xf>
    <xf numFmtId="196" fontId="10" fillId="0" borderId="0" xfId="68" applyNumberFormat="1" applyFont="1" applyFill="1">
      <alignment/>
      <protection/>
    </xf>
    <xf numFmtId="43" fontId="10" fillId="0" borderId="0" xfId="68" applyNumberFormat="1" applyFont="1" applyFill="1">
      <alignment/>
      <protection/>
    </xf>
    <xf numFmtId="183" fontId="10" fillId="0" borderId="0" xfId="68" applyNumberFormat="1" applyFont="1" applyFill="1">
      <alignment/>
      <protection/>
    </xf>
    <xf numFmtId="172" fontId="10" fillId="0" borderId="0" xfId="68" applyNumberFormat="1" applyFont="1" applyFill="1">
      <alignment/>
      <protection/>
    </xf>
    <xf numFmtId="172" fontId="12" fillId="0" borderId="0" xfId="42" applyNumberFormat="1" applyFont="1" applyFill="1" applyAlignment="1" quotePrefix="1">
      <alignment horizontal="center"/>
    </xf>
    <xf numFmtId="0" fontId="53" fillId="0" borderId="0" xfId="68" applyFont="1" applyFill="1">
      <alignment/>
      <protection/>
    </xf>
    <xf numFmtId="43" fontId="53" fillId="0" borderId="0" xfId="42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6" t="s">
        <v>5</v>
      </c>
      <c r="B1" s="1"/>
      <c r="C1" s="1"/>
      <c r="D1" s="1"/>
      <c r="E1" s="1"/>
      <c r="F1" s="1"/>
    </row>
    <row r="2" spans="1:6" ht="12">
      <c r="A2" s="56" t="s">
        <v>6</v>
      </c>
      <c r="B2" s="1"/>
      <c r="C2" s="1"/>
      <c r="D2" s="1"/>
      <c r="E2" s="1"/>
      <c r="F2" s="1"/>
    </row>
    <row r="3" spans="1:6" ht="12">
      <c r="A3" s="56" t="s">
        <v>98</v>
      </c>
      <c r="B3" s="1"/>
      <c r="C3" s="1"/>
      <c r="D3" s="1"/>
      <c r="E3" s="1"/>
      <c r="F3" s="1"/>
    </row>
    <row r="4" spans="1:6" ht="12">
      <c r="A4" s="57" t="s">
        <v>125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6"/>
      <c r="B7" s="1"/>
      <c r="C7" s="1"/>
      <c r="D7" s="1"/>
      <c r="E7" s="1"/>
      <c r="F7" s="1"/>
    </row>
    <row r="8" spans="1:6" ht="12">
      <c r="A8" s="3"/>
      <c r="B8" s="1"/>
      <c r="C8" s="58"/>
      <c r="D8" s="1"/>
      <c r="E8" s="1"/>
      <c r="F8" s="58"/>
    </row>
    <row r="9" spans="1:6" ht="12">
      <c r="A9" s="3"/>
      <c r="B9" s="59" t="s">
        <v>112</v>
      </c>
      <c r="C9" s="59" t="s">
        <v>95</v>
      </c>
      <c r="D9" s="60"/>
      <c r="E9" s="59" t="s">
        <v>112</v>
      </c>
      <c r="F9" s="59" t="s">
        <v>95</v>
      </c>
    </row>
    <row r="10" spans="1:6" ht="12">
      <c r="A10" s="3"/>
      <c r="B10" s="58" t="s">
        <v>99</v>
      </c>
      <c r="C10" s="58" t="s">
        <v>100</v>
      </c>
      <c r="D10" s="58"/>
      <c r="E10" s="58" t="s">
        <v>120</v>
      </c>
      <c r="F10" s="58" t="s">
        <v>120</v>
      </c>
    </row>
    <row r="11" spans="1:6" ht="12">
      <c r="A11" s="3"/>
      <c r="B11" s="58" t="s">
        <v>101</v>
      </c>
      <c r="C11" s="58" t="s">
        <v>101</v>
      </c>
      <c r="D11" s="58"/>
      <c r="E11" s="58" t="s">
        <v>102</v>
      </c>
      <c r="F11" s="58" t="s">
        <v>102</v>
      </c>
    </row>
    <row r="12" spans="1:6" ht="12">
      <c r="A12" s="3"/>
      <c r="B12" s="61">
        <v>41639</v>
      </c>
      <c r="C12" s="61">
        <v>41639</v>
      </c>
      <c r="D12" s="58"/>
      <c r="E12" s="58" t="s">
        <v>103</v>
      </c>
      <c r="F12" s="58" t="s">
        <v>103</v>
      </c>
    </row>
    <row r="13" spans="1:6" ht="12">
      <c r="A13" s="3"/>
      <c r="B13" s="58" t="s">
        <v>7</v>
      </c>
      <c r="C13" s="58" t="s">
        <v>7</v>
      </c>
      <c r="D13" s="58"/>
      <c r="E13" s="58" t="s">
        <v>7</v>
      </c>
      <c r="F13" s="58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44">
        <v>69212.37635999994</v>
      </c>
      <c r="C15" s="39">
        <v>91096</v>
      </c>
      <c r="D15" s="39"/>
      <c r="E15" s="46">
        <v>281007.37635999994</v>
      </c>
      <c r="F15" s="44">
        <v>324573</v>
      </c>
      <c r="G15" s="44">
        <v>116592.24131</v>
      </c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104</v>
      </c>
      <c r="B17" s="44">
        <v>-75339.20626520005</v>
      </c>
      <c r="C17" s="39">
        <v>-82655</v>
      </c>
      <c r="D17" s="39"/>
      <c r="E17" s="46">
        <v>-276127.20626520005</v>
      </c>
      <c r="F17" s="39">
        <v>-302836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105</v>
      </c>
      <c r="B19" s="44">
        <v>-1794.0514000000003</v>
      </c>
      <c r="C19" s="39">
        <v>-1725</v>
      </c>
      <c r="D19" s="39"/>
      <c r="E19" s="46">
        <v>-7381.0514</v>
      </c>
      <c r="F19" s="39">
        <v>-6816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49</v>
      </c>
      <c r="B21" s="44">
        <v>89.32615000000033</v>
      </c>
      <c r="C21" s="39">
        <v>503</v>
      </c>
      <c r="D21" s="39"/>
      <c r="E21" s="46">
        <v>887.3261500000003</v>
      </c>
      <c r="F21" s="39">
        <v>1745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50</v>
      </c>
      <c r="B23" s="44">
        <f>SUM(B15:B22)</f>
        <v>-7831.555155200109</v>
      </c>
      <c r="C23" s="44">
        <f>SUM(C15:C22)</f>
        <v>7219</v>
      </c>
      <c r="D23" s="39"/>
      <c r="E23" s="44">
        <f>SUM(E15:E22)</f>
        <v>-1613.5551552001093</v>
      </c>
      <c r="F23" s="44">
        <f>SUM(F15:F22)</f>
        <v>16666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51</v>
      </c>
      <c r="B25" s="44">
        <v>-172.33375</v>
      </c>
      <c r="C25" s="39">
        <v>-633</v>
      </c>
      <c r="D25" s="39"/>
      <c r="E25" s="46">
        <v>-1216.33375</v>
      </c>
      <c r="F25" s="46">
        <v>-1060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1"/>
      <c r="G26" s="47"/>
    </row>
    <row r="27" spans="1:7" ht="12">
      <c r="A27" s="3" t="s">
        <v>47</v>
      </c>
      <c r="B27" s="39">
        <f>SUM(B23:B26)</f>
        <v>-8003.888905200109</v>
      </c>
      <c r="C27" s="39">
        <f>SUM(C23:C26)</f>
        <v>6586</v>
      </c>
      <c r="D27" s="39"/>
      <c r="E27" s="39">
        <f>SUM(E23:E26)</f>
        <v>-2829.8889052001095</v>
      </c>
      <c r="F27" s="39">
        <f>SUM(F23:F26)</f>
        <v>15606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116</v>
      </c>
      <c r="B29" s="44">
        <v>-1578.1524399999998</v>
      </c>
      <c r="C29" s="39">
        <v>-1281</v>
      </c>
      <c r="D29" s="39"/>
      <c r="E29" s="46">
        <v>-3155.15244</v>
      </c>
      <c r="F29" s="44">
        <v>-4167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46</v>
      </c>
      <c r="B31" s="44">
        <f>SUM(B27:B29)</f>
        <v>-9582.041345200108</v>
      </c>
      <c r="C31" s="44">
        <f>SUM(C27:C29)</f>
        <v>5305</v>
      </c>
      <c r="D31" s="44"/>
      <c r="E31" s="44">
        <f>SUM(E27:E29)</f>
        <v>-5985.041345200109</v>
      </c>
      <c r="F31" s="44">
        <f>SUM(F27:F29)</f>
        <v>11439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66</v>
      </c>
      <c r="B33" s="41">
        <v>415</v>
      </c>
      <c r="C33" s="41">
        <v>0</v>
      </c>
      <c r="D33" s="39"/>
      <c r="E33" s="41">
        <v>415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67</v>
      </c>
      <c r="B35" s="45">
        <f>SUM(B31:B33)</f>
        <v>-9167.041345200108</v>
      </c>
      <c r="C35" s="45">
        <f>SUM(C31:C33)</f>
        <v>5305</v>
      </c>
      <c r="D35" s="39"/>
      <c r="E35" s="45">
        <f>SUM(E31:E34)</f>
        <v>-5570.041345200109</v>
      </c>
      <c r="F35" s="45">
        <f>SUM(F31:F33)</f>
        <v>11439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2"/>
      <c r="G36" s="39"/>
    </row>
    <row r="37" spans="1:7" ht="12">
      <c r="A37" s="3"/>
      <c r="B37" s="48"/>
      <c r="C37" s="48"/>
      <c r="D37" s="39"/>
      <c r="E37" s="48"/>
      <c r="F37" s="82"/>
      <c r="G37" s="48"/>
    </row>
    <row r="38" spans="1:7" ht="12">
      <c r="A38" s="3" t="s">
        <v>94</v>
      </c>
      <c r="B38" s="39"/>
      <c r="C38" s="39"/>
      <c r="D38" s="39"/>
      <c r="E38" s="39"/>
      <c r="F38" s="2"/>
      <c r="G38" s="39"/>
    </row>
    <row r="39" spans="1:7" ht="12">
      <c r="A39" s="20" t="s">
        <v>44</v>
      </c>
      <c r="B39" s="44">
        <v>-10122.04834520011</v>
      </c>
      <c r="C39" s="44">
        <v>4772</v>
      </c>
      <c r="D39" s="39"/>
      <c r="E39" s="39">
        <f>(E41-E40)</f>
        <v>-7644.04834520011</v>
      </c>
      <c r="F39" s="39">
        <v>9738</v>
      </c>
      <c r="G39" s="39">
        <f>(G41-G40)+0.2</f>
        <v>5452.872117000005</v>
      </c>
    </row>
    <row r="40" spans="1:7" ht="12">
      <c r="A40" s="20" t="s">
        <v>88</v>
      </c>
      <c r="B40" s="41">
        <v>540.0070000000001</v>
      </c>
      <c r="C40" s="41">
        <v>533</v>
      </c>
      <c r="D40" s="39"/>
      <c r="E40" s="47">
        <v>1659.007</v>
      </c>
      <c r="F40" s="41">
        <v>1701</v>
      </c>
      <c r="G40" s="41">
        <f>'[2]CIS'!$Q$47</f>
        <v>332.508</v>
      </c>
    </row>
    <row r="41" spans="1:7" ht="12.75" thickBot="1">
      <c r="A41" s="3"/>
      <c r="B41" s="45">
        <f>SUM(B39:B40)</f>
        <v>-9582.04134520011</v>
      </c>
      <c r="C41" s="45">
        <f>SUM(C39:C40)</f>
        <v>5305</v>
      </c>
      <c r="D41" s="44"/>
      <c r="E41" s="45">
        <f>E31</f>
        <v>-5985.041345200109</v>
      </c>
      <c r="F41" s="45">
        <f>SUM(F39:F40)</f>
        <v>11439</v>
      </c>
      <c r="G41" s="45">
        <f>G35</f>
        <v>5785.180117000005</v>
      </c>
    </row>
    <row r="42" spans="1:7" ht="12.75" thickTop="1">
      <c r="A42" s="3"/>
      <c r="B42" s="44"/>
      <c r="C42" s="2"/>
      <c r="D42" s="44"/>
      <c r="E42" s="44"/>
      <c r="F42" s="83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63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123</v>
      </c>
      <c r="B47" s="15">
        <f>B39/60402*100</f>
        <v>-16.757803293268616</v>
      </c>
      <c r="C47" s="50">
        <f>C39/60402*100</f>
        <v>7.900400648985133</v>
      </c>
      <c r="D47" s="16"/>
      <c r="E47" s="15">
        <f>E39/60402*100</f>
        <v>-12.655290131452782</v>
      </c>
      <c r="F47" s="15">
        <f>F39/60402*100</f>
        <v>16.121982715804112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68</v>
      </c>
      <c r="B52" s="1"/>
      <c r="C52" s="1"/>
      <c r="D52" s="1"/>
      <c r="E52" s="1"/>
      <c r="F52" s="1"/>
    </row>
    <row r="53" spans="1:6" ht="12">
      <c r="A53" s="3" t="s">
        <v>113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C22" sqref="C22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68"/>
    </row>
    <row r="2" spans="1:2" ht="12">
      <c r="A2" s="23" t="s">
        <v>6</v>
      </c>
      <c r="B2" s="23"/>
    </row>
    <row r="3" spans="1:2" ht="12">
      <c r="A3" s="23" t="s">
        <v>69</v>
      </c>
      <c r="B3" s="23"/>
    </row>
    <row r="4" spans="1:2" ht="12">
      <c r="A4" s="24" t="s">
        <v>118</v>
      </c>
      <c r="B4" s="24"/>
    </row>
    <row r="6" ht="12">
      <c r="D6" s="27" t="s">
        <v>106</v>
      </c>
    </row>
    <row r="7" spans="3:4" ht="12">
      <c r="C7" s="69" t="s">
        <v>119</v>
      </c>
      <c r="D7" s="26" t="s">
        <v>109</v>
      </c>
    </row>
    <row r="8" spans="3:4" ht="12">
      <c r="C8" s="70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52</v>
      </c>
      <c r="C13" s="71">
        <v>63153.877920000006</v>
      </c>
      <c r="D13" s="19">
        <v>66710</v>
      </c>
    </row>
    <row r="14" spans="1:4" ht="12">
      <c r="A14" s="17" t="s">
        <v>93</v>
      </c>
      <c r="C14" s="71">
        <v>1394.3899</v>
      </c>
      <c r="D14" s="40">
        <v>1418</v>
      </c>
    </row>
    <row r="15" spans="1:4" ht="12" hidden="1">
      <c r="A15" s="17" t="s">
        <v>96</v>
      </c>
      <c r="C15" s="71">
        <v>-0.004000000000001336</v>
      </c>
      <c r="D15" s="36">
        <v>0</v>
      </c>
    </row>
    <row r="16" spans="1:4" ht="12">
      <c r="A16" s="17" t="s">
        <v>80</v>
      </c>
      <c r="C16" s="71">
        <v>612</v>
      </c>
      <c r="D16" s="40">
        <v>1141</v>
      </c>
    </row>
    <row r="17" spans="1:6" ht="12">
      <c r="A17" s="17" t="s">
        <v>35</v>
      </c>
      <c r="C17" s="81">
        <v>1965.67175</v>
      </c>
      <c r="D17" s="28">
        <f>360</f>
        <v>360</v>
      </c>
      <c r="F17" s="85"/>
    </row>
    <row r="18" spans="3:6" ht="12">
      <c r="C18" s="22">
        <f>SUM(C13:C17)</f>
        <v>67125.93557</v>
      </c>
      <c r="D18" s="19">
        <f>SUM(D13:D17)</f>
        <v>69629</v>
      </c>
      <c r="F18" s="88"/>
    </row>
    <row r="19" ht="12">
      <c r="D19" s="19"/>
    </row>
    <row r="20" spans="1:4" ht="12">
      <c r="A20" s="23" t="s">
        <v>53</v>
      </c>
      <c r="D20" s="19"/>
    </row>
    <row r="21" ht="12">
      <c r="D21" s="19"/>
    </row>
    <row r="22" spans="1:4" ht="12">
      <c r="A22" s="17" t="s">
        <v>1</v>
      </c>
      <c r="C22" s="71">
        <v>13360.156949999999</v>
      </c>
      <c r="D22" s="19">
        <v>25602</v>
      </c>
    </row>
    <row r="23" spans="1:4" ht="12">
      <c r="A23" s="17" t="s">
        <v>19</v>
      </c>
      <c r="C23" s="71">
        <v>123440.15081</v>
      </c>
      <c r="D23" s="19">
        <v>218889</v>
      </c>
    </row>
    <row r="24" spans="1:5" ht="12">
      <c r="A24" s="17" t="s">
        <v>54</v>
      </c>
      <c r="C24" s="71">
        <v>489.56451</v>
      </c>
      <c r="D24" s="51">
        <v>4319</v>
      </c>
      <c r="E24" s="87"/>
    </row>
    <row r="25" spans="1:4" ht="12">
      <c r="A25" s="17" t="s">
        <v>36</v>
      </c>
      <c r="C25" s="81">
        <v>30981.73945</v>
      </c>
      <c r="D25" s="28">
        <f>6191+5323</f>
        <v>11514</v>
      </c>
    </row>
    <row r="26" spans="3:4" ht="12">
      <c r="C26" s="22">
        <f>SUM(C22:C25)</f>
        <v>168271.61172</v>
      </c>
      <c r="D26" s="19">
        <f>SUM(D22:D25)</f>
        <v>260324</v>
      </c>
    </row>
    <row r="27" ht="12">
      <c r="D27" s="19"/>
    </row>
    <row r="28" spans="1:5" ht="12.75" thickBot="1">
      <c r="A28" s="23" t="s">
        <v>39</v>
      </c>
      <c r="C28" s="72">
        <f>C18+C26</f>
        <v>235397.54729</v>
      </c>
      <c r="D28" s="29">
        <f>D18+D26</f>
        <v>329953</v>
      </c>
      <c r="E28" s="22"/>
    </row>
    <row r="29" spans="1:4" ht="12.75" thickTop="1">
      <c r="A29" s="23"/>
      <c r="D29" s="19"/>
    </row>
    <row r="30" spans="1:4" ht="12">
      <c r="A30" s="23"/>
      <c r="D30" s="19"/>
    </row>
    <row r="31" spans="1:4" ht="12">
      <c r="A31" s="23" t="s">
        <v>40</v>
      </c>
      <c r="D31" s="19"/>
    </row>
    <row r="32" spans="1:4" ht="12">
      <c r="A32" s="23"/>
      <c r="D32" s="19"/>
    </row>
    <row r="33" spans="1:4" ht="12">
      <c r="A33" s="23" t="s">
        <v>41</v>
      </c>
      <c r="D33" s="19"/>
    </row>
    <row r="34" spans="1:4" ht="12">
      <c r="A34" s="23"/>
      <c r="D34" s="19"/>
    </row>
    <row r="35" spans="1:4" ht="12">
      <c r="A35" s="17" t="s">
        <v>55</v>
      </c>
      <c r="C35" s="71">
        <v>60402</v>
      </c>
      <c r="D35" s="19">
        <v>60402</v>
      </c>
    </row>
    <row r="36" spans="1:7" ht="12">
      <c r="A36" s="17" t="s">
        <v>10</v>
      </c>
      <c r="C36" s="81">
        <v>106146.01390139999</v>
      </c>
      <c r="D36" s="28">
        <f>4126+120062-1733+433</f>
        <v>122888</v>
      </c>
      <c r="F36" s="91"/>
      <c r="G36" s="80"/>
    </row>
    <row r="37" spans="3:6" ht="12">
      <c r="C37" s="22">
        <f>SUM(C35:C36)</f>
        <v>166548.01390139997</v>
      </c>
      <c r="D37" s="19">
        <f>SUM(D35:D36)</f>
        <v>183290</v>
      </c>
      <c r="E37" s="53"/>
      <c r="F37" s="92"/>
    </row>
    <row r="38" spans="1:4" ht="12">
      <c r="A38" s="17" t="s">
        <v>89</v>
      </c>
      <c r="C38" s="81">
        <v>10696.920173399998</v>
      </c>
      <c r="D38" s="19">
        <v>10030</v>
      </c>
    </row>
    <row r="39" spans="1:5" ht="12">
      <c r="A39" s="23" t="s">
        <v>56</v>
      </c>
      <c r="C39" s="73">
        <f>SUM(C37:C38)</f>
        <v>177244.93407479997</v>
      </c>
      <c r="D39" s="30">
        <f>SUM(D37:D38)</f>
        <v>193320</v>
      </c>
      <c r="E39" s="19"/>
    </row>
    <row r="40" spans="3:4" ht="12">
      <c r="C40" s="74"/>
      <c r="D40" s="31"/>
    </row>
    <row r="41" spans="3:4" ht="12">
      <c r="C41" s="74"/>
      <c r="D41" s="31"/>
    </row>
    <row r="42" spans="1:4" ht="12">
      <c r="A42" s="23" t="s">
        <v>57</v>
      </c>
      <c r="D42" s="19"/>
    </row>
    <row r="43" spans="1:5" ht="12">
      <c r="A43" s="17" t="s">
        <v>11</v>
      </c>
      <c r="C43" s="71">
        <v>3427.327</v>
      </c>
      <c r="D43" s="19">
        <f>1736+4586+1733</f>
        <v>8055</v>
      </c>
      <c r="E43" s="19"/>
    </row>
    <row r="44" spans="1:6" ht="12">
      <c r="A44" s="17" t="s">
        <v>42</v>
      </c>
      <c r="C44" s="81">
        <v>1903.01356</v>
      </c>
      <c r="D44" s="19">
        <f>3397-433</f>
        <v>2964</v>
      </c>
      <c r="F44" s="19"/>
    </row>
    <row r="45" spans="3:4" ht="12">
      <c r="C45" s="73">
        <f>SUM(C43:C44)</f>
        <v>5330.340560000001</v>
      </c>
      <c r="D45" s="30">
        <f>SUM(D43:D44)</f>
        <v>11019</v>
      </c>
    </row>
    <row r="46" spans="1:6" ht="12">
      <c r="A46" s="23"/>
      <c r="D46" s="19"/>
      <c r="F46" s="86"/>
    </row>
    <row r="47" spans="1:4" ht="12">
      <c r="A47" s="23"/>
      <c r="D47" s="19"/>
    </row>
    <row r="48" spans="1:4" ht="12">
      <c r="A48" s="23" t="s">
        <v>59</v>
      </c>
      <c r="D48" s="19"/>
    </row>
    <row r="49" ht="12">
      <c r="D49" s="19"/>
    </row>
    <row r="50" spans="1:5" ht="12">
      <c r="A50" s="17" t="s">
        <v>58</v>
      </c>
      <c r="C50" s="71">
        <v>38094</v>
      </c>
      <c r="D50" s="19">
        <v>71122</v>
      </c>
      <c r="E50" s="80"/>
    </row>
    <row r="51" spans="1:5" ht="12">
      <c r="A51" s="17" t="s">
        <v>91</v>
      </c>
      <c r="C51" s="71">
        <v>12640.15451</v>
      </c>
      <c r="D51" s="19">
        <v>52903</v>
      </c>
      <c r="E51" s="80"/>
    </row>
    <row r="52" spans="1:4" ht="12">
      <c r="A52" s="17" t="s">
        <v>2</v>
      </c>
      <c r="C52" s="71">
        <v>2088.5508</v>
      </c>
      <c r="D52" s="51">
        <v>1589</v>
      </c>
    </row>
    <row r="53" spans="1:4" ht="12">
      <c r="A53" s="17" t="s">
        <v>97</v>
      </c>
      <c r="C53" s="71">
        <v>0</v>
      </c>
      <c r="D53" s="44">
        <v>0</v>
      </c>
    </row>
    <row r="54" spans="3:4" ht="12">
      <c r="C54" s="73">
        <f>SUM(C50:C53)</f>
        <v>52822.70531</v>
      </c>
      <c r="D54" s="30">
        <f>SUM(D50:D53)</f>
        <v>125614</v>
      </c>
    </row>
    <row r="55" ht="12">
      <c r="D55" s="19"/>
    </row>
    <row r="56" spans="1:4" ht="12">
      <c r="A56" s="23" t="s">
        <v>60</v>
      </c>
      <c r="C56" s="22">
        <f>C45+C54</f>
        <v>58153.04587</v>
      </c>
      <c r="D56" s="19">
        <f>D45+D54</f>
        <v>136633</v>
      </c>
    </row>
    <row r="57" ht="12">
      <c r="D57" s="19"/>
    </row>
    <row r="58" spans="1:5" ht="12.75" thickBot="1">
      <c r="A58" s="23" t="s">
        <v>43</v>
      </c>
      <c r="C58" s="72">
        <f>C39+C56</f>
        <v>235397.97994479997</v>
      </c>
      <c r="D58" s="29">
        <f>D39+D56</f>
        <v>329953</v>
      </c>
      <c r="E58" s="36"/>
    </row>
    <row r="59" ht="12.75" thickTop="1">
      <c r="D59" s="19"/>
    </row>
    <row r="62" spans="1:4" ht="12">
      <c r="A62" s="17" t="s">
        <v>45</v>
      </c>
      <c r="C62" s="36">
        <f>C37/C35</f>
        <v>2.7573261465083934</v>
      </c>
      <c r="D62" s="32">
        <f>D37/D35</f>
        <v>3.0345021688023577</v>
      </c>
    </row>
    <row r="64" ht="12">
      <c r="A64" s="17" t="s">
        <v>71</v>
      </c>
    </row>
    <row r="65" ht="12">
      <c r="A65" s="17" t="s">
        <v>113</v>
      </c>
    </row>
    <row r="66" ht="12">
      <c r="D66" s="19"/>
    </row>
    <row r="68" ht="12">
      <c r="D68" s="2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70</v>
      </c>
    </row>
    <row r="4" ht="12">
      <c r="A4" s="62" t="str">
        <f>'Income Statement'!A4</f>
        <v>For the fourth quarter ended 31 December 2013</v>
      </c>
    </row>
    <row r="7" ht="12">
      <c r="A7" s="23"/>
    </row>
    <row r="8" spans="1:7" ht="12">
      <c r="A8" s="23"/>
      <c r="G8" s="64"/>
    </row>
    <row r="9" spans="1:7" ht="12">
      <c r="A9" s="23"/>
      <c r="E9" s="38">
        <v>2013</v>
      </c>
      <c r="G9" s="90" t="s">
        <v>95</v>
      </c>
    </row>
    <row r="10" spans="1:7" ht="12">
      <c r="A10" s="23"/>
      <c r="E10" s="4" t="s">
        <v>124</v>
      </c>
      <c r="G10" s="64" t="s">
        <v>124</v>
      </c>
    </row>
    <row r="11" spans="5:7" ht="12">
      <c r="E11" s="5">
        <v>41639</v>
      </c>
      <c r="G11" s="5">
        <v>41274</v>
      </c>
    </row>
    <row r="12" spans="5:7" ht="12">
      <c r="E12" s="4" t="s">
        <v>7</v>
      </c>
      <c r="G12" s="64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48</v>
      </c>
      <c r="C15" s="7"/>
      <c r="E15" s="63">
        <v>-5985.041345200109</v>
      </c>
      <c r="F15" s="42"/>
      <c r="G15" s="78">
        <v>11439</v>
      </c>
    </row>
    <row r="16" spans="2:7" ht="12">
      <c r="B16" s="6"/>
      <c r="C16" s="7"/>
      <c r="E16" s="63"/>
      <c r="F16" s="42"/>
      <c r="G16" s="66"/>
    </row>
    <row r="17" spans="2:7" ht="12">
      <c r="B17" s="6" t="s">
        <v>13</v>
      </c>
      <c r="C17" s="7"/>
      <c r="E17" s="63"/>
      <c r="F17" s="42"/>
      <c r="G17" s="66"/>
    </row>
    <row r="18" spans="2:7" ht="11.25" customHeight="1">
      <c r="B18" s="6"/>
      <c r="C18" s="7" t="s">
        <v>14</v>
      </c>
      <c r="E18" s="63">
        <v>7381.0514</v>
      </c>
      <c r="F18" s="42"/>
      <c r="G18" s="66">
        <f>-'Income Statement'!F19</f>
        <v>6816</v>
      </c>
    </row>
    <row r="19" spans="2:7" ht="11.25" customHeight="1">
      <c r="B19" s="6"/>
      <c r="C19" s="7" t="s">
        <v>62</v>
      </c>
      <c r="E19" s="75">
        <v>4</v>
      </c>
      <c r="F19" s="42"/>
      <c r="G19" s="78">
        <v>0</v>
      </c>
    </row>
    <row r="20" spans="2:7" ht="11.25" customHeight="1">
      <c r="B20" s="6"/>
      <c r="C20" s="7" t="s">
        <v>2</v>
      </c>
      <c r="E20" s="63">
        <v>3155.15244</v>
      </c>
      <c r="F20" s="42"/>
      <c r="G20" s="78">
        <v>4167</v>
      </c>
    </row>
    <row r="21" spans="2:7" ht="11.25" customHeight="1">
      <c r="B21" s="6"/>
      <c r="C21" s="7" t="s">
        <v>15</v>
      </c>
      <c r="E21" s="63">
        <v>1216.33375</v>
      </c>
      <c r="F21" s="42"/>
      <c r="G21" s="78">
        <v>1060</v>
      </c>
    </row>
    <row r="22" spans="2:7" ht="11.25" customHeight="1">
      <c r="B22" s="6"/>
      <c r="C22" s="7" t="s">
        <v>16</v>
      </c>
      <c r="E22" s="65">
        <v>-584</v>
      </c>
      <c r="F22" s="49"/>
      <c r="G22" s="66">
        <v>-719</v>
      </c>
    </row>
    <row r="23" spans="2:7" ht="11.25" customHeight="1">
      <c r="B23" s="6"/>
      <c r="C23" s="7" t="s">
        <v>82</v>
      </c>
      <c r="E23" s="65">
        <v>496</v>
      </c>
      <c r="F23" s="49"/>
      <c r="G23" s="66">
        <v>514</v>
      </c>
    </row>
    <row r="24" spans="2:7" ht="11.25" customHeight="1">
      <c r="B24" s="6"/>
      <c r="C24" s="7" t="s">
        <v>81</v>
      </c>
      <c r="E24" s="63">
        <v>0</v>
      </c>
      <c r="F24" s="42"/>
      <c r="G24" s="66">
        <v>-141</v>
      </c>
    </row>
    <row r="25" spans="2:7" ht="11.25" customHeight="1">
      <c r="B25" s="6"/>
      <c r="C25" s="7" t="s">
        <v>111</v>
      </c>
      <c r="E25" s="65">
        <v>0</v>
      </c>
      <c r="F25" s="42"/>
      <c r="G25" s="66">
        <v>0</v>
      </c>
    </row>
    <row r="26" spans="2:7" ht="11.25" customHeight="1">
      <c r="B26" s="6"/>
      <c r="C26" s="7" t="s">
        <v>81</v>
      </c>
      <c r="E26" s="65">
        <v>0</v>
      </c>
      <c r="F26" s="42"/>
      <c r="G26" s="66">
        <f>336+2323</f>
        <v>2659</v>
      </c>
    </row>
    <row r="27" spans="2:7" ht="11.25" customHeight="1">
      <c r="B27" s="6"/>
      <c r="C27" s="7" t="s">
        <v>84</v>
      </c>
      <c r="E27" s="76">
        <v>-229</v>
      </c>
      <c r="F27" s="42"/>
      <c r="G27" s="76">
        <v>0</v>
      </c>
    </row>
    <row r="28" spans="2:7" ht="11.25" customHeight="1">
      <c r="B28" s="6"/>
      <c r="C28" s="7"/>
      <c r="E28" s="65"/>
      <c r="F28" s="49"/>
      <c r="G28" s="66"/>
    </row>
    <row r="29" spans="2:7" ht="11.25" customHeight="1">
      <c r="B29" s="6" t="s">
        <v>17</v>
      </c>
      <c r="C29" s="7"/>
      <c r="E29" s="66">
        <f>SUM(E15:E27)</f>
        <v>5454.4962447998905</v>
      </c>
      <c r="F29" s="42"/>
      <c r="G29" s="66">
        <f>SUM(G15:G27)</f>
        <v>25795</v>
      </c>
    </row>
    <row r="30" spans="2:7" ht="11.25" customHeight="1">
      <c r="B30" s="6"/>
      <c r="C30" s="7"/>
      <c r="E30" s="63"/>
      <c r="F30" s="42"/>
      <c r="G30" s="66"/>
    </row>
    <row r="31" spans="2:7" ht="11.25" customHeight="1">
      <c r="B31" s="8" t="s">
        <v>18</v>
      </c>
      <c r="C31" s="7"/>
      <c r="E31" s="63"/>
      <c r="F31" s="42"/>
      <c r="G31" s="66"/>
    </row>
    <row r="32" spans="2:7" ht="11.25" customHeight="1">
      <c r="B32" s="6"/>
      <c r="C32" s="6" t="s">
        <v>1</v>
      </c>
      <c r="E32" s="63">
        <v>12241.843050000001</v>
      </c>
      <c r="F32" s="42"/>
      <c r="G32" s="78">
        <v>-10426</v>
      </c>
    </row>
    <row r="33" spans="2:10" ht="11.25" customHeight="1">
      <c r="B33" s="6"/>
      <c r="C33" s="6" t="s">
        <v>19</v>
      </c>
      <c r="E33" s="63">
        <v>93311</v>
      </c>
      <c r="F33" s="42"/>
      <c r="G33" s="78">
        <v>-57179</v>
      </c>
      <c r="J33" s="89"/>
    </row>
    <row r="34" spans="2:10" ht="11.25" customHeight="1">
      <c r="B34" s="6"/>
      <c r="C34" s="6" t="s">
        <v>20</v>
      </c>
      <c r="E34" s="76">
        <v>-30309</v>
      </c>
      <c r="F34" s="49"/>
      <c r="G34" s="79">
        <v>7667</v>
      </c>
      <c r="J34" s="89"/>
    </row>
    <row r="35" spans="2:7" ht="11.25" customHeight="1">
      <c r="B35" s="35" t="s">
        <v>87</v>
      </c>
      <c r="C35" s="7"/>
      <c r="E35" s="63">
        <f>SUM(E29:E34)</f>
        <v>80698.3392947999</v>
      </c>
      <c r="F35" s="42"/>
      <c r="G35" s="66">
        <f>SUM(G29:G34)</f>
        <v>-34143</v>
      </c>
    </row>
    <row r="36" spans="2:7" ht="11.25" customHeight="1">
      <c r="B36" s="35"/>
      <c r="C36" s="7"/>
      <c r="E36" s="63"/>
      <c r="F36" s="42"/>
      <c r="G36" s="66"/>
    </row>
    <row r="37" spans="2:7" ht="11.25" customHeight="1">
      <c r="B37" s="35"/>
      <c r="C37" s="7" t="s">
        <v>21</v>
      </c>
      <c r="E37" s="63">
        <v>-1216.33375</v>
      </c>
      <c r="F37" s="42"/>
      <c r="G37" s="78">
        <v>-1060</v>
      </c>
    </row>
    <row r="38" spans="2:7" ht="11.25" customHeight="1">
      <c r="B38" s="35"/>
      <c r="C38" s="7" t="s">
        <v>83</v>
      </c>
      <c r="E38" s="63">
        <v>-700</v>
      </c>
      <c r="F38" s="42"/>
      <c r="G38" s="66">
        <v>-350</v>
      </c>
    </row>
    <row r="39" spans="2:7" ht="11.25" customHeight="1">
      <c r="B39" s="35"/>
      <c r="C39" s="7" t="s">
        <v>117</v>
      </c>
      <c r="E39" s="63">
        <v>-1316</v>
      </c>
      <c r="F39" s="42"/>
      <c r="G39" s="66">
        <v>-3454</v>
      </c>
    </row>
    <row r="40" spans="2:7" ht="11.25" customHeight="1" thickBot="1">
      <c r="B40" s="8" t="s">
        <v>85</v>
      </c>
      <c r="C40" s="7"/>
      <c r="E40" s="77">
        <f>SUM(E35:E39)</f>
        <v>77466.00554479989</v>
      </c>
      <c r="F40" s="42"/>
      <c r="G40" s="67">
        <f>SUM(G35:G39)</f>
        <v>-39007</v>
      </c>
    </row>
    <row r="41" spans="2:7" ht="11.25" customHeight="1" thickTop="1">
      <c r="B41" s="6"/>
      <c r="C41" s="7"/>
      <c r="E41" s="63"/>
      <c r="F41" s="42"/>
      <c r="G41" s="66"/>
    </row>
    <row r="42" spans="2:7" ht="11.25" customHeight="1">
      <c r="B42" s="12" t="s">
        <v>22</v>
      </c>
      <c r="C42" s="7"/>
      <c r="E42" s="63"/>
      <c r="F42" s="42"/>
      <c r="G42" s="66"/>
    </row>
    <row r="43" spans="2:7" ht="11.25" customHeight="1">
      <c r="B43" s="9" t="s">
        <v>23</v>
      </c>
      <c r="C43" s="7"/>
      <c r="D43" s="55"/>
      <c r="E43" s="75">
        <v>-3805</v>
      </c>
      <c r="F43" s="42"/>
      <c r="G43" s="78">
        <v>-6265</v>
      </c>
    </row>
    <row r="44" spans="2:7" ht="11.25" customHeight="1">
      <c r="B44" s="9" t="s">
        <v>110</v>
      </c>
      <c r="C44" s="7"/>
      <c r="D44" s="55"/>
      <c r="E44" s="75">
        <v>0</v>
      </c>
      <c r="F44" s="42"/>
      <c r="G44" s="78">
        <v>0</v>
      </c>
    </row>
    <row r="45" spans="2:7" ht="11.25" customHeight="1">
      <c r="B45" s="6" t="s">
        <v>24</v>
      </c>
      <c r="C45" s="7"/>
      <c r="E45" s="63">
        <v>584</v>
      </c>
      <c r="F45" s="42"/>
      <c r="G45" s="78">
        <v>371</v>
      </c>
    </row>
    <row r="46" spans="2:7" ht="11.25" customHeight="1" thickBot="1">
      <c r="B46" s="6"/>
      <c r="C46" s="7"/>
      <c r="E46" s="77">
        <f>SUM(E43:E45)</f>
        <v>-3221</v>
      </c>
      <c r="F46" s="42"/>
      <c r="G46" s="67">
        <f>SUM(G43:G45)</f>
        <v>-5894</v>
      </c>
    </row>
    <row r="47" spans="2:7" ht="11.25" customHeight="1" thickTop="1">
      <c r="B47" s="6"/>
      <c r="C47" s="7"/>
      <c r="E47" s="63"/>
      <c r="F47" s="42"/>
      <c r="G47" s="66"/>
    </row>
    <row r="48" spans="2:7" ht="11.25" customHeight="1">
      <c r="B48" s="12" t="s">
        <v>25</v>
      </c>
      <c r="C48" s="7"/>
      <c r="E48" s="63"/>
      <c r="F48" s="42"/>
      <c r="G48" s="66"/>
    </row>
    <row r="49" spans="2:7" ht="11.25" customHeight="1">
      <c r="B49" s="9" t="s">
        <v>77</v>
      </c>
      <c r="C49" s="7"/>
      <c r="E49" s="63">
        <v>-9513</v>
      </c>
      <c r="F49" s="42"/>
      <c r="G49" s="78">
        <v>-9513</v>
      </c>
    </row>
    <row r="50" spans="2:7" ht="11.25" customHeight="1">
      <c r="B50" s="9" t="s">
        <v>78</v>
      </c>
      <c r="C50" s="7"/>
      <c r="E50" s="63">
        <v>-992</v>
      </c>
      <c r="F50" s="42"/>
      <c r="G50" s="78">
        <v>-918</v>
      </c>
    </row>
    <row r="51" spans="2:7" ht="11.25" customHeight="1">
      <c r="B51" s="9" t="s">
        <v>79</v>
      </c>
      <c r="C51" s="7"/>
      <c r="E51" s="63">
        <v>0</v>
      </c>
      <c r="F51" s="42"/>
      <c r="G51" s="78">
        <v>0</v>
      </c>
    </row>
    <row r="52" spans="2:7" ht="11.25" customHeight="1">
      <c r="B52" s="9" t="s">
        <v>76</v>
      </c>
      <c r="C52" s="7"/>
      <c r="E52" s="63">
        <v>0</v>
      </c>
      <c r="F52" s="42"/>
      <c r="G52" s="78">
        <v>11780</v>
      </c>
    </row>
    <row r="53" spans="2:7" ht="11.25" customHeight="1">
      <c r="B53" s="9" t="s">
        <v>64</v>
      </c>
      <c r="C53" s="7"/>
      <c r="E53" s="63">
        <v>0</v>
      </c>
      <c r="F53" s="42"/>
      <c r="G53" s="78">
        <v>0</v>
      </c>
    </row>
    <row r="54" spans="2:7" ht="11.25" customHeight="1">
      <c r="B54" s="9" t="s">
        <v>65</v>
      </c>
      <c r="C54" s="7"/>
      <c r="E54" s="63">
        <v>-4009</v>
      </c>
      <c r="F54" s="42"/>
      <c r="G54" s="78">
        <v>-6923</v>
      </c>
    </row>
    <row r="55" spans="2:7" ht="11.25" customHeight="1">
      <c r="B55" s="9" t="s">
        <v>107</v>
      </c>
      <c r="C55" s="7"/>
      <c r="E55" s="63">
        <v>-40263</v>
      </c>
      <c r="F55" s="42"/>
      <c r="G55" s="66">
        <v>42983</v>
      </c>
    </row>
    <row r="56" spans="2:7" ht="11.25" customHeight="1" hidden="1">
      <c r="B56" s="9" t="s">
        <v>92</v>
      </c>
      <c r="C56" s="7"/>
      <c r="E56" s="63">
        <v>0</v>
      </c>
      <c r="F56" s="42"/>
      <c r="G56" s="66"/>
    </row>
    <row r="57" spans="2:7" ht="11.25" customHeight="1">
      <c r="B57" s="9" t="s">
        <v>92</v>
      </c>
      <c r="C57" s="7"/>
      <c r="E57" s="63">
        <v>0</v>
      </c>
      <c r="F57" s="42"/>
      <c r="G57" s="66">
        <v>0</v>
      </c>
    </row>
    <row r="58" spans="2:7" ht="11.25" customHeight="1" thickBot="1">
      <c r="B58" s="6"/>
      <c r="C58" s="7"/>
      <c r="E58" s="77">
        <f>SUM(E49:E57)</f>
        <v>-54777</v>
      </c>
      <c r="F58" s="42"/>
      <c r="G58" s="67">
        <f>SUM(G49:G57)</f>
        <v>37409</v>
      </c>
    </row>
    <row r="59" spans="2:7" ht="11.25" customHeight="1" thickTop="1">
      <c r="B59" s="6"/>
      <c r="C59" s="7"/>
      <c r="E59" s="63"/>
      <c r="F59" s="42"/>
      <c r="G59" s="66"/>
    </row>
    <row r="60" spans="2:7" ht="11.25" customHeight="1">
      <c r="B60" s="9" t="s">
        <v>86</v>
      </c>
      <c r="C60" s="7"/>
      <c r="E60" s="63">
        <f>E40+E46+E58</f>
        <v>19468.00554479989</v>
      </c>
      <c r="F60" s="42"/>
      <c r="G60" s="66">
        <f>+G40+G46+G58</f>
        <v>-7492</v>
      </c>
    </row>
    <row r="61" spans="2:7" ht="11.25" customHeight="1">
      <c r="B61" s="10"/>
      <c r="C61" s="11"/>
      <c r="E61" s="63"/>
      <c r="F61" s="42"/>
      <c r="G61" s="66"/>
    </row>
    <row r="62" spans="2:7" ht="11.25" customHeight="1">
      <c r="B62" s="12" t="s">
        <v>26</v>
      </c>
      <c r="C62" s="13"/>
      <c r="E62" s="63">
        <v>11514</v>
      </c>
      <c r="F62" s="42"/>
      <c r="G62" s="66">
        <v>19006</v>
      </c>
    </row>
    <row r="63" spans="2:7" ht="11.25" customHeight="1">
      <c r="B63" s="9"/>
      <c r="C63" s="7"/>
      <c r="E63" s="63"/>
      <c r="F63" s="42"/>
      <c r="G63" s="66"/>
    </row>
    <row r="64" spans="2:7" ht="11.25" customHeight="1" thickBot="1">
      <c r="B64" s="12" t="s">
        <v>27</v>
      </c>
      <c r="C64" s="14"/>
      <c r="E64" s="77">
        <f>SUM(E60:E63)</f>
        <v>30982.00554479989</v>
      </c>
      <c r="F64" s="42"/>
      <c r="G64" s="67">
        <f>+G60+G62</f>
        <v>11514</v>
      </c>
    </row>
    <row r="65" spans="5:7" ht="11.25" customHeight="1" thickTop="1">
      <c r="E65" s="63"/>
      <c r="F65" s="42"/>
      <c r="G65" s="66"/>
    </row>
    <row r="66" spans="5:7" ht="11.25" customHeight="1">
      <c r="E66" s="63"/>
      <c r="F66" s="42"/>
      <c r="G66" s="65"/>
    </row>
    <row r="67" spans="5:7" ht="11.25" customHeight="1">
      <c r="E67" s="84"/>
      <c r="G67" s="65"/>
    </row>
    <row r="68" spans="5:7" ht="11.25" customHeight="1">
      <c r="E68" s="36"/>
      <c r="G68" s="65"/>
    </row>
    <row r="69" spans="2:7" ht="11.25" customHeight="1">
      <c r="B69" s="17" t="s">
        <v>72</v>
      </c>
      <c r="G69" s="65"/>
    </row>
    <row r="70" spans="2:7" ht="11.25" customHeight="1">
      <c r="B70" s="17" t="s">
        <v>114</v>
      </c>
      <c r="G70" s="65"/>
    </row>
    <row r="71" ht="11.25" customHeight="1">
      <c r="G71" s="65"/>
    </row>
    <row r="72" ht="11.25" customHeight="1">
      <c r="G72" s="65"/>
    </row>
    <row r="73" ht="12">
      <c r="G73" s="65"/>
    </row>
    <row r="74" ht="12">
      <c r="G74" s="65"/>
    </row>
    <row r="75" ht="12">
      <c r="G75" s="65"/>
    </row>
    <row r="76" ht="12">
      <c r="G76" s="65"/>
    </row>
    <row r="77" ht="12">
      <c r="G77" s="65"/>
    </row>
    <row r="78" ht="12">
      <c r="G78" s="65"/>
    </row>
    <row r="79" ht="12">
      <c r="G79" s="65"/>
    </row>
    <row r="80" ht="12">
      <c r="G80" s="65"/>
    </row>
    <row r="81" ht="12">
      <c r="G81" s="65"/>
    </row>
    <row r="82" ht="12">
      <c r="G82" s="65"/>
    </row>
    <row r="83" ht="12">
      <c r="G83" s="65"/>
    </row>
    <row r="84" ht="12">
      <c r="G84" s="65"/>
    </row>
    <row r="85" ht="12">
      <c r="G85" s="65"/>
    </row>
    <row r="86" ht="12">
      <c r="G86" s="65"/>
    </row>
    <row r="87" ht="12">
      <c r="G87" s="65"/>
    </row>
    <row r="88" ht="12">
      <c r="G88" s="65"/>
    </row>
    <row r="89" ht="12">
      <c r="G89" s="65"/>
    </row>
    <row r="90" ht="12">
      <c r="G90" s="65"/>
    </row>
    <row r="91" ht="12">
      <c r="G91" s="65"/>
    </row>
    <row r="92" ht="12">
      <c r="G92" s="65"/>
    </row>
    <row r="93" ht="12">
      <c r="G93" s="65"/>
    </row>
    <row r="94" ht="12">
      <c r="G94" s="65"/>
    </row>
    <row r="95" ht="12">
      <c r="G95" s="65"/>
    </row>
    <row r="96" ht="12">
      <c r="G96" s="65"/>
    </row>
    <row r="97" ht="12">
      <c r="G97" s="65"/>
    </row>
    <row r="98" ht="12">
      <c r="G98" s="65"/>
    </row>
    <row r="99" ht="12">
      <c r="G99" s="65"/>
    </row>
    <row r="100" ht="12">
      <c r="G100" s="65"/>
    </row>
    <row r="101" ht="12">
      <c r="G101" s="65"/>
    </row>
    <row r="102" ht="12">
      <c r="G102" s="65"/>
    </row>
    <row r="103" ht="12">
      <c r="G103" s="65"/>
    </row>
    <row r="104" ht="12">
      <c r="G104" s="65"/>
    </row>
  </sheetData>
  <sheetProtection/>
  <protectedRanges>
    <protectedRange sqref="E49:E52" name="Range5"/>
    <protectedRange sqref="D43:E44" name="Range4"/>
    <protectedRange sqref="E39" name="Range3"/>
    <protectedRange sqref="G27 E25:E27" name="Range1"/>
    <protectedRange sqref="G46" name="Range4_1"/>
    <protectedRange sqref="G60" name="Range5_1"/>
    <protectedRange sqref="G49:G52" name="Range5_2"/>
    <protectedRange sqref="G43:G44" name="Range4_2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2" t="str">
        <f>'Income Statement'!A4</f>
        <v>For the fourth quarter ended 31 December 2013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90</v>
      </c>
      <c r="G8" s="27"/>
    </row>
    <row r="9" spans="2:7" ht="12">
      <c r="B9" s="26" t="s">
        <v>9</v>
      </c>
      <c r="C9" s="26" t="s">
        <v>31</v>
      </c>
      <c r="D9" s="26" t="s">
        <v>74</v>
      </c>
      <c r="E9" s="26" t="s">
        <v>0</v>
      </c>
      <c r="F9" s="26" t="s">
        <v>61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121</v>
      </c>
    </row>
    <row r="13" ht="12">
      <c r="D13" s="42"/>
    </row>
    <row r="14" spans="1:7" ht="12">
      <c r="A14" s="17" t="s">
        <v>32</v>
      </c>
      <c r="B14" s="42">
        <v>60402</v>
      </c>
      <c r="C14" s="42">
        <v>4126</v>
      </c>
      <c r="D14" s="42">
        <f>120062-1733+433</f>
        <v>118762</v>
      </c>
      <c r="E14" s="42">
        <f>SUM(B14:D14)</f>
        <v>183290</v>
      </c>
      <c r="F14" s="42">
        <v>10030</v>
      </c>
      <c r="G14" s="42">
        <f>+E14+F14</f>
        <v>193320</v>
      </c>
    </row>
    <row r="15" spans="2:10" ht="12">
      <c r="B15" s="42"/>
      <c r="C15" s="42"/>
      <c r="D15" s="42"/>
      <c r="E15" s="42"/>
      <c r="F15" s="42"/>
      <c r="G15" s="42"/>
      <c r="J15" s="42"/>
    </row>
    <row r="16" spans="1:10" ht="12">
      <c r="A16" s="17" t="s">
        <v>73</v>
      </c>
      <c r="B16" s="42">
        <v>0</v>
      </c>
      <c r="C16" s="42">
        <v>0</v>
      </c>
      <c r="D16" s="42">
        <f>'Income Statement'!E39</f>
        <v>-7644.04834520011</v>
      </c>
      <c r="E16" s="42">
        <f>SUM(B16:D16)</f>
        <v>-7644.04834520011</v>
      </c>
      <c r="F16" s="42">
        <f>'Income Statement'!E40</f>
        <v>1659.007</v>
      </c>
      <c r="G16" s="42">
        <f>+E16+F16</f>
        <v>-5985.04134520011</v>
      </c>
      <c r="H16" s="42"/>
      <c r="J16" s="42"/>
    </row>
    <row r="17" spans="2:7" ht="12">
      <c r="B17" s="42"/>
      <c r="C17" s="42"/>
      <c r="D17" s="42"/>
      <c r="E17" s="42"/>
      <c r="F17" s="42"/>
      <c r="G17" s="42"/>
    </row>
    <row r="18" spans="1:10" ht="12">
      <c r="A18" s="17" t="s">
        <v>108</v>
      </c>
      <c r="B18" s="42">
        <v>0</v>
      </c>
      <c r="C18" s="42">
        <v>0</v>
      </c>
      <c r="D18" s="42">
        <v>-9513</v>
      </c>
      <c r="E18" s="42">
        <f>SUM(B18:D18)</f>
        <v>-9513</v>
      </c>
      <c r="F18" s="42">
        <v>-992</v>
      </c>
      <c r="G18" s="42">
        <f>+E18+F18</f>
        <v>-10505</v>
      </c>
      <c r="J18" s="42"/>
    </row>
    <row r="19" spans="2:10" ht="12">
      <c r="B19" s="42"/>
      <c r="C19" s="42"/>
      <c r="D19" s="42"/>
      <c r="E19" s="42"/>
      <c r="F19" s="42"/>
      <c r="G19" s="42"/>
      <c r="J19" s="42"/>
    </row>
    <row r="20" spans="1:10" ht="12">
      <c r="A20" s="17" t="s">
        <v>66</v>
      </c>
      <c r="B20" s="42">
        <v>0</v>
      </c>
      <c r="C20" s="42">
        <v>0</v>
      </c>
      <c r="D20" s="42">
        <v>415</v>
      </c>
      <c r="E20" s="42">
        <f>SUM(B20:D20)</f>
        <v>415</v>
      </c>
      <c r="F20" s="42">
        <v>0</v>
      </c>
      <c r="G20" s="42">
        <f>+E20+F20</f>
        <v>415</v>
      </c>
      <c r="H20" s="42"/>
      <c r="J20" s="42"/>
    </row>
    <row r="21" spans="2:8" ht="12">
      <c r="B21" s="42"/>
      <c r="C21" s="42"/>
      <c r="D21" s="42"/>
      <c r="E21" s="42"/>
      <c r="F21" s="42"/>
      <c r="G21" s="42"/>
      <c r="H21" s="19"/>
    </row>
    <row r="22" spans="1:8" ht="12.75" thickBot="1">
      <c r="A22" s="17" t="s">
        <v>33</v>
      </c>
      <c r="B22" s="52">
        <f aca="true" t="shared" si="0" ref="B22:G22">SUM(B14:B21)</f>
        <v>60402</v>
      </c>
      <c r="C22" s="52">
        <f t="shared" si="0"/>
        <v>4126</v>
      </c>
      <c r="D22" s="52">
        <f t="shared" si="0"/>
        <v>102019.9516547999</v>
      </c>
      <c r="E22" s="52">
        <f t="shared" si="0"/>
        <v>166547.9516547999</v>
      </c>
      <c r="F22" s="52">
        <f t="shared" si="0"/>
        <v>10697.007</v>
      </c>
      <c r="G22" s="52">
        <f t="shared" si="0"/>
        <v>177244.95865479988</v>
      </c>
      <c r="H22" s="42"/>
    </row>
    <row r="23" spans="2:8" ht="12.75" thickTop="1">
      <c r="B23" s="42"/>
      <c r="C23" s="42"/>
      <c r="D23" s="42"/>
      <c r="E23" s="42"/>
      <c r="F23" s="42"/>
      <c r="G23" s="42"/>
      <c r="H23" s="42"/>
    </row>
    <row r="24" spans="2:8" ht="12">
      <c r="B24" s="42"/>
      <c r="C24" s="42"/>
      <c r="D24" s="42"/>
      <c r="E24" s="42"/>
      <c r="F24" s="42"/>
      <c r="G24" s="22"/>
      <c r="H24" s="42"/>
    </row>
    <row r="25" spans="1:8" ht="12">
      <c r="A25" s="37" t="s">
        <v>122</v>
      </c>
      <c r="B25" s="42"/>
      <c r="C25" s="42"/>
      <c r="D25" s="42"/>
      <c r="E25" s="42"/>
      <c r="F25" s="42"/>
      <c r="G25" s="42"/>
      <c r="H25" s="42"/>
    </row>
    <row r="26" spans="2:8" ht="12">
      <c r="B26" s="42"/>
      <c r="C26" s="42"/>
      <c r="D26" s="42"/>
      <c r="E26" s="42"/>
      <c r="F26" s="42"/>
      <c r="G26" s="42"/>
      <c r="H26" s="42"/>
    </row>
    <row r="27" spans="1:8" ht="12">
      <c r="A27" s="17" t="s">
        <v>32</v>
      </c>
      <c r="B27" s="42">
        <v>60402</v>
      </c>
      <c r="C27" s="42">
        <v>4126</v>
      </c>
      <c r="D27" s="42">
        <f>119837-1300</f>
        <v>118537</v>
      </c>
      <c r="E27" s="42">
        <f>SUM(B27:D27)</f>
        <v>183065</v>
      </c>
      <c r="F27" s="42">
        <v>9247</v>
      </c>
      <c r="G27" s="42">
        <f>+E27+F27</f>
        <v>192312</v>
      </c>
      <c r="H27" s="42"/>
    </row>
    <row r="28" spans="2:7" ht="12">
      <c r="B28" s="42"/>
      <c r="C28" s="42"/>
      <c r="D28" s="42"/>
      <c r="E28" s="42"/>
      <c r="F28" s="42"/>
      <c r="G28" s="42"/>
    </row>
    <row r="29" spans="1:7" ht="12">
      <c r="A29" s="17" t="s">
        <v>73</v>
      </c>
      <c r="B29" s="42">
        <v>0</v>
      </c>
      <c r="C29" s="42">
        <v>0</v>
      </c>
      <c r="D29" s="42">
        <f>+'Income Statement'!F39</f>
        <v>9738</v>
      </c>
      <c r="E29" s="42">
        <f>SUM(B29:D29)</f>
        <v>9738</v>
      </c>
      <c r="F29" s="42">
        <f>+'Income Statement'!F40</f>
        <v>1701</v>
      </c>
      <c r="G29" s="42">
        <f>+E29+F29</f>
        <v>11439</v>
      </c>
    </row>
    <row r="30" spans="2:8" ht="12">
      <c r="B30" s="42"/>
      <c r="C30" s="42"/>
      <c r="D30" s="42"/>
      <c r="E30" s="42"/>
      <c r="F30" s="42"/>
      <c r="G30" s="42"/>
      <c r="H30" s="19"/>
    </row>
    <row r="31" spans="1:8" ht="12">
      <c r="A31" s="17" t="s">
        <v>108</v>
      </c>
      <c r="B31" s="42">
        <v>0</v>
      </c>
      <c r="C31" s="42">
        <v>0</v>
      </c>
      <c r="D31" s="42">
        <v>-9513</v>
      </c>
      <c r="E31" s="42">
        <f>SUM(B31:D31)</f>
        <v>-9513</v>
      </c>
      <c r="F31" s="42">
        <v>-918</v>
      </c>
      <c r="G31" s="42">
        <f>+E31+F31</f>
        <v>-10431</v>
      </c>
      <c r="H31" s="19"/>
    </row>
    <row r="32" spans="2:8" ht="12">
      <c r="B32" s="54"/>
      <c r="C32" s="54"/>
      <c r="D32" s="19"/>
      <c r="E32" s="19"/>
      <c r="F32" s="19"/>
      <c r="G32" s="19"/>
      <c r="H32" s="19"/>
    </row>
    <row r="33" spans="1:8" ht="12.75" thickBot="1">
      <c r="A33" s="17" t="s">
        <v>33</v>
      </c>
      <c r="B33" s="52">
        <f aca="true" t="shared" si="1" ref="B33:G33">SUM(B27:B32)</f>
        <v>60402</v>
      </c>
      <c r="C33" s="52">
        <f t="shared" si="1"/>
        <v>4126</v>
      </c>
      <c r="D33" s="52">
        <f t="shared" si="1"/>
        <v>118762</v>
      </c>
      <c r="E33" s="52">
        <f t="shared" si="1"/>
        <v>183290</v>
      </c>
      <c r="F33" s="52">
        <f t="shared" si="1"/>
        <v>10030</v>
      </c>
      <c r="G33" s="52">
        <f t="shared" si="1"/>
        <v>193320</v>
      </c>
      <c r="H33" s="42"/>
    </row>
    <row r="34" ht="12.75" thickTop="1">
      <c r="H34" s="42"/>
    </row>
    <row r="35" ht="12">
      <c r="H35" s="42"/>
    </row>
    <row r="36" ht="12">
      <c r="A36" s="17" t="s">
        <v>75</v>
      </c>
    </row>
    <row r="37" ht="12">
      <c r="A37" s="17" t="s">
        <v>115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2014-02-28T05:11:24Z</cp:lastPrinted>
  <dcterms:created xsi:type="dcterms:W3CDTF">2005-02-18T06:17:44Z</dcterms:created>
  <dcterms:modified xsi:type="dcterms:W3CDTF">2014-02-28T08:48:37Z</dcterms:modified>
  <cp:category/>
  <cp:version/>
  <cp:contentType/>
  <cp:contentStatus/>
</cp:coreProperties>
</file>