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85" windowWidth="9720" windowHeight="61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<sst xmlns="http://schemas.openxmlformats.org/spreadsheetml/2006/main" count="118" uniqueCount="93">
  <si>
    <t>TONG HERR RESOURCES BERHAD</t>
  </si>
  <si>
    <t>(Company No.432139-W)</t>
  </si>
  <si>
    <t>(Incorporated in Malaysia)</t>
  </si>
  <si>
    <t>AND ITS SUBSIDIARY COMPANY</t>
  </si>
  <si>
    <t>RM'000</t>
  </si>
  <si>
    <t>(Unaudited)</t>
  </si>
  <si>
    <t>Current liabilities</t>
  </si>
  <si>
    <t>Net current assets</t>
  </si>
  <si>
    <t>Share capital</t>
  </si>
  <si>
    <t>Property, plant and equipment</t>
  </si>
  <si>
    <t xml:space="preserve">      Inventories</t>
  </si>
  <si>
    <t>Revenue</t>
  </si>
  <si>
    <t>3 months ended</t>
  </si>
  <si>
    <t xml:space="preserve">CONDENSED CONSOLIDATED INCOME STATEMENTS 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</si>
  <si>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</si>
  <si>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</si>
  <si>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</si>
  <si>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</si>
  <si>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</si>
  <si>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</si>
  <si>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</si>
  <si>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</si>
  <si>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</si>
  <si>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</si>
  <si>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(The Condensed Consolidated Income Statements should be read in conjunction with the Annual Financial Report for</t>
  </si>
  <si>
    <t>31 December</t>
  </si>
  <si>
    <t>2002</t>
  </si>
  <si>
    <t>Intangible assets</t>
  </si>
  <si>
    <t>Investments in Associate and Joint Ventures</t>
  </si>
  <si>
    <t>Other Investments</t>
  </si>
  <si>
    <r>
      <t xml:space="preserve">Current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ssets</t>
    </r>
  </si>
  <si>
    <t xml:space="preserve">      Cash &amp; Cash Equivalents</t>
  </si>
  <si>
    <t xml:space="preserve">      Trade and other receivables</t>
  </si>
  <si>
    <r>
      <t xml:space="preserve">      Trade </t>
    </r>
    <r>
      <rPr>
        <sz val="12"/>
        <rFont val="新細明體"/>
        <family val="1"/>
      </rPr>
      <t>and other p</t>
    </r>
    <r>
      <rPr>
        <sz val="12"/>
        <rFont val="新細明體"/>
        <family val="1"/>
      </rPr>
      <t>ayables</t>
    </r>
  </si>
  <si>
    <r>
      <t xml:space="preserve">      </t>
    </r>
    <r>
      <rPr>
        <sz val="12"/>
        <rFont val="新細明體"/>
        <family val="1"/>
      </rPr>
      <t>Overdraft &amp; Short Term Borrowings</t>
    </r>
  </si>
  <si>
    <r>
      <t xml:space="preserve">      </t>
    </r>
    <r>
      <rPr>
        <sz val="12"/>
        <rFont val="新細明體"/>
        <family val="1"/>
      </rPr>
      <t>Taxation</t>
    </r>
  </si>
  <si>
    <r>
      <t xml:space="preserve">      </t>
    </r>
    <r>
      <rPr>
        <sz val="12"/>
        <rFont val="新細明體"/>
        <family val="1"/>
      </rPr>
      <t>Dividend payable</t>
    </r>
  </si>
  <si>
    <t>Reserves</t>
  </si>
  <si>
    <t>Shareholders' Fund</t>
  </si>
  <si>
    <t>Minority interests</t>
  </si>
  <si>
    <t>Long Term Liabilities</t>
  </si>
  <si>
    <t xml:space="preserve">       Borrowings </t>
  </si>
  <si>
    <r>
      <t xml:space="preserve">       </t>
    </r>
    <r>
      <rPr>
        <sz val="12"/>
        <rFont val="新細明體"/>
        <family val="1"/>
      </rPr>
      <t>Deferred taxation</t>
    </r>
  </si>
  <si>
    <t>(The Condensed Consolidated Balance Sheets should be read in conjunction with the Annual Financial Report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</si>
  <si>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STATEMENTS OF CHANGES IN EQUITY</t>
    </r>
  </si>
  <si>
    <t>Capital</t>
  </si>
  <si>
    <t xml:space="preserve">Retained </t>
  </si>
  <si>
    <t>Total</t>
  </si>
  <si>
    <t>(RM'000)</t>
  </si>
  <si>
    <t xml:space="preserve">Share   </t>
  </si>
  <si>
    <t>Share</t>
  </si>
  <si>
    <t>Premium</t>
  </si>
  <si>
    <t>Profits</t>
  </si>
  <si>
    <t xml:space="preserve">(The Condensed Consolidated Statements of Changes in Equity should be read in conjunction with the </t>
  </si>
  <si>
    <t xml:space="preserve">(The Condensed Consolidated Cash Flow Statements should be read in conjunction </t>
  </si>
  <si>
    <t>Net cash inflow from operating activities</t>
  </si>
  <si>
    <t>Net increase in cash and cash equivalents</t>
  </si>
  <si>
    <t>Cash &amp; Cash Equivalents at 1 January</t>
  </si>
  <si>
    <t>EPS - Basic (sen)</t>
  </si>
  <si>
    <t xml:space="preserve">        - Diluted (sen)</t>
  </si>
  <si>
    <t>Net tangible assets per share (RM)</t>
  </si>
  <si>
    <t>Balance at 31 December 2002</t>
  </si>
  <si>
    <t>(Audited)</t>
  </si>
  <si>
    <t>(Restated)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</si>
  <si>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CASH FLOW STATEMENT</t>
    </r>
  </si>
  <si>
    <t>RM'000</t>
  </si>
  <si>
    <t>Net cash inflow/(outflow) from investing activities</t>
  </si>
  <si>
    <t>Net cash inflow/(outflow) from financing activities</t>
  </si>
  <si>
    <t xml:space="preserve">      - As previously reported</t>
  </si>
  <si>
    <t xml:space="preserve">      - Prior year adjustment</t>
  </si>
  <si>
    <t xml:space="preserve">      - Restated balance</t>
  </si>
  <si>
    <t xml:space="preserve">     - 8 sen tax exempt</t>
  </si>
  <si>
    <t>Issue of shares</t>
  </si>
  <si>
    <t>2001 first and final dividend</t>
  </si>
  <si>
    <t>For the period ended 31 March 2003</t>
  </si>
  <si>
    <t>31 March</t>
  </si>
  <si>
    <t>the year ended 31st December 2002)</t>
  </si>
  <si>
    <r>
      <t xml:space="preserve">CONDENSED </t>
    </r>
    <r>
      <rPr>
        <sz val="12"/>
        <rFont val="新細明體"/>
        <family val="1"/>
      </rPr>
      <t xml:space="preserve">CONSOLIDATED BALANCE SHEET </t>
    </r>
    <r>
      <rPr>
        <sz val="12"/>
        <rFont val="新細明體"/>
        <family val="1"/>
      </rPr>
      <t xml:space="preserve">AS </t>
    </r>
    <r>
      <rPr>
        <sz val="12"/>
        <rFont val="新細明體"/>
        <family val="1"/>
      </rPr>
      <t>AT 31 MARCH 2003</t>
    </r>
  </si>
  <si>
    <t>2003</t>
  </si>
  <si>
    <t>for the year ended 31st December 2002)</t>
  </si>
  <si>
    <t>FOR THE QUARTER ENDED 31 MARCH 2003</t>
  </si>
  <si>
    <t>3 months</t>
  </si>
  <si>
    <t>ended 31 Mar</t>
  </si>
  <si>
    <t>3 months</t>
  </si>
  <si>
    <t>ended 31 Mar</t>
  </si>
  <si>
    <t>Cash &amp; Cash Equivalents at 31 March</t>
  </si>
  <si>
    <t>with the Annual Financial Report for the year ended 31 December 2002)</t>
  </si>
  <si>
    <t>Balance at 1 January 2002</t>
  </si>
  <si>
    <t>Profit after tax for the year</t>
  </si>
  <si>
    <t>Profit after tax for the quarter</t>
  </si>
  <si>
    <t>Balance at 31 March 2003</t>
  </si>
  <si>
    <t>Annual Financial Report for the year ended 31st December 2002)</t>
  </si>
  <si>
    <t>Prior years adjustment - changed of accounting policy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</si>
</sst>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_-* #,##0.0_-;\-* #,##0.0_-;_-* &quot;-&quot;??_-;_-@_-"/>
    <numFmt numFmtId="178" formatCode="_-* #,##0_-;\-* #,##0_-;_-* &quot;-&quot;??_-;_-@_-"/>
    <numFmt numFmtId="179" formatCode="0.00_);[Red]\(0.00\)"/>
    <numFmt numFmtId="180" formatCode="0.00_);\(0.00\)"/>
    <numFmt numFmtId="181" formatCode="0.0_);\(0.0\)"/>
    <numFmt numFmtId="182" formatCode="\(#,##0\)"/>
    <numFmt numFmtId="183" formatCode="0_);\(0\)"/>
    <numFmt numFmtId="184" formatCode="#,##0.0_);\(#,##0.0\)"/>
  </numFmts>
  <fonts count="3">
    <font>
      <sz val="12"/>
      <name val="新細明體"/>
      <family val="1"/>
    </font>
    <font>
      <sz val="12"/>
      <name val="Times New Roman"/>
      <family val="1"/>
    </font>
    <font>
      <i/>
      <sz val="1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1" xfId="15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0" xfId="15" applyNumberFormat="1" applyAlignment="1">
      <alignment/>
    </xf>
    <xf numFmtId="0" fontId="0" fillId="0" borderId="0" xfId="0" applyAlignment="1" quotePrefix="1">
      <alignment/>
    </xf>
    <xf numFmtId="176" fontId="0" fillId="0" borderId="2" xfId="15" applyNumberFormat="1" applyBorder="1" applyAlignment="1">
      <alignment/>
    </xf>
    <xf numFmtId="176" fontId="0" fillId="0" borderId="3" xfId="15" applyNumberForma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76" fontId="0" fillId="0" borderId="0" xfId="15" applyNumberFormat="1" applyFont="1" applyAlignment="1">
      <alignment horizontal="center"/>
    </xf>
    <xf numFmtId="176" fontId="0" fillId="0" borderId="0" xfId="15" applyNumberFormat="1" applyFont="1" applyAlignment="1">
      <alignment/>
    </xf>
    <xf numFmtId="176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6" fontId="0" fillId="0" borderId="4" xfId="15" applyNumberFormat="1" applyFont="1" applyBorder="1" applyAlignment="1">
      <alignment/>
    </xf>
    <xf numFmtId="176" fontId="0" fillId="0" borderId="5" xfId="15" applyNumberFormat="1" applyFont="1" applyBorder="1" applyAlignment="1">
      <alignment/>
    </xf>
    <xf numFmtId="176" fontId="0" fillId="0" borderId="6" xfId="15" applyNumberFormat="1" applyFont="1" applyBorder="1" applyAlignment="1">
      <alignment/>
    </xf>
    <xf numFmtId="176" fontId="0" fillId="0" borderId="7" xfId="15" applyNumberFormat="1" applyFont="1" applyBorder="1" applyAlignment="1">
      <alignment/>
    </xf>
    <xf numFmtId="176" fontId="0" fillId="0" borderId="3" xfId="15" applyNumberFormat="1" applyFont="1" applyBorder="1" applyAlignment="1">
      <alignment/>
    </xf>
    <xf numFmtId="176" fontId="0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80" fontId="0" fillId="0" borderId="1" xfId="15" applyNumberFormat="1" applyBorder="1" applyAlignment="1">
      <alignment/>
    </xf>
    <xf numFmtId="0" fontId="0" fillId="0" borderId="0" xfId="0" applyAlignment="1">
      <alignment horizontal="centerContinuous"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8" fontId="0" fillId="0" borderId="0" xfId="15" applyNumberFormat="1" applyAlignment="1">
      <alignment/>
    </xf>
    <xf numFmtId="178" fontId="0" fillId="0" borderId="0" xfId="15" applyNumberFormat="1" applyBorder="1" applyAlignment="1">
      <alignment/>
    </xf>
    <xf numFmtId="171" fontId="0" fillId="0" borderId="0" xfId="15" applyAlignment="1">
      <alignment/>
    </xf>
    <xf numFmtId="37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37" fontId="0" fillId="0" borderId="2" xfId="0" applyNumberFormat="1" applyBorder="1" applyAlignment="1">
      <alignment/>
    </xf>
    <xf numFmtId="171" fontId="0" fillId="0" borderId="0" xfId="15" applyFont="1" applyBorder="1" applyAlignment="1">
      <alignment/>
    </xf>
    <xf numFmtId="171" fontId="1" fillId="0" borderId="9" xfId="15" applyFont="1" applyBorder="1" applyAlignment="1">
      <alignment horizontal="center"/>
    </xf>
    <xf numFmtId="37" fontId="0" fillId="0" borderId="0" xfId="15" applyNumberFormat="1" applyAlignment="1">
      <alignment/>
    </xf>
    <xf numFmtId="178" fontId="0" fillId="0" borderId="2" xfId="15" applyNumberFormat="1" applyBorder="1" applyAlignment="1">
      <alignment/>
    </xf>
    <xf numFmtId="37" fontId="0" fillId="0" borderId="2" xfId="15" applyNumberFormat="1" applyBorder="1" applyAlignment="1">
      <alignment/>
    </xf>
    <xf numFmtId="178" fontId="0" fillId="0" borderId="10" xfId="15" applyNumberFormat="1" applyBorder="1" applyAlignment="1">
      <alignment/>
    </xf>
    <xf numFmtId="178" fontId="0" fillId="0" borderId="11" xfId="15" applyNumberFormat="1" applyBorder="1" applyAlignment="1">
      <alignment/>
    </xf>
    <xf numFmtId="178" fontId="0" fillId="0" borderId="12" xfId="15" applyNumberFormat="1" applyBorder="1" applyAlignment="1">
      <alignment/>
    </xf>
    <xf numFmtId="178" fontId="0" fillId="0" borderId="13" xfId="15" applyNumberFormat="1" applyBorder="1" applyAlignment="1">
      <alignment/>
    </xf>
    <xf numFmtId="178" fontId="0" fillId="0" borderId="14" xfId="15" applyNumberFormat="1" applyBorder="1" applyAlignment="1">
      <alignment/>
    </xf>
    <xf numFmtId="0" fontId="1" fillId="0" borderId="0" xfId="0" applyFont="1" applyBorder="1" applyAlignment="1" quotePrefix="1">
      <alignment/>
    </xf>
    <xf numFmtId="37" fontId="0" fillId="0" borderId="0" xfId="15" applyNumberFormat="1" applyBorder="1" applyAlignment="1">
      <alignment/>
    </xf>
    <xf numFmtId="178" fontId="0" fillId="0" borderId="3" xfId="15" applyNumberFormat="1" applyBorder="1" applyAlignment="1">
      <alignment/>
    </xf>
    <xf numFmtId="37" fontId="0" fillId="0" borderId="3" xfId="15" applyNumberFormat="1" applyBorder="1" applyAlignment="1">
      <alignment/>
    </xf>
    <xf numFmtId="182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34">
      <selection activeCell="A38" sqref="A38"/>
    </sheetView>
  </sheetViews>
  <sheetFormatPr defaultColWidth="9.00390625" defaultRowHeight="16.5"/>
  <cols>
    <col min="1" max="1" width="25.875" style="0" customWidth="1"/>
    <col min="2" max="2" width="17.125" style="0" customWidth="1"/>
    <col min="3" max="3" width="2.50390625" style="0" customWidth="1"/>
    <col min="4" max="4" width="17.125" style="0" customWidth="1"/>
    <col min="5" max="5" width="2.50390625" style="0" customWidth="1"/>
    <col min="6" max="6" width="17.125" style="0" customWidth="1"/>
    <col min="7" max="7" width="2.625" style="0" customWidth="1"/>
    <col min="8" max="8" width="18.00390625" style="0" customWidth="1"/>
    <col min="9" max="9" width="9.625" style="0" customWidth="1"/>
  </cols>
  <sheetData>
    <row r="1" spans="1:8" ht="15.7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5.75">
      <c r="A2" s="63" t="s">
        <v>1</v>
      </c>
      <c r="B2" s="63"/>
      <c r="C2" s="63"/>
      <c r="D2" s="63"/>
      <c r="E2" s="63"/>
      <c r="F2" s="63"/>
      <c r="G2" s="63"/>
      <c r="H2" s="63"/>
    </row>
    <row r="3" spans="1:8" ht="15.75">
      <c r="A3" s="63" t="s">
        <v>2</v>
      </c>
      <c r="B3" s="63"/>
      <c r="C3" s="63"/>
      <c r="D3" s="63"/>
      <c r="E3" s="63"/>
      <c r="F3" s="63"/>
      <c r="G3" s="63"/>
      <c r="H3" s="63"/>
    </row>
    <row r="4" spans="1:8" ht="15.75">
      <c r="A4" s="63" t="s">
        <v>3</v>
      </c>
      <c r="B4" s="63"/>
      <c r="C4" s="63"/>
      <c r="D4" s="63"/>
      <c r="E4" s="63"/>
      <c r="F4" s="63"/>
      <c r="G4" s="63"/>
      <c r="H4" s="63"/>
    </row>
    <row r="6" spans="1:8" ht="15.75">
      <c r="A6" s="62" t="s">
        <v>13</v>
      </c>
      <c r="B6" s="63"/>
      <c r="C6" s="63"/>
      <c r="D6" s="63"/>
      <c r="E6" s="63"/>
      <c r="F6" s="63"/>
      <c r="G6" s="63"/>
      <c r="H6" s="63"/>
    </row>
    <row r="7" spans="1:8" ht="15.75">
      <c r="A7" s="62" t="s">
        <v>74</v>
      </c>
      <c r="B7" s="62"/>
      <c r="C7" s="62"/>
      <c r="D7" s="62"/>
      <c r="E7" s="62"/>
      <c r="F7" s="62"/>
      <c r="G7" s="62"/>
      <c r="H7" s="62"/>
    </row>
    <row r="8" spans="1:8" ht="15.75">
      <c r="A8" s="29"/>
      <c r="B8" s="27"/>
      <c r="C8" s="27"/>
      <c r="D8" s="27"/>
      <c r="E8" s="27"/>
      <c r="F8" s="27"/>
      <c r="G8" s="27"/>
      <c r="H8" s="27"/>
    </row>
    <row r="9" spans="2:8" ht="15.75">
      <c r="B9" s="62" t="s">
        <v>12</v>
      </c>
      <c r="C9" s="62"/>
      <c r="D9" s="62"/>
      <c r="F9" s="62" t="s">
        <v>12</v>
      </c>
      <c r="G9" s="62"/>
      <c r="H9" s="62"/>
    </row>
    <row r="10" spans="2:8" ht="15.75">
      <c r="B10" s="64" t="s">
        <v>75</v>
      </c>
      <c r="C10" s="64"/>
      <c r="D10" s="64"/>
      <c r="E10" s="1"/>
      <c r="F10" s="65" t="s">
        <v>75</v>
      </c>
      <c r="G10" s="65"/>
      <c r="H10" s="65"/>
    </row>
    <row r="11" spans="2:8" ht="15.75">
      <c r="B11" s="28">
        <v>2003</v>
      </c>
      <c r="C11" s="1"/>
      <c r="D11" s="28">
        <v>2002</v>
      </c>
      <c r="E11" s="1"/>
      <c r="F11" s="28">
        <v>2003</v>
      </c>
      <c r="H11" s="28">
        <v>2002</v>
      </c>
    </row>
    <row r="12" spans="2:8" ht="15.75">
      <c r="B12" s="34" t="s">
        <v>4</v>
      </c>
      <c r="C12" s="1"/>
      <c r="D12" s="34" t="s">
        <v>4</v>
      </c>
      <c r="E12" s="1"/>
      <c r="F12" s="34" t="s">
        <v>4</v>
      </c>
      <c r="H12" s="34" t="s">
        <v>4</v>
      </c>
    </row>
    <row r="14" spans="1:8" ht="16.5" thickBot="1">
      <c r="A14" t="s">
        <v>11</v>
      </c>
      <c r="B14" s="2">
        <v>29466</v>
      </c>
      <c r="C14" s="3"/>
      <c r="D14" s="2">
        <v>20796</v>
      </c>
      <c r="E14" s="4"/>
      <c r="F14" s="2">
        <v>29466</v>
      </c>
      <c r="H14" s="2">
        <v>20796</v>
      </c>
    </row>
    <row r="15" spans="1:8" ht="16.5" thickTop="1">
      <c r="A15" s="26"/>
      <c r="B15" s="4"/>
      <c r="C15" s="4"/>
      <c r="D15" s="4"/>
      <c r="E15" s="4"/>
      <c r="F15" s="4"/>
      <c r="H15" s="4"/>
    </row>
    <row r="16" spans="1:8" ht="16.5" thickBot="1">
      <c r="A16" s="26" t="s">
        <v>14</v>
      </c>
      <c r="B16" s="2">
        <v>1311</v>
      </c>
      <c r="C16" s="3"/>
      <c r="D16" s="2">
        <v>899</v>
      </c>
      <c r="E16" s="4"/>
      <c r="F16" s="2">
        <v>1311</v>
      </c>
      <c r="H16" s="2">
        <v>899</v>
      </c>
    </row>
    <row r="17" spans="2:8" ht="16.5" thickTop="1">
      <c r="B17" s="4"/>
      <c r="C17" s="4"/>
      <c r="D17" s="4"/>
      <c r="E17" s="4"/>
      <c r="F17" s="4"/>
      <c r="H17" s="4"/>
    </row>
    <row r="18" spans="1:8" ht="16.5" thickBot="1">
      <c r="A18" s="26" t="s">
        <v>15</v>
      </c>
      <c r="B18" s="2">
        <f>648</f>
        <v>648</v>
      </c>
      <c r="C18" s="3"/>
      <c r="D18" s="2">
        <f>449</f>
        <v>449</v>
      </c>
      <c r="E18" s="4"/>
      <c r="F18" s="2">
        <f>648</f>
        <v>648</v>
      </c>
      <c r="H18" s="2">
        <v>449</v>
      </c>
    </row>
    <row r="19" spans="2:8" ht="16.5" thickTop="1">
      <c r="B19" s="4"/>
      <c r="C19" s="4"/>
      <c r="D19" s="4"/>
      <c r="E19" s="4"/>
      <c r="F19" s="4"/>
      <c r="H19" s="4"/>
    </row>
    <row r="20" spans="1:8" ht="15.75">
      <c r="A20" s="26" t="s">
        <v>16</v>
      </c>
      <c r="B20" s="4">
        <f>5463+138</f>
        <v>5601</v>
      </c>
      <c r="C20" s="4"/>
      <c r="D20" s="4">
        <f>427+62</f>
        <v>489</v>
      </c>
      <c r="E20" s="4"/>
      <c r="F20" s="4">
        <f>5463+138</f>
        <v>5601</v>
      </c>
      <c r="H20" s="4">
        <v>489</v>
      </c>
    </row>
    <row r="21" spans="1:8" ht="15.75">
      <c r="A21" s="5"/>
      <c r="B21" s="4"/>
      <c r="C21" s="4"/>
      <c r="D21" s="4"/>
      <c r="E21" s="4"/>
      <c r="F21" s="4"/>
      <c r="H21" s="4"/>
    </row>
    <row r="22" spans="1:8" ht="15.75">
      <c r="A22" s="26" t="s">
        <v>17</v>
      </c>
      <c r="B22" s="4">
        <v>-138</v>
      </c>
      <c r="C22" s="4"/>
      <c r="D22" s="4">
        <v>-62</v>
      </c>
      <c r="E22" s="4"/>
      <c r="F22" s="4">
        <v>-138</v>
      </c>
      <c r="H22" s="4">
        <v>-62</v>
      </c>
    </row>
    <row r="23" spans="2:8" ht="15.75">
      <c r="B23" s="4"/>
      <c r="C23" s="4"/>
      <c r="D23" s="4"/>
      <c r="E23" s="4"/>
      <c r="F23" s="4"/>
      <c r="H23" s="4"/>
    </row>
    <row r="24" spans="1:8" ht="15.75">
      <c r="A24" s="26" t="s">
        <v>18</v>
      </c>
      <c r="B24" s="6">
        <v>0</v>
      </c>
      <c r="C24" s="4"/>
      <c r="D24" s="6">
        <v>0</v>
      </c>
      <c r="E24" s="4"/>
      <c r="F24" s="6">
        <v>0</v>
      </c>
      <c r="H24" s="6">
        <v>0</v>
      </c>
    </row>
    <row r="25" spans="2:8" ht="15.75">
      <c r="B25" s="4"/>
      <c r="C25" s="4"/>
      <c r="D25" s="4"/>
      <c r="E25" s="4"/>
      <c r="F25" s="4"/>
      <c r="H25" s="4"/>
    </row>
    <row r="26" spans="1:8" ht="15.75">
      <c r="A26" s="26" t="s">
        <v>19</v>
      </c>
      <c r="B26" s="4">
        <f>B20+B22</f>
        <v>5463</v>
      </c>
      <c r="C26" s="4"/>
      <c r="D26" s="4">
        <f>D20+D22</f>
        <v>427</v>
      </c>
      <c r="E26" s="4"/>
      <c r="F26" s="4">
        <f>F20+F22</f>
        <v>5463</v>
      </c>
      <c r="H26" s="4">
        <f>H20+H22</f>
        <v>427</v>
      </c>
    </row>
    <row r="27" spans="2:8" ht="15.75">
      <c r="B27" s="4"/>
      <c r="C27" s="4"/>
      <c r="D27" s="4"/>
      <c r="E27" s="4"/>
      <c r="F27" s="4"/>
      <c r="H27" s="4"/>
    </row>
    <row r="28" spans="1:8" ht="15.75">
      <c r="A28" s="26" t="s">
        <v>20</v>
      </c>
      <c r="B28" s="6">
        <v>-1506</v>
      </c>
      <c r="C28" s="3"/>
      <c r="D28" s="6">
        <v>-120</v>
      </c>
      <c r="E28" s="4"/>
      <c r="F28" s="6">
        <v>-1506</v>
      </c>
      <c r="H28" s="6">
        <v>-120</v>
      </c>
    </row>
    <row r="29" spans="2:8" ht="15.75">
      <c r="B29" s="4"/>
      <c r="C29" s="4"/>
      <c r="D29" s="4"/>
      <c r="E29" s="4"/>
      <c r="F29" s="4"/>
      <c r="H29" s="4"/>
    </row>
    <row r="30" spans="1:8" ht="15.75">
      <c r="A30" s="26" t="s">
        <v>21</v>
      </c>
      <c r="B30" s="4">
        <f>B26+B28</f>
        <v>3957</v>
      </c>
      <c r="C30" s="4"/>
      <c r="D30" s="4">
        <f>D26+D28</f>
        <v>307</v>
      </c>
      <c r="E30" s="4"/>
      <c r="F30" s="4">
        <f>F26+F28</f>
        <v>3957</v>
      </c>
      <c r="H30" s="4">
        <f>H26+H28</f>
        <v>307</v>
      </c>
    </row>
    <row r="31" spans="1:8" ht="15.75">
      <c r="A31" s="5"/>
      <c r="B31" s="4"/>
      <c r="C31" s="3"/>
      <c r="D31" s="4"/>
      <c r="E31" s="4"/>
      <c r="F31" s="4"/>
      <c r="H31" s="4"/>
    </row>
    <row r="32" spans="1:8" ht="15.75">
      <c r="A32" s="26" t="s">
        <v>22</v>
      </c>
      <c r="B32" s="4">
        <v>0</v>
      </c>
      <c r="C32" s="4"/>
      <c r="D32" s="4">
        <v>0</v>
      </c>
      <c r="E32" s="4"/>
      <c r="F32" s="4">
        <v>0</v>
      </c>
      <c r="H32" s="4">
        <v>0</v>
      </c>
    </row>
    <row r="33" spans="1:8" ht="15.75">
      <c r="A33" s="5"/>
      <c r="B33" s="3"/>
      <c r="C33" s="3"/>
      <c r="D33" s="3"/>
      <c r="E33" s="3"/>
      <c r="F33" s="3"/>
      <c r="G33" s="33"/>
      <c r="H33" s="3"/>
    </row>
    <row r="34" spans="1:8" ht="16.5" thickBot="1">
      <c r="A34" s="26" t="s">
        <v>23</v>
      </c>
      <c r="B34" s="7">
        <f>B30+B32</f>
        <v>3957</v>
      </c>
      <c r="C34" s="4"/>
      <c r="D34" s="7">
        <f>D30+D32</f>
        <v>307</v>
      </c>
      <c r="E34" s="4"/>
      <c r="F34" s="7">
        <f>F30+F32</f>
        <v>3957</v>
      </c>
      <c r="H34" s="7">
        <f>H30+H32</f>
        <v>307</v>
      </c>
    </row>
    <row r="35" spans="1:5" ht="16.5" thickTop="1">
      <c r="A35" s="5"/>
      <c r="C35" s="4"/>
      <c r="E35" s="4"/>
    </row>
    <row r="36" spans="1:8" ht="16.5" thickBot="1">
      <c r="A36" s="26" t="s">
        <v>58</v>
      </c>
      <c r="B36" s="35">
        <v>4.93</v>
      </c>
      <c r="C36" s="4"/>
      <c r="D36" s="35">
        <v>0.38</v>
      </c>
      <c r="E36" s="4"/>
      <c r="F36" s="35">
        <v>4.93</v>
      </c>
      <c r="H36" s="35">
        <v>0.38</v>
      </c>
    </row>
    <row r="37" spans="1:8" ht="17.25" thickBot="1" thickTop="1">
      <c r="A37" s="8" t="s">
        <v>59</v>
      </c>
      <c r="B37" s="48">
        <v>4.88</v>
      </c>
      <c r="C37" s="4"/>
      <c r="D37" s="48">
        <v>0.38</v>
      </c>
      <c r="E37" s="4"/>
      <c r="F37" s="48">
        <v>4.88</v>
      </c>
      <c r="H37" s="48">
        <v>0.38</v>
      </c>
    </row>
    <row r="38" spans="1:8" ht="16.5" thickTop="1">
      <c r="A38" s="5"/>
      <c r="B38" s="4"/>
      <c r="C38" s="4"/>
      <c r="D38" s="4"/>
      <c r="E38" s="4"/>
      <c r="F38" s="4"/>
      <c r="H38" s="4"/>
    </row>
    <row r="39" ht="15.75">
      <c r="A39" s="26"/>
    </row>
    <row r="40" ht="15.75">
      <c r="A40" s="26" t="s">
        <v>24</v>
      </c>
    </row>
    <row r="41" ht="15.75">
      <c r="A41" s="26" t="s">
        <v>76</v>
      </c>
    </row>
  </sheetData>
  <mergeCells count="10">
    <mergeCell ref="A1:H1"/>
    <mergeCell ref="A2:H2"/>
    <mergeCell ref="A3:H3"/>
    <mergeCell ref="A4:H4"/>
    <mergeCell ref="A6:H6"/>
    <mergeCell ref="B9:D9"/>
    <mergeCell ref="B10:D10"/>
    <mergeCell ref="F9:H9"/>
    <mergeCell ref="F10:H10"/>
    <mergeCell ref="A7:H7"/>
  </mergeCells>
  <printOptions horizontalCentered="1"/>
  <pageMargins left="0.1968503937007874" right="0.07874015748031496" top="0.3937007874015748" bottom="0" header="0.11811023622047245" footer="0"/>
  <pageSetup horizontalDpi="180" verticalDpi="180" orientation="portrait" paperSize="9" scale="9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5">
      <selection activeCell="C38" sqref="C38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5.75">
      <c r="A1" s="10" t="s">
        <v>0</v>
      </c>
      <c r="B1" s="10"/>
      <c r="C1" s="10"/>
      <c r="D1" s="10"/>
      <c r="E1" s="10"/>
    </row>
    <row r="2" spans="1:5" ht="15.75">
      <c r="A2" s="10" t="s">
        <v>1</v>
      </c>
      <c r="B2" s="10"/>
      <c r="C2" s="10"/>
      <c r="D2" s="10"/>
      <c r="E2" s="10"/>
    </row>
    <row r="3" spans="1:5" ht="15.75">
      <c r="A3" s="10" t="s">
        <v>2</v>
      </c>
      <c r="B3" s="10"/>
      <c r="C3" s="10"/>
      <c r="D3" s="10"/>
      <c r="E3" s="10"/>
    </row>
    <row r="4" spans="1:5" ht="15.75">
      <c r="A4" s="10" t="s">
        <v>3</v>
      </c>
      <c r="B4" s="10"/>
      <c r="C4" s="10"/>
      <c r="D4" s="10"/>
      <c r="E4" s="10"/>
    </row>
    <row r="5" spans="1:5" ht="15.75">
      <c r="A5" s="9"/>
      <c r="B5" s="9"/>
      <c r="C5" s="9"/>
      <c r="D5" s="9"/>
      <c r="E5" s="9"/>
    </row>
    <row r="6" spans="1:5" ht="15.75">
      <c r="A6" s="36" t="s">
        <v>77</v>
      </c>
      <c r="B6" s="10"/>
      <c r="C6" s="10"/>
      <c r="D6" s="10"/>
      <c r="E6" s="10"/>
    </row>
    <row r="7" spans="1:5" ht="15.75">
      <c r="A7" s="9"/>
      <c r="B7" s="11"/>
      <c r="C7" s="10"/>
      <c r="D7" s="10"/>
      <c r="E7" s="10"/>
    </row>
    <row r="8" spans="1:5" ht="16.5">
      <c r="A8" s="9"/>
      <c r="B8" s="12"/>
      <c r="C8" s="13" t="s">
        <v>5</v>
      </c>
      <c r="D8" s="13"/>
      <c r="E8" s="30" t="s">
        <v>62</v>
      </c>
    </row>
    <row r="9" spans="1:5" ht="15.75">
      <c r="A9" s="14"/>
      <c r="B9" s="14"/>
      <c r="C9" s="32" t="s">
        <v>75</v>
      </c>
      <c r="D9" s="13"/>
      <c r="E9" s="32" t="s">
        <v>25</v>
      </c>
    </row>
    <row r="10" spans="1:5" ht="15.75">
      <c r="A10" s="14"/>
      <c r="B10" s="14"/>
      <c r="C10" s="38" t="s">
        <v>78</v>
      </c>
      <c r="D10" s="15"/>
      <c r="E10" s="38" t="s">
        <v>26</v>
      </c>
    </row>
    <row r="11" spans="1:5" ht="15.75">
      <c r="A11" s="14"/>
      <c r="B11" s="14"/>
      <c r="C11" s="13" t="s">
        <v>4</v>
      </c>
      <c r="D11" s="13"/>
      <c r="E11" s="13" t="s">
        <v>4</v>
      </c>
    </row>
    <row r="12" spans="1:5" ht="15.75">
      <c r="A12" s="14"/>
      <c r="B12" s="14"/>
      <c r="C12" s="13"/>
      <c r="D12" s="13"/>
      <c r="E12" s="28" t="s">
        <v>63</v>
      </c>
    </row>
    <row r="13" spans="1:5" ht="15.75">
      <c r="A13" s="14"/>
      <c r="B13" s="14" t="s">
        <v>9</v>
      </c>
      <c r="C13" s="16">
        <f>33356+85</f>
        <v>33441</v>
      </c>
      <c r="D13" s="16"/>
      <c r="E13" s="16">
        <v>34242</v>
      </c>
    </row>
    <row r="14" spans="1:5" ht="15.75">
      <c r="A14" s="14"/>
      <c r="B14" s="14"/>
      <c r="C14" s="16"/>
      <c r="D14" s="16"/>
      <c r="E14" s="16"/>
    </row>
    <row r="15" spans="1:5" ht="15.75">
      <c r="A15" s="14"/>
      <c r="B15" s="26" t="s">
        <v>27</v>
      </c>
      <c r="C15" s="16">
        <v>0</v>
      </c>
      <c r="D15" s="16"/>
      <c r="E15" s="16">
        <v>0</v>
      </c>
    </row>
    <row r="16" spans="1:5" ht="15.75">
      <c r="A16" s="14"/>
      <c r="B16" s="14"/>
      <c r="C16" s="17"/>
      <c r="D16" s="17"/>
      <c r="E16" s="17"/>
    </row>
    <row r="17" spans="1:5" ht="15.75">
      <c r="A17" s="14"/>
      <c r="B17" s="26" t="s">
        <v>28</v>
      </c>
      <c r="C17" s="17">
        <v>0</v>
      </c>
      <c r="D17" s="17"/>
      <c r="E17" s="17">
        <v>0</v>
      </c>
    </row>
    <row r="18" spans="1:5" ht="15.75">
      <c r="A18" s="14"/>
      <c r="B18" s="14"/>
      <c r="C18" s="17"/>
      <c r="D18" s="17"/>
      <c r="E18" s="17"/>
    </row>
    <row r="19" spans="1:5" ht="15.75">
      <c r="A19" s="14"/>
      <c r="B19" s="26" t="s">
        <v>29</v>
      </c>
      <c r="C19" s="17">
        <v>0</v>
      </c>
      <c r="D19" s="17"/>
      <c r="E19" s="17">
        <v>0</v>
      </c>
    </row>
    <row r="20" spans="1:5" ht="15.75">
      <c r="A20" s="14"/>
      <c r="B20" s="14"/>
      <c r="C20" s="17"/>
      <c r="D20" s="17"/>
      <c r="E20" s="17"/>
    </row>
    <row r="21" spans="1:5" ht="15.75">
      <c r="A21" s="14"/>
      <c r="B21" s="14" t="s">
        <v>30</v>
      </c>
      <c r="C21" s="17"/>
      <c r="D21" s="18"/>
      <c r="E21" s="17"/>
    </row>
    <row r="22" spans="1:5" ht="15.75">
      <c r="A22" s="14"/>
      <c r="B22" s="19" t="s">
        <v>10</v>
      </c>
      <c r="C22" s="20">
        <v>48320</v>
      </c>
      <c r="D22" s="21"/>
      <c r="E22" s="20">
        <v>45245</v>
      </c>
    </row>
    <row r="23" spans="1:5" ht="15.75">
      <c r="A23" s="14"/>
      <c r="B23" s="8" t="s">
        <v>32</v>
      </c>
      <c r="C23" s="21">
        <f>12138+206-85</f>
        <v>12259</v>
      </c>
      <c r="D23" s="21"/>
      <c r="E23" s="21">
        <v>11285</v>
      </c>
    </row>
    <row r="24" spans="1:5" ht="15.75">
      <c r="A24" s="14"/>
      <c r="B24" s="8" t="s">
        <v>31</v>
      </c>
      <c r="C24" s="21">
        <f>49915+16724</f>
        <v>66639</v>
      </c>
      <c r="D24" s="21"/>
      <c r="E24" s="21">
        <v>58241</v>
      </c>
    </row>
    <row r="25" spans="1:5" ht="15.75">
      <c r="A25" s="14"/>
      <c r="B25" s="14"/>
      <c r="C25" s="22">
        <f>SUM(C22:C24)</f>
        <v>127218</v>
      </c>
      <c r="D25" s="21"/>
      <c r="E25" s="22">
        <f>SUM(E22:E24)</f>
        <v>114771</v>
      </c>
    </row>
    <row r="26" spans="1:5" ht="15.75">
      <c r="A26" s="14"/>
      <c r="B26" s="14"/>
      <c r="C26" s="21"/>
      <c r="D26" s="21"/>
      <c r="E26" s="21"/>
    </row>
    <row r="27" spans="1:5" ht="15.75">
      <c r="A27" s="14"/>
      <c r="B27" s="14" t="s">
        <v>6</v>
      </c>
      <c r="C27" s="21"/>
      <c r="D27" s="21"/>
      <c r="E27" s="21"/>
    </row>
    <row r="28" spans="1:5" ht="15.75">
      <c r="A28" s="14"/>
      <c r="B28" s="19" t="s">
        <v>33</v>
      </c>
      <c r="C28" s="21">
        <f>3682+616</f>
        <v>4298</v>
      </c>
      <c r="D28" s="21"/>
      <c r="E28" s="21">
        <v>1845</v>
      </c>
    </row>
    <row r="29" spans="1:5" ht="15.75">
      <c r="A29" s="14"/>
      <c r="B29" s="19" t="s">
        <v>34</v>
      </c>
      <c r="C29" s="21">
        <v>19681</v>
      </c>
      <c r="D29" s="21"/>
      <c r="E29" s="21">
        <v>15128</v>
      </c>
    </row>
    <row r="30" spans="1:5" ht="15.75">
      <c r="A30" s="14"/>
      <c r="B30" s="19" t="s">
        <v>35</v>
      </c>
      <c r="C30" s="21">
        <f>1925</f>
        <v>1925</v>
      </c>
      <c r="D30" s="21"/>
      <c r="E30" s="21">
        <v>1242</v>
      </c>
    </row>
    <row r="31" spans="1:5" ht="15.75">
      <c r="A31" s="14"/>
      <c r="B31" s="19" t="s">
        <v>36</v>
      </c>
      <c r="C31" s="23">
        <v>0</v>
      </c>
      <c r="D31" s="21"/>
      <c r="E31" s="23">
        <v>0</v>
      </c>
    </row>
    <row r="32" spans="1:5" ht="15.75">
      <c r="A32" s="14"/>
      <c r="B32" s="14"/>
      <c r="C32" s="23">
        <f>SUM(C28:C31)</f>
        <v>25904</v>
      </c>
      <c r="D32" s="21"/>
      <c r="E32" s="23">
        <f>SUM(E28:E31)</f>
        <v>18215</v>
      </c>
    </row>
    <row r="33" spans="1:5" ht="15.75">
      <c r="A33" s="14"/>
      <c r="B33" s="14" t="s">
        <v>7</v>
      </c>
      <c r="C33" s="17">
        <f>C25-C32</f>
        <v>101314</v>
      </c>
      <c r="D33" s="18"/>
      <c r="E33" s="17">
        <f>E25-E32</f>
        <v>96556</v>
      </c>
    </row>
    <row r="34" spans="1:5" ht="15.75">
      <c r="A34" s="14"/>
      <c r="B34" s="14"/>
      <c r="C34" s="17"/>
      <c r="D34" s="18"/>
      <c r="E34" s="17"/>
    </row>
    <row r="35" spans="1:5" ht="16.5" thickBot="1">
      <c r="A35" s="14"/>
      <c r="B35" s="14"/>
      <c r="C35" s="24">
        <f>C13+C17+C33</f>
        <v>134755</v>
      </c>
      <c r="D35" s="18"/>
      <c r="E35" s="24">
        <f>E13+E17+E33</f>
        <v>130798</v>
      </c>
    </row>
    <row r="36" spans="1:5" ht="16.5" thickTop="1">
      <c r="A36" s="14"/>
      <c r="B36" s="14"/>
      <c r="C36" s="17"/>
      <c r="D36" s="18"/>
      <c r="E36" s="17"/>
    </row>
    <row r="37" spans="1:5" ht="15.75">
      <c r="A37" s="14"/>
      <c r="B37" s="14" t="s">
        <v>8</v>
      </c>
      <c r="C37" s="17">
        <v>80294</v>
      </c>
      <c r="D37" s="18"/>
      <c r="E37" s="17">
        <v>80294</v>
      </c>
    </row>
    <row r="38" spans="1:5" ht="15.75">
      <c r="A38" s="14"/>
      <c r="B38" s="26" t="s">
        <v>37</v>
      </c>
      <c r="C38" s="25">
        <f>10494+41382-1781</f>
        <v>50095</v>
      </c>
      <c r="D38" s="18"/>
      <c r="E38" s="25">
        <v>47919</v>
      </c>
    </row>
    <row r="39" spans="1:5" ht="15.75">
      <c r="A39" s="14"/>
      <c r="B39" s="26" t="s">
        <v>38</v>
      </c>
      <c r="C39" s="17">
        <f>SUM(C37:C38)</f>
        <v>130389</v>
      </c>
      <c r="D39" s="18"/>
      <c r="E39" s="17">
        <f>SUM(E37:E38)</f>
        <v>128213</v>
      </c>
    </row>
    <row r="40" spans="1:5" ht="15.75">
      <c r="A40" s="14"/>
      <c r="B40" s="26" t="s">
        <v>39</v>
      </c>
      <c r="C40" s="18">
        <v>0</v>
      </c>
      <c r="D40" s="18"/>
      <c r="E40" s="17">
        <v>0</v>
      </c>
    </row>
    <row r="41" spans="1:5" ht="15.75">
      <c r="A41" s="14"/>
      <c r="B41" s="26" t="s">
        <v>40</v>
      </c>
      <c r="C41" s="17"/>
      <c r="D41" s="18"/>
      <c r="E41" s="17"/>
    </row>
    <row r="42" spans="1:5" ht="15.75">
      <c r="A42" s="14"/>
      <c r="B42" s="8" t="s">
        <v>41</v>
      </c>
      <c r="C42" s="17">
        <v>0</v>
      </c>
      <c r="D42" s="18"/>
      <c r="E42" s="17">
        <v>0</v>
      </c>
    </row>
    <row r="43" spans="1:5" ht="15.75">
      <c r="A43" s="14"/>
      <c r="B43" s="19" t="s">
        <v>42</v>
      </c>
      <c r="C43" s="25">
        <f>2585+1781</f>
        <v>4366</v>
      </c>
      <c r="D43" s="18"/>
      <c r="E43" s="25">
        <v>2585</v>
      </c>
    </row>
    <row r="44" spans="1:5" ht="16.5" thickBot="1">
      <c r="A44" s="14"/>
      <c r="B44" s="14"/>
      <c r="C44" s="24">
        <f>C39+C43</f>
        <v>134755</v>
      </c>
      <c r="D44" s="18"/>
      <c r="E44" s="24">
        <f>E39+E43</f>
        <v>130798</v>
      </c>
    </row>
    <row r="45" spans="1:5" ht="16.5" thickTop="1">
      <c r="A45" s="14"/>
      <c r="B45" s="14"/>
      <c r="C45" s="18"/>
      <c r="D45" s="18"/>
      <c r="E45" s="18"/>
    </row>
    <row r="46" spans="1:5" ht="15.75">
      <c r="A46" s="14"/>
      <c r="B46" s="26" t="s">
        <v>60</v>
      </c>
      <c r="C46" s="47">
        <f>C39/C37</f>
        <v>1.6238946870251825</v>
      </c>
      <c r="D46" s="18"/>
      <c r="E46" s="47">
        <f>E39/E37</f>
        <v>1.5967942810172615</v>
      </c>
    </row>
    <row r="48" ht="15.75">
      <c r="A48" s="26" t="s">
        <v>43</v>
      </c>
    </row>
    <row r="49" ht="15.75">
      <c r="A49" s="26" t="s">
        <v>79</v>
      </c>
    </row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3">
      <selection activeCell="A27" sqref="A27"/>
    </sheetView>
  </sheetViews>
  <sheetFormatPr defaultColWidth="9.00390625" defaultRowHeight="16.5"/>
  <cols>
    <col min="1" max="1" width="55.375" style="0" customWidth="1"/>
    <col min="2" max="2" width="13.125" style="0" customWidth="1"/>
    <col min="3" max="3" width="2.00390625" style="0" customWidth="1"/>
    <col min="4" max="4" width="11.875" style="0" customWidth="1"/>
  </cols>
  <sheetData>
    <row r="1" spans="1:2" ht="15.75">
      <c r="A1" s="10" t="s">
        <v>0</v>
      </c>
      <c r="B1" s="10"/>
    </row>
    <row r="2" spans="1:2" ht="15.75">
      <c r="A2" s="10" t="s">
        <v>1</v>
      </c>
      <c r="B2" s="10"/>
    </row>
    <row r="3" spans="1:2" ht="15.75">
      <c r="A3" s="10" t="s">
        <v>2</v>
      </c>
      <c r="B3" s="10"/>
    </row>
    <row r="4" spans="1:2" ht="15.75">
      <c r="A4" s="10" t="s">
        <v>3</v>
      </c>
      <c r="B4" s="10"/>
    </row>
    <row r="5" spans="1:2" ht="15.75">
      <c r="A5" s="9"/>
      <c r="B5" s="9"/>
    </row>
    <row r="6" spans="1:2" ht="15.75">
      <c r="A6" s="36" t="s">
        <v>64</v>
      </c>
      <c r="B6" s="10"/>
    </row>
    <row r="7" spans="1:2" ht="15.75">
      <c r="A7" s="30" t="s">
        <v>80</v>
      </c>
      <c r="B7" s="10"/>
    </row>
    <row r="8" spans="1:2" ht="15.75">
      <c r="A8" s="9"/>
      <c r="B8" s="10"/>
    </row>
    <row r="9" spans="1:4" ht="15.75">
      <c r="A9" s="9"/>
      <c r="B9" s="13">
        <v>2003</v>
      </c>
      <c r="D9" s="1">
        <v>2002</v>
      </c>
    </row>
    <row r="10" spans="1:4" ht="15.75">
      <c r="A10" s="14"/>
      <c r="B10" s="31" t="s">
        <v>81</v>
      </c>
      <c r="D10" s="28" t="s">
        <v>83</v>
      </c>
    </row>
    <row r="11" spans="1:4" ht="15.75">
      <c r="A11" s="14"/>
      <c r="B11" s="37" t="s">
        <v>82</v>
      </c>
      <c r="D11" s="28" t="s">
        <v>84</v>
      </c>
    </row>
    <row r="12" spans="1:4" ht="15.75">
      <c r="A12" s="14"/>
      <c r="B12" s="39" t="s">
        <v>4</v>
      </c>
      <c r="D12" s="40" t="s">
        <v>65</v>
      </c>
    </row>
    <row r="14" spans="1:4" ht="15.75">
      <c r="A14" s="26" t="s">
        <v>55</v>
      </c>
      <c r="B14" s="44">
        <f>Sheet1!B26+1215+75-333-823-Sheet2!C23+Sheet2!E23-Sheet2!C22+Sheet2!E22+Sheet2!C28-Sheet2!E28</f>
        <v>4001</v>
      </c>
      <c r="D14" s="41">
        <f>Sheet1!D26+1301-182-37-40118+39653-6957+7667-176+5018-1514-750+474-664-428</f>
        <v>3714</v>
      </c>
    </row>
    <row r="15" spans="1:2" ht="15.75">
      <c r="A15" s="26"/>
      <c r="B15" s="44"/>
    </row>
    <row r="16" spans="1:4" ht="15.75">
      <c r="A16" s="26" t="s">
        <v>66</v>
      </c>
      <c r="B16" s="44">
        <f>333-298-177-11-3</f>
        <v>-156</v>
      </c>
      <c r="D16" s="49">
        <f>182-428+50-51</f>
        <v>-247</v>
      </c>
    </row>
    <row r="17" spans="1:2" ht="15.75">
      <c r="A17" s="26"/>
      <c r="B17" s="44"/>
    </row>
    <row r="18" spans="1:4" ht="15.75">
      <c r="A18" s="26" t="s">
        <v>67</v>
      </c>
      <c r="B18" s="46">
        <f>Sheet2!C29-Sheet2!E29</f>
        <v>4553</v>
      </c>
      <c r="D18" s="51">
        <v>2658</v>
      </c>
    </row>
    <row r="19" ht="15.75">
      <c r="B19" s="44"/>
    </row>
    <row r="20" spans="1:4" ht="15.75">
      <c r="A20" s="26" t="s">
        <v>56</v>
      </c>
      <c r="B20" s="44">
        <f>SUM(B14:B18)</f>
        <v>8398</v>
      </c>
      <c r="C20" s="44"/>
      <c r="D20" s="44">
        <f>SUM(D14:D18)</f>
        <v>6125</v>
      </c>
    </row>
    <row r="21" spans="1:4" ht="15.75">
      <c r="A21" s="26" t="s">
        <v>57</v>
      </c>
      <c r="B21" s="46">
        <v>58241</v>
      </c>
      <c r="D21" s="41">
        <f>37156+1497</f>
        <v>38653</v>
      </c>
    </row>
    <row r="22" spans="1:4" ht="15.75">
      <c r="A22" s="26" t="s">
        <v>85</v>
      </c>
      <c r="B22" s="45">
        <f>SUM(B20:B21)</f>
        <v>66639</v>
      </c>
      <c r="C22" s="45"/>
      <c r="D22" s="45">
        <f>SUM(D20:D21)</f>
        <v>44778</v>
      </c>
    </row>
    <row r="23" spans="1:2" ht="15.75">
      <c r="A23" s="26"/>
      <c r="B23" s="44"/>
    </row>
    <row r="24" ht="15.75">
      <c r="B24" s="44"/>
    </row>
    <row r="25" ht="15.75">
      <c r="A25" s="26" t="s">
        <v>54</v>
      </c>
    </row>
    <row r="26" ht="15.75">
      <c r="A26" s="26" t="s">
        <v>86</v>
      </c>
    </row>
  </sheetData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headerFooter alignWithMargins="0">
    <oddFooter>&amp;C&amp;"Times New Roman,標準"3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9">
      <selection activeCell="A28" sqref="A28"/>
    </sheetView>
  </sheetViews>
  <sheetFormatPr defaultColWidth="9.00390625" defaultRowHeight="16.5"/>
  <cols>
    <col min="1" max="1" width="47.00390625" style="0" customWidth="1"/>
    <col min="2" max="2" width="11.00390625" style="0" customWidth="1"/>
    <col min="3" max="3" width="1.625" style="0" customWidth="1"/>
    <col min="4" max="4" width="11.50390625" style="0" customWidth="1"/>
    <col min="5" max="5" width="1.12109375" style="0" customWidth="1"/>
    <col min="6" max="6" width="11.375" style="0" customWidth="1"/>
    <col min="7" max="7" width="1.4921875" style="0" customWidth="1"/>
    <col min="8" max="8" width="11.375" style="0" bestFit="1" customWidth="1"/>
  </cols>
  <sheetData>
    <row r="1" spans="1:8" ht="15.75">
      <c r="A1" s="66" t="s">
        <v>0</v>
      </c>
      <c r="B1" s="66"/>
      <c r="C1" s="66"/>
      <c r="D1" s="66"/>
      <c r="E1" s="66"/>
      <c r="F1" s="66"/>
      <c r="G1" s="66"/>
      <c r="H1" s="66"/>
    </row>
    <row r="2" spans="1:8" ht="15.75">
      <c r="A2" s="66" t="s">
        <v>1</v>
      </c>
      <c r="B2" s="66"/>
      <c r="C2" s="66"/>
      <c r="D2" s="66"/>
      <c r="E2" s="66"/>
      <c r="F2" s="66"/>
      <c r="G2" s="66"/>
      <c r="H2" s="66"/>
    </row>
    <row r="3" spans="1:8" ht="15.75">
      <c r="A3" s="66" t="s">
        <v>2</v>
      </c>
      <c r="B3" s="66"/>
      <c r="C3" s="66"/>
      <c r="D3" s="66"/>
      <c r="E3" s="66"/>
      <c r="F3" s="66"/>
      <c r="G3" s="66"/>
      <c r="H3" s="66"/>
    </row>
    <row r="4" spans="1:8" ht="15.75">
      <c r="A4" s="66" t="s">
        <v>3</v>
      </c>
      <c r="B4" s="66"/>
      <c r="C4" s="66"/>
      <c r="D4" s="66"/>
      <c r="E4" s="66"/>
      <c r="F4" s="66"/>
      <c r="G4" s="66"/>
      <c r="H4" s="66"/>
    </row>
    <row r="5" ht="15.75">
      <c r="A5" s="9"/>
    </row>
    <row r="6" spans="1:8" ht="15.75">
      <c r="A6" s="63" t="s">
        <v>44</v>
      </c>
      <c r="B6" s="63"/>
      <c r="C6" s="63"/>
      <c r="D6" s="63"/>
      <c r="E6" s="63"/>
      <c r="F6" s="63"/>
      <c r="G6" s="63"/>
      <c r="H6" s="63"/>
    </row>
    <row r="7" spans="1:8" ht="15.75">
      <c r="A7" s="62" t="s">
        <v>80</v>
      </c>
      <c r="B7" s="62"/>
      <c r="C7" s="62"/>
      <c r="D7" s="62"/>
      <c r="E7" s="62"/>
      <c r="F7" s="62"/>
      <c r="G7" s="62"/>
      <c r="H7" s="62"/>
    </row>
    <row r="8" ht="15.75">
      <c r="A8" s="30"/>
    </row>
    <row r="9" spans="2:8" ht="15.75">
      <c r="B9" s="28" t="s">
        <v>49</v>
      </c>
      <c r="C9" s="28"/>
      <c r="D9" s="28" t="s">
        <v>50</v>
      </c>
      <c r="E9" s="28"/>
      <c r="F9" s="28" t="s">
        <v>46</v>
      </c>
      <c r="G9" s="28"/>
      <c r="H9" s="28"/>
    </row>
    <row r="10" spans="2:9" ht="15.75">
      <c r="B10" s="40" t="s">
        <v>45</v>
      </c>
      <c r="C10" s="28"/>
      <c r="D10" s="40" t="s">
        <v>51</v>
      </c>
      <c r="E10" s="28"/>
      <c r="F10" s="40" t="s">
        <v>52</v>
      </c>
      <c r="G10" s="28"/>
      <c r="H10" s="40" t="s">
        <v>47</v>
      </c>
      <c r="I10" s="26"/>
    </row>
    <row r="11" spans="2:9" ht="15.75">
      <c r="B11" s="26" t="s">
        <v>48</v>
      </c>
      <c r="C11" s="26"/>
      <c r="D11" s="26" t="s">
        <v>48</v>
      </c>
      <c r="E11" s="26"/>
      <c r="F11" s="26" t="s">
        <v>48</v>
      </c>
      <c r="G11" s="26"/>
      <c r="H11" s="26" t="s">
        <v>48</v>
      </c>
      <c r="I11" s="26"/>
    </row>
    <row r="12" spans="2:9" ht="15.75">
      <c r="B12" s="26"/>
      <c r="C12" s="26"/>
      <c r="D12" s="26"/>
      <c r="E12" s="26"/>
      <c r="F12" s="26"/>
      <c r="G12" s="26"/>
      <c r="H12" s="26"/>
      <c r="I12" s="26"/>
    </row>
    <row r="13" ht="15.75">
      <c r="A13" s="26" t="s">
        <v>87</v>
      </c>
    </row>
    <row r="14" spans="1:8" ht="15.75">
      <c r="A14" s="8" t="s">
        <v>68</v>
      </c>
      <c r="B14" s="52">
        <v>80000</v>
      </c>
      <c r="C14" s="53"/>
      <c r="D14" s="53">
        <v>10347</v>
      </c>
      <c r="E14" s="53"/>
      <c r="F14" s="53">
        <v>25668</v>
      </c>
      <c r="G14" s="53"/>
      <c r="H14" s="54">
        <f>SUM(B14:F14)</f>
        <v>116015</v>
      </c>
    </row>
    <row r="15" spans="1:8" ht="15.75">
      <c r="A15" s="8" t="s">
        <v>69</v>
      </c>
      <c r="B15" s="55">
        <v>0</v>
      </c>
      <c r="C15" s="50"/>
      <c r="D15" s="50">
        <v>0</v>
      </c>
      <c r="E15" s="50"/>
      <c r="F15" s="50">
        <v>6400</v>
      </c>
      <c r="G15" s="50"/>
      <c r="H15" s="56">
        <f>SUM(B15:F15)</f>
        <v>6400</v>
      </c>
    </row>
    <row r="16" spans="1:8" ht="15.75">
      <c r="A16" s="8" t="s">
        <v>70</v>
      </c>
      <c r="B16" s="41">
        <f>SUM(B14:B15)</f>
        <v>80000</v>
      </c>
      <c r="C16" s="41"/>
      <c r="D16" s="41">
        <f>SUM(D14:D15)</f>
        <v>10347</v>
      </c>
      <c r="E16" s="41"/>
      <c r="F16" s="41">
        <f>SUM(F14:F15)</f>
        <v>32068</v>
      </c>
      <c r="G16" s="43"/>
      <c r="H16" s="41">
        <f>SUM(B16:F16)</f>
        <v>122415</v>
      </c>
    </row>
    <row r="17" spans="2:8" ht="15.75">
      <c r="B17" s="41"/>
      <c r="C17" s="41"/>
      <c r="D17" s="41"/>
      <c r="E17" s="41"/>
      <c r="F17" s="41"/>
      <c r="G17" s="41"/>
      <c r="H17" s="41"/>
    </row>
    <row r="18" spans="1:8" ht="15.75">
      <c r="A18" s="26" t="s">
        <v>72</v>
      </c>
      <c r="B18" s="41">
        <v>294</v>
      </c>
      <c r="C18" s="41"/>
      <c r="D18" s="41">
        <v>147</v>
      </c>
      <c r="E18" s="41"/>
      <c r="F18" s="41">
        <v>0</v>
      </c>
      <c r="G18" s="41"/>
      <c r="H18" s="41">
        <f>SUM(B18:F18)</f>
        <v>441</v>
      </c>
    </row>
    <row r="19" spans="1:8" ht="15.75">
      <c r="A19" s="26"/>
      <c r="B19" s="41"/>
      <c r="C19" s="41"/>
      <c r="D19" s="41"/>
      <c r="E19" s="41"/>
      <c r="F19" s="41"/>
      <c r="G19" s="41"/>
      <c r="H19" s="41"/>
    </row>
    <row r="20" spans="1:8" ht="15.75">
      <c r="A20" s="26" t="s">
        <v>88</v>
      </c>
      <c r="B20" s="41">
        <v>0</v>
      </c>
      <c r="C20" s="41"/>
      <c r="D20" s="41">
        <v>0</v>
      </c>
      <c r="E20" s="41"/>
      <c r="F20" s="41">
        <v>11780</v>
      </c>
      <c r="G20" s="41"/>
      <c r="H20" s="41">
        <f>SUM(B20:F20)</f>
        <v>11780</v>
      </c>
    </row>
    <row r="21" spans="1:8" ht="15.75">
      <c r="A21" s="26"/>
      <c r="B21" s="41"/>
      <c r="C21" s="41"/>
      <c r="D21" s="41"/>
      <c r="E21" s="41"/>
      <c r="F21" s="41"/>
      <c r="G21" s="41"/>
      <c r="H21" s="41"/>
    </row>
    <row r="22" spans="1:8" ht="15.75">
      <c r="A22" s="26" t="s">
        <v>73</v>
      </c>
      <c r="B22" s="41"/>
      <c r="C22" s="41"/>
      <c r="D22" s="41"/>
      <c r="E22" s="41"/>
      <c r="F22" s="41"/>
      <c r="G22" s="41"/>
      <c r="H22" s="41"/>
    </row>
    <row r="23" spans="1:9" ht="15.75">
      <c r="A23" s="57" t="s">
        <v>71</v>
      </c>
      <c r="B23" s="42">
        <v>0</v>
      </c>
      <c r="C23" s="42"/>
      <c r="D23" s="42">
        <v>0</v>
      </c>
      <c r="E23" s="42"/>
      <c r="F23" s="58">
        <v>-6423</v>
      </c>
      <c r="G23" s="42"/>
      <c r="H23" s="49">
        <f>SUM(B23:F23)</f>
        <v>-6423</v>
      </c>
      <c r="I23" s="33"/>
    </row>
    <row r="24" spans="2:8" ht="15.75">
      <c r="B24" s="50"/>
      <c r="C24" s="50"/>
      <c r="D24" s="50"/>
      <c r="E24" s="50"/>
      <c r="F24" s="50"/>
      <c r="G24" s="50"/>
      <c r="H24" s="51"/>
    </row>
    <row r="25" spans="1:8" ht="15.75">
      <c r="A25" s="26" t="s">
        <v>61</v>
      </c>
      <c r="B25" s="41">
        <f>SUM(B16:B23)</f>
        <v>80294</v>
      </c>
      <c r="C25" s="41">
        <f aca="true" t="shared" si="0" ref="C25:H25">SUM(C16:C23)</f>
        <v>0</v>
      </c>
      <c r="D25" s="41">
        <f t="shared" si="0"/>
        <v>10494</v>
      </c>
      <c r="E25" s="41">
        <f t="shared" si="0"/>
        <v>0</v>
      </c>
      <c r="F25" s="41">
        <f t="shared" si="0"/>
        <v>37425</v>
      </c>
      <c r="G25" s="41">
        <f t="shared" si="0"/>
        <v>0</v>
      </c>
      <c r="H25" s="41">
        <f t="shared" si="0"/>
        <v>128213</v>
      </c>
    </row>
    <row r="26" spans="1:8" ht="15.75">
      <c r="A26" s="26"/>
      <c r="B26" s="41"/>
      <c r="C26" s="41"/>
      <c r="D26" s="41"/>
      <c r="E26" s="41"/>
      <c r="F26" s="41"/>
      <c r="G26" s="41"/>
      <c r="H26" s="41"/>
    </row>
    <row r="27" spans="1:8" ht="15.75">
      <c r="A27" s="26" t="s">
        <v>92</v>
      </c>
      <c r="B27" s="41">
        <v>0</v>
      </c>
      <c r="C27" s="41"/>
      <c r="D27" s="41">
        <v>0</v>
      </c>
      <c r="E27" s="41"/>
      <c r="F27" s="49">
        <v>-1781</v>
      </c>
      <c r="G27" s="41"/>
      <c r="H27" s="61">
        <v>1781</v>
      </c>
    </row>
    <row r="28" spans="1:8" ht="15.75">
      <c r="A28" s="8"/>
      <c r="B28" s="41"/>
      <c r="C28" s="41"/>
      <c r="D28" s="41"/>
      <c r="E28" s="41"/>
      <c r="F28" s="49"/>
      <c r="G28" s="41"/>
      <c r="H28" s="49"/>
    </row>
    <row r="29" spans="1:8" ht="15.75">
      <c r="A29" s="26" t="s">
        <v>89</v>
      </c>
      <c r="B29" s="41">
        <v>0</v>
      </c>
      <c r="C29" s="41"/>
      <c r="D29" s="41">
        <v>0</v>
      </c>
      <c r="E29" s="41"/>
      <c r="F29" s="49">
        <f>Sheet1!B30</f>
        <v>3957</v>
      </c>
      <c r="G29" s="41"/>
      <c r="H29" s="49">
        <f>SUM(B29:F29)</f>
        <v>3957</v>
      </c>
    </row>
    <row r="30" spans="1:8" ht="15.75">
      <c r="A30" s="8"/>
      <c r="B30" s="41"/>
      <c r="C30" s="41"/>
      <c r="D30" s="41"/>
      <c r="E30" s="41"/>
      <c r="F30" s="49"/>
      <c r="G30" s="41"/>
      <c r="H30" s="49"/>
    </row>
    <row r="31" spans="1:8" ht="16.5" thickBot="1">
      <c r="A31" s="26" t="s">
        <v>90</v>
      </c>
      <c r="B31" s="59">
        <f>SUM(B25:B30)</f>
        <v>80294</v>
      </c>
      <c r="C31" s="59"/>
      <c r="D31" s="59">
        <f>SUM(D25:D30)</f>
        <v>10494</v>
      </c>
      <c r="E31" s="59"/>
      <c r="F31" s="60">
        <f>SUM(F25:F30)</f>
        <v>39601</v>
      </c>
      <c r="G31" s="59"/>
      <c r="H31" s="60">
        <f>SUM(B31:F31)</f>
        <v>130389</v>
      </c>
    </row>
    <row r="32" spans="1:8" ht="16.5" thickTop="1">
      <c r="A32" s="8"/>
      <c r="B32" s="41"/>
      <c r="C32" s="41"/>
      <c r="D32" s="41"/>
      <c r="E32" s="41"/>
      <c r="F32" s="49"/>
      <c r="G32" s="41"/>
      <c r="H32" s="49"/>
    </row>
    <row r="33" spans="1:8" ht="15.75">
      <c r="A33" s="8"/>
      <c r="B33" s="41"/>
      <c r="C33" s="41"/>
      <c r="D33" s="41"/>
      <c r="E33" s="41"/>
      <c r="F33" s="49"/>
      <c r="G33" s="41"/>
      <c r="H33" s="49"/>
    </row>
    <row r="34" spans="1:8" ht="15.75">
      <c r="A34" s="26"/>
      <c r="B34" s="41"/>
      <c r="C34" s="41"/>
      <c r="D34" s="41"/>
      <c r="E34" s="41"/>
      <c r="F34" s="41"/>
      <c r="G34" s="41"/>
      <c r="H34" s="41"/>
    </row>
    <row r="35" spans="1:8" ht="15.75">
      <c r="A35" s="26" t="s">
        <v>53</v>
      </c>
      <c r="B35" s="41"/>
      <c r="C35" s="41"/>
      <c r="D35" s="41"/>
      <c r="E35" s="41"/>
      <c r="F35" s="41"/>
      <c r="G35" s="41"/>
      <c r="H35" s="41"/>
    </row>
    <row r="36" spans="1:8" ht="15.75">
      <c r="A36" s="26" t="s">
        <v>91</v>
      </c>
      <c r="B36" s="41"/>
      <c r="C36" s="41"/>
      <c r="D36" s="41"/>
      <c r="E36" s="41"/>
      <c r="F36" s="41"/>
      <c r="G36" s="41"/>
      <c r="H36" s="41"/>
    </row>
    <row r="37" spans="2:8" ht="15.75">
      <c r="B37" s="41"/>
      <c r="C37" s="41"/>
      <c r="D37" s="41"/>
      <c r="E37" s="41"/>
      <c r="F37" s="41"/>
      <c r="G37" s="41"/>
      <c r="H37" s="41"/>
    </row>
    <row r="38" spans="2:8" ht="15.75">
      <c r="B38" s="41"/>
      <c r="C38" s="41"/>
      <c r="D38" s="41"/>
      <c r="E38" s="41"/>
      <c r="F38" s="41"/>
      <c r="G38" s="41"/>
      <c r="H38" s="41"/>
    </row>
    <row r="39" spans="2:8" ht="15.75">
      <c r="B39" s="41"/>
      <c r="C39" s="41"/>
      <c r="D39" s="41"/>
      <c r="E39" s="41"/>
      <c r="F39" s="41"/>
      <c r="G39" s="41"/>
      <c r="H39" s="41"/>
    </row>
  </sheetData>
  <mergeCells count="6">
    <mergeCell ref="A6:H6"/>
    <mergeCell ref="A7:H7"/>
    <mergeCell ref="A1:H1"/>
    <mergeCell ref="A2:H2"/>
    <mergeCell ref="A3:H3"/>
    <mergeCell ref="A4:H4"/>
  </mergeCells>
  <printOptions/>
  <pageMargins left="0.36" right="0.15748031496062992" top="0.984251968503937" bottom="0.984251968503937" header="0.52" footer="0.5118110236220472"/>
  <pageSetup horizontalDpi="600" verticalDpi="600" orientation="portrait" paperSize="9" r:id="rId1"/>
  <headerFooter alignWithMargins="0">
    <oddFooter>&amp;C&amp;"Times New Roman,標準"4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mnc8</cp:lastModifiedBy>
  <cp:lastPrinted>2003-05-21T09:34:47Z</cp:lastPrinted>
  <dcterms:created xsi:type="dcterms:W3CDTF">2001-05-14T01:05:44Z</dcterms:created>
  <dcterms:modified xsi:type="dcterms:W3CDTF">2003-05-21T09:44:00Z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2A5717D9">
    <vt:lpwstr/>
  </property>
  <property fmtid="{D5CDD505-2E9C-101B-9397-08002B2CF9AE}" pid="8" name="ErisH701BADEF">
    <vt:lpwstr/>
  </property>
  <property fmtid="{D5CDD505-2E9C-101B-9397-08002B2CF9AE}" pid="9" name="ErisH25531106">
    <vt:lpwstr/>
  </property>
  <property fmtid="{D5CDD505-2E9C-101B-9397-08002B2CF9AE}" pid="10" name="ErisH2E0D0FE9">
    <vt:lpwstr/>
  </property>
</Properties>
</file>