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1_0.bin" ContentType="application/vnd.openxmlformats-officedocument.oleObject"/>
  <Override PartName="/xl/embeddings/oleObject_1_1.bin" ContentType="application/vnd.openxmlformats-officedocument.oleObject"/>
  <Override PartName="/xl/embeddings/oleObject_2_0.bin" ContentType="application/vnd.openxmlformats-officedocument.oleObject"/>
  <Override PartName="/xl/embeddings/oleObject_4_0.bin" ContentType="application/vnd.openxmlformats-officedocument.oleObject"/>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88" yWindow="180" windowWidth="11088" windowHeight="9312" activeTab="5"/>
  </bookViews>
  <sheets>
    <sheet name="BS" sheetId="1" r:id="rId1"/>
    <sheet name="IS" sheetId="2" r:id="rId2"/>
    <sheet name="EQ" sheetId="3" r:id="rId3"/>
    <sheet name="GT_Custom" sheetId="4" state="hidden" r:id="rId4"/>
    <sheet name="CF" sheetId="5" r:id="rId5"/>
    <sheet name="Notes" sheetId="6" r:id="rId6"/>
  </sheets>
  <definedNames>
    <definedName name="_xlnm.Print_Area" localSheetId="0">'BS'!$A$1:$E$53</definedName>
    <definedName name="_xlnm.Print_Area" localSheetId="4">'CF'!$A$1:$E$58</definedName>
    <definedName name="_xlnm.Print_Area" localSheetId="2">'EQ'!$A$1:$H$48</definedName>
    <definedName name="_xlnm.Print_Area" localSheetId="1">'IS'!$A$1:$I$106</definedName>
    <definedName name="_xlnm.Print_Area" localSheetId="5">'Notes'!$A$1:$I$332</definedName>
    <definedName name="_xlnm.Print_Titles" localSheetId="5">'Notes'!$5:$7</definedName>
  </definedNames>
  <calcPr fullCalcOnLoad="1"/>
</workbook>
</file>

<file path=xl/sharedStrings.xml><?xml version="1.0" encoding="utf-8"?>
<sst xmlns="http://schemas.openxmlformats.org/spreadsheetml/2006/main" count="556" uniqueCount="394">
  <si>
    <t>C1</t>
  </si>
  <si>
    <t>Custom 1</t>
  </si>
  <si>
    <t>C2</t>
  </si>
  <si>
    <t>Custom 2</t>
  </si>
  <si>
    <t>C3</t>
  </si>
  <si>
    <t>Custom 3</t>
  </si>
  <si>
    <t>C4</t>
  </si>
  <si>
    <t>Custom 4</t>
  </si>
  <si>
    <t>C5</t>
  </si>
  <si>
    <t>Custom 5</t>
  </si>
  <si>
    <t>C6</t>
  </si>
  <si>
    <t>Custom 6</t>
  </si>
  <si>
    <t>C7</t>
  </si>
  <si>
    <t>Custom 7</t>
  </si>
  <si>
    <t>C8</t>
  </si>
  <si>
    <t>Custom 8</t>
  </si>
  <si>
    <t>(Unaudited)</t>
  </si>
  <si>
    <t>(Audited)</t>
  </si>
  <si>
    <t>RM'000</t>
  </si>
  <si>
    <t>ASSETS</t>
  </si>
  <si>
    <t xml:space="preserve">Non-current assets </t>
  </si>
  <si>
    <t>Property, plant and equipment</t>
  </si>
  <si>
    <t>Investment properties</t>
  </si>
  <si>
    <t>Prepaid lease payments</t>
  </si>
  <si>
    <t>Current assets</t>
  </si>
  <si>
    <t>Inventories</t>
  </si>
  <si>
    <t>Trade and other receivables</t>
  </si>
  <si>
    <t>Tax recoverable</t>
  </si>
  <si>
    <t>TOTAL ASSETS</t>
  </si>
  <si>
    <t>EQUITY AND LIABILITIES</t>
  </si>
  <si>
    <t>Share capital</t>
  </si>
  <si>
    <t>Reserves</t>
  </si>
  <si>
    <t>Total equity</t>
  </si>
  <si>
    <t>Non-current liabilities</t>
  </si>
  <si>
    <t>Provision for retirement benefits</t>
  </si>
  <si>
    <t>Borrowings</t>
  </si>
  <si>
    <t>Deferred tax liabilities</t>
  </si>
  <si>
    <t>Current liabilities</t>
  </si>
  <si>
    <t>Trade and other payables</t>
  </si>
  <si>
    <t>Taxation</t>
  </si>
  <si>
    <t>Total liabilities</t>
  </si>
  <si>
    <t>TOTAL EQUITY AND LIABILITIES</t>
  </si>
  <si>
    <t>CHIN WELL HOLDINGS BERHAD</t>
  </si>
  <si>
    <t>(371551-T)</t>
  </si>
  <si>
    <t>ended</t>
  </si>
  <si>
    <t>Revenue</t>
  </si>
  <si>
    <t>Interest income</t>
  </si>
  <si>
    <t xml:space="preserve">Distributable </t>
  </si>
  <si>
    <t xml:space="preserve"> Foreign </t>
  </si>
  <si>
    <t xml:space="preserve"> Share </t>
  </si>
  <si>
    <t xml:space="preserve"> Translation </t>
  </si>
  <si>
    <t xml:space="preserve"> Retained </t>
  </si>
  <si>
    <t>Minority</t>
  </si>
  <si>
    <t>Total</t>
  </si>
  <si>
    <t xml:space="preserve"> Capital </t>
  </si>
  <si>
    <t xml:space="preserve"> Premium </t>
  </si>
  <si>
    <t xml:space="preserve"> Reserve </t>
  </si>
  <si>
    <t xml:space="preserve"> Profits </t>
  </si>
  <si>
    <t xml:space="preserve"> Total </t>
  </si>
  <si>
    <t>Equity</t>
  </si>
  <si>
    <t xml:space="preserve"> RM'000 </t>
  </si>
  <si>
    <t xml:space="preserve">           CHIN WELL HOLDINGS BERHAD</t>
  </si>
  <si>
    <t>Cash flows from operating activities</t>
  </si>
  <si>
    <t>Profit before taxation</t>
  </si>
  <si>
    <t>Adjustments for  :</t>
  </si>
  <si>
    <t>- Non-cash items</t>
  </si>
  <si>
    <t>- Non-operating items</t>
  </si>
  <si>
    <t>Operating profit before working capital changes</t>
  </si>
  <si>
    <t>Changes in working capital</t>
  </si>
  <si>
    <t>Interest paid</t>
  </si>
  <si>
    <t>Income tax paid</t>
  </si>
  <si>
    <t>Cash flows from investing activities</t>
  </si>
  <si>
    <t>Interest received</t>
  </si>
  <si>
    <t>Proceeds from disposal of property, plant and equipment</t>
  </si>
  <si>
    <t>Purchase of property, plant and equipment</t>
  </si>
  <si>
    <t>Net cash used in investing activities</t>
  </si>
  <si>
    <t>Cash flows from financing activities</t>
  </si>
  <si>
    <t>Effect of changes in exchange rate</t>
  </si>
  <si>
    <t>Cash and cash equivalents at beginning</t>
  </si>
  <si>
    <t>Cash and cash equivalents at end</t>
  </si>
  <si>
    <t xml:space="preserve">             (371551-T)</t>
  </si>
  <si>
    <t>A1.</t>
  </si>
  <si>
    <t>Basis of Preparation</t>
  </si>
  <si>
    <t>Audit Report of Preceding Annual Financial Statements</t>
  </si>
  <si>
    <t>A3.</t>
  </si>
  <si>
    <t>Seasonal or Cyclical Factors</t>
  </si>
  <si>
    <t>The business of the Group was not affected by any significant seasonal or cyclical factors.</t>
  </si>
  <si>
    <t>A4.</t>
  </si>
  <si>
    <t>Unusual Items</t>
  </si>
  <si>
    <t>A5.</t>
  </si>
  <si>
    <t>Changes in Estimates</t>
  </si>
  <si>
    <t>There were no changes in estimates of amounts reported in the prior financial period that have a material effect in the current quarter.</t>
  </si>
  <si>
    <t>A6.</t>
  </si>
  <si>
    <t>Debt and Equity Securities</t>
  </si>
  <si>
    <t>There were no issuance, cancellation, repurchases, resale and repayment of debt and equity securities for the current quarter to date under review.</t>
  </si>
  <si>
    <t>A7.</t>
  </si>
  <si>
    <t xml:space="preserve">Dividends </t>
  </si>
  <si>
    <t>Segment Information</t>
  </si>
  <si>
    <t>Segment information is presented in respect of the Group’s business segment. Inter-segment pricing is determined based on a negotiated basis.</t>
  </si>
  <si>
    <t>Fastener Products</t>
  </si>
  <si>
    <t>Wire Products</t>
  </si>
  <si>
    <t>Others</t>
  </si>
  <si>
    <t>Elimination</t>
  </si>
  <si>
    <t>Group</t>
  </si>
  <si>
    <t>RM’000</t>
  </si>
  <si>
    <t>Inter-segment revenue</t>
  </si>
  <si>
    <t>Total revenue</t>
  </si>
  <si>
    <t>Segment assets</t>
  </si>
  <si>
    <t>Segment liabilities</t>
  </si>
  <si>
    <t>Malaysia</t>
  </si>
  <si>
    <t>Vietnam</t>
  </si>
  <si>
    <t>Other Asian countries</t>
  </si>
  <si>
    <t>European countries</t>
  </si>
  <si>
    <t>Valuations of Property, Plant and Equipment</t>
  </si>
  <si>
    <t>The valuations of property, plant and equipment have been brought forward, without amendment from the previous audited financial statements.</t>
  </si>
  <si>
    <t>Changes in Group’s Composition</t>
  </si>
  <si>
    <t xml:space="preserve">Capital Commitments </t>
  </si>
  <si>
    <t>A8.</t>
  </si>
  <si>
    <t>A9.</t>
  </si>
  <si>
    <t>A10.</t>
  </si>
  <si>
    <t>A13.</t>
  </si>
  <si>
    <t>Review of Performance</t>
  </si>
  <si>
    <t>3 months ended</t>
  </si>
  <si>
    <t>B1.</t>
  </si>
  <si>
    <t>Variation of Results Against Preceding Quarter</t>
  </si>
  <si>
    <t>B2.</t>
  </si>
  <si>
    <t>Prospects</t>
  </si>
  <si>
    <t>Profit Forecast</t>
  </si>
  <si>
    <t>There was no profit forecast made in any public document.</t>
  </si>
  <si>
    <t>B3.</t>
  </si>
  <si>
    <t>B4.</t>
  </si>
  <si>
    <t>Tax Expense</t>
  </si>
  <si>
    <t>Malaysian income tax</t>
  </si>
  <si>
    <t>- Current tax</t>
  </si>
  <si>
    <t>- Deferred tax liabilities</t>
  </si>
  <si>
    <t>B5.</t>
  </si>
  <si>
    <t>Unquoted Investments and Properties</t>
  </si>
  <si>
    <t>Quoted Investments</t>
  </si>
  <si>
    <t>Status of Corporate Proposals</t>
  </si>
  <si>
    <t xml:space="preserve">Borrowings and Debt Securities </t>
  </si>
  <si>
    <t>Denominated</t>
  </si>
  <si>
    <t>in USD</t>
  </si>
  <si>
    <t xml:space="preserve">Denominated </t>
  </si>
  <si>
    <t>in RM</t>
  </si>
  <si>
    <t>Short term</t>
  </si>
  <si>
    <t>Trust receipts</t>
  </si>
  <si>
    <t>Term loans</t>
  </si>
  <si>
    <t>Long term</t>
  </si>
  <si>
    <t>Unsecured :</t>
  </si>
  <si>
    <t>Secured :</t>
  </si>
  <si>
    <t>Loan from a  corporate</t>
  </si>
  <si>
    <t xml:space="preserve">     shareholder of a subsidiary</t>
  </si>
  <si>
    <t>Off Balance Sheet Financial Instruments</t>
  </si>
  <si>
    <t xml:space="preserve">Material Litigation </t>
  </si>
  <si>
    <t>Proposed Dividend</t>
  </si>
  <si>
    <t>Earnings Per Share</t>
  </si>
  <si>
    <t>B6.</t>
  </si>
  <si>
    <t>B7.</t>
  </si>
  <si>
    <t>B8.</t>
  </si>
  <si>
    <t>B9.</t>
  </si>
  <si>
    <t>B10.</t>
  </si>
  <si>
    <t>B11.</t>
  </si>
  <si>
    <t>B12.</t>
  </si>
  <si>
    <t>B13.</t>
  </si>
  <si>
    <t>Rental received</t>
  </si>
  <si>
    <t>Represented by :</t>
  </si>
  <si>
    <t>Bank overdraft</t>
  </si>
  <si>
    <t>Short term loans</t>
  </si>
  <si>
    <t>Profit for the period</t>
  </si>
  <si>
    <t>Balance as at 1 July 2009</t>
  </si>
  <si>
    <t>There were no unusual items affecting assets, liabilities, equity, net income, or cash flows during the financial period under review.</t>
  </si>
  <si>
    <t>Event Subsequent to the End of the Period</t>
  </si>
  <si>
    <t xml:space="preserve">There were no material events subsequent to the end of the period that have not been reflected in the quarterly financial statements. </t>
  </si>
  <si>
    <t>Effect of changes in exchange rates on cash and cash equivalents</t>
  </si>
  <si>
    <t>Results</t>
  </si>
  <si>
    <t>Cash generated from operations</t>
  </si>
  <si>
    <t>Operating profit</t>
  </si>
  <si>
    <t xml:space="preserve"> </t>
  </si>
  <si>
    <t>Minority interests</t>
  </si>
  <si>
    <t>Interests</t>
  </si>
  <si>
    <t>30.6.10</t>
  </si>
  <si>
    <t>Dividend paid</t>
  </si>
  <si>
    <t>Unrealised</t>
  </si>
  <si>
    <t>CWH</t>
  </si>
  <si>
    <t>CWF</t>
  </si>
  <si>
    <t>Allowance</t>
  </si>
  <si>
    <t>Amort</t>
  </si>
  <si>
    <t>Gain on disposal of</t>
  </si>
  <si>
    <t>asso</t>
  </si>
  <si>
    <t>ppe</t>
  </si>
  <si>
    <t>Int income</t>
  </si>
  <si>
    <t>Int exp</t>
  </si>
  <si>
    <t>retirement</t>
  </si>
  <si>
    <t>rental</t>
  </si>
  <si>
    <t>CHI</t>
  </si>
  <si>
    <t>Rec</t>
  </si>
  <si>
    <t>Pay</t>
  </si>
  <si>
    <t>Borrowing</t>
  </si>
  <si>
    <t>Cash</t>
  </si>
  <si>
    <t>a</t>
  </si>
  <si>
    <t>Depn</t>
  </si>
  <si>
    <t>fgn reserve</t>
  </si>
  <si>
    <t>depn</t>
  </si>
  <si>
    <t>gain</t>
  </si>
  <si>
    <t>amort</t>
  </si>
  <si>
    <t>proceed</t>
  </si>
  <si>
    <t>purchase</t>
  </si>
  <si>
    <t>fgn</t>
  </si>
  <si>
    <t>addition</t>
  </si>
  <si>
    <t>vietnam</t>
  </si>
  <si>
    <t>begin</t>
  </si>
  <si>
    <t>end</t>
  </si>
  <si>
    <t>PAT</t>
  </si>
  <si>
    <t>Fgn</t>
  </si>
  <si>
    <t>Div pd</t>
  </si>
  <si>
    <t>Last yr rate (closing)</t>
  </si>
  <si>
    <t>vnd</t>
  </si>
  <si>
    <t>rm</t>
  </si>
  <si>
    <t>this yr rate (closing)</t>
  </si>
  <si>
    <t>No dividend has been proposed for the current quarter.</t>
  </si>
  <si>
    <t>Basic earnings per share (sen)</t>
  </si>
  <si>
    <t>Profit After Taxation</t>
  </si>
  <si>
    <t>Weighted average number of ordinary shares of</t>
  </si>
  <si>
    <t>Basic Earnings Per Share (sen)</t>
  </si>
  <si>
    <t xml:space="preserve">CONDENSED CONSOLIDATED STATEMENT OF FINANCIAL POSITION </t>
  </si>
  <si>
    <t>(Restated)</t>
  </si>
  <si>
    <t>Other investment</t>
  </si>
  <si>
    <t>Available-for-sale investment</t>
  </si>
  <si>
    <t>Other receivable</t>
  </si>
  <si>
    <t>CONDENSED CONSOLIDATED STATEMENT OF COMPREHENSIVE INCOME</t>
  </si>
  <si>
    <t>Cost of sales</t>
  </si>
  <si>
    <t>Gross profit</t>
  </si>
  <si>
    <t>Other income</t>
  </si>
  <si>
    <t>Administrative expenses</t>
  </si>
  <si>
    <t>Selling and distribution expenses</t>
  </si>
  <si>
    <t>Finance costs</t>
  </si>
  <si>
    <t>Profir before taxation</t>
  </si>
  <si>
    <t>Foreign currency translation differences</t>
  </si>
  <si>
    <t xml:space="preserve">  for foreign operations</t>
  </si>
  <si>
    <t xml:space="preserve">   the period</t>
  </si>
  <si>
    <t>CONDENSED CONSOLIDATED STATEMENT OF COMPREHENSIVE INCOME (CONT'D)</t>
  </si>
  <si>
    <t xml:space="preserve">    for the period</t>
  </si>
  <si>
    <t>The Condensed Consolidated Statement of Comprehensive Income should be read in conjunction with the Group's audited financial statements for the financial year ended 30 June 2010.</t>
  </si>
  <si>
    <t>The Condensed Consolidated Statement of Financial Position should be read in conjunction with the Group's audited financial statements for the financial year ended 30 June 2010.</t>
  </si>
  <si>
    <t>Profit attributable to :</t>
  </si>
  <si>
    <t xml:space="preserve">  Owners of the Company</t>
  </si>
  <si>
    <t xml:space="preserve">  Minority interests</t>
  </si>
  <si>
    <t xml:space="preserve">Total comprehensive income </t>
  </si>
  <si>
    <t xml:space="preserve">Basic earnings per share attributable </t>
  </si>
  <si>
    <t>|---- Non-distributable ----|</t>
  </si>
  <si>
    <t>Balance as at 1 July 2010</t>
  </si>
  <si>
    <t xml:space="preserve">   for the period</t>
  </si>
  <si>
    <t>The Condensed Consolidated Statement of Changes in Equity should be read in conjunction with the Group's audited Financial Statement for the financial year ended 30 June 2010. The accompanying notes are an integral part of this statement.</t>
  </si>
  <si>
    <t>The interim financial report is unaudited and has been prepared in compliance with FRS 134, Interim Financial Reporting and paragraph 9.22 of the Listing Requirements of Bursa Malaysia Securities Berhad, and should be read in conjunction with the audited financial statements of the Group for the financial year ended 30 June 2010.</t>
  </si>
  <si>
    <t>FRSs/Interpretations</t>
  </si>
  <si>
    <t xml:space="preserve"> Effective date</t>
  </si>
  <si>
    <t>FRS 7 – Financial Instruments: Disclosures</t>
  </si>
  <si>
    <t xml:space="preserve"> 1 January 2010</t>
  </si>
  <si>
    <t xml:space="preserve">FRS 139 – Financial Instruments: Recognition and Measurement </t>
  </si>
  <si>
    <t>The accounting policies and methods of computation adopted by the Group in this interim financial report are consistent with those adopted in the financial statements for the financial year ended 30 June 2010, except for the adoption of the following :</t>
  </si>
  <si>
    <t>NOTES TO THE CONDENSED CONSOLIDATED INTERIM FINANCIAL STATEMENTS</t>
  </si>
  <si>
    <t xml:space="preserve">(b) FRS 7 – Financial Instruments: Disclosures. </t>
  </si>
  <si>
    <t>This standard requires additional disclosures regarding fair value measurements and liquidity risk in the full year  financial statements, and has no effect on reported profit or equity. However, FRS 7 disclosures are not required in the interim financial statements, and hence, no further disclosures has been made in these interim financial statements.</t>
  </si>
  <si>
    <t>Basis of Preparation (Cont'd)</t>
  </si>
  <si>
    <t>A financial instrument is recognised in the financial statements when, and only when, the Group becomes a party to the contractual provision of the instrument. It is recognised initially, at its fair value plus, in the case of a financial instrument not at fair value through profit or loss, transaction costs that are directly attributable to the acquisition or issue of the financial instrument.</t>
  </si>
  <si>
    <t>Financial assets</t>
  </si>
  <si>
    <t>(i) Loans and receivables</t>
  </si>
  <si>
    <t>All financial assets are subject to review for impairment.</t>
  </si>
  <si>
    <t>Financial liabilities</t>
  </si>
  <si>
    <t>Other than the new and revised FRS as stated above, the Group has also adopted various amendments and
interpretations to the existing standards adopted by the Group in the past.</t>
  </si>
  <si>
    <t>The adoption of the above standards, amendments and interpretations do not have any material impact on the financial statements of the Group except for the adoption of the following standards as explained below :</t>
  </si>
  <si>
    <t>(c) FRS 117 – Leases</t>
  </si>
  <si>
    <t>The following comparative figures have been restated following the adoption of the amendment to FRS 117 :</t>
  </si>
  <si>
    <t>(d) FRS 139 – Financial Instruments: Recognition and Measurement.</t>
  </si>
  <si>
    <t>Individual Quarter</t>
  </si>
  <si>
    <t>Cumulative Quarter</t>
  </si>
  <si>
    <t xml:space="preserve"> CHIN WELL HOLDINGS BERHAD</t>
  </si>
  <si>
    <t>The auditors’ report of the Group’s most recent annual audited financial statements for the year ended 30 June 2010 was not subject to any qualification.</t>
  </si>
  <si>
    <t>External revenue</t>
  </si>
  <si>
    <t>Non-Current Assets</t>
  </si>
  <si>
    <t>Depreciation</t>
  </si>
  <si>
    <t>Profit before depreciation, interest exp/income</t>
  </si>
  <si>
    <t xml:space="preserve">(i) Analysis by business segments </t>
  </si>
  <si>
    <t xml:space="preserve">(ii) Analysis by geographical segments </t>
  </si>
  <si>
    <t>There were no contingent assets or contingent liabilities since the last annual balance sheet date.</t>
  </si>
  <si>
    <t>30.9.10
RM’000</t>
  </si>
  <si>
    <t>Barring unforeseen circumstances, the Group's performance is expected to be satisfactory for the financial year ending 30 June 2011.</t>
  </si>
  <si>
    <t>The taxation charge for the current quarter is in respect of tax provided for profitable subsidiaries.</t>
  </si>
  <si>
    <t>There were no purchases and disposals of quoted securities during the period under review.</t>
  </si>
  <si>
    <t>There were no corporate proposals announced but not completed as at the date of this report.</t>
  </si>
  <si>
    <t>There was no material litigation for the period under review.</t>
  </si>
  <si>
    <t>During the current quarter under review, the Group did not enter into any contracts involving off balance sheet financial instruments.</t>
  </si>
  <si>
    <t xml:space="preserve">   RM0.50 each </t>
  </si>
  <si>
    <t>There is no diluted earnings per share as the Company does not have any convertible financial instruments as at the current quarter ended.</t>
  </si>
  <si>
    <t>|------------- Attributable to Owners of the Company -------------|</t>
  </si>
  <si>
    <t>profit</t>
  </si>
  <si>
    <t>forex</t>
  </si>
  <si>
    <t>reserve</t>
  </si>
  <si>
    <t>b/f</t>
  </si>
  <si>
    <t>retained</t>
  </si>
  <si>
    <t>total</t>
  </si>
  <si>
    <t>SC</t>
  </si>
  <si>
    <t>Premium</t>
  </si>
  <si>
    <t>MI</t>
  </si>
  <si>
    <t>c/f</t>
  </si>
  <si>
    <t>TCI</t>
  </si>
  <si>
    <t>Segment profit/(loss)</t>
  </si>
  <si>
    <t>Impact on opening balance</t>
  </si>
  <si>
    <t>(d) FRS 139 – Financial Instruments: Recognition and Measurement. (Cont'd)</t>
  </si>
  <si>
    <t>As previously</t>
  </si>
  <si>
    <t>reported</t>
  </si>
  <si>
    <t>Effect on</t>
  </si>
  <si>
    <t>FRS 117</t>
  </si>
  <si>
    <t>As restated</t>
  </si>
  <si>
    <t>FRS 139</t>
  </si>
  <si>
    <t>In accordance with the transitional provisions of FRS139, the above changes are applied prospectively and the comparative as at 30 June 2010 are not restated. Instead, the changes have been accounted for by restating the following opening balances in the Statement of Financial Position as at 1 July 2010.</t>
  </si>
  <si>
    <t>CONDENSED CONSOLIDATED STATEMENT OF CHANGES IN EQUITY</t>
  </si>
  <si>
    <t>CONDENSED CONSOLIDATED STATEMENT OF CASH FLOWS</t>
  </si>
  <si>
    <t>Cash and bank balances</t>
  </si>
  <si>
    <t>Unaudited</t>
  </si>
  <si>
    <t>The Group has adopted the amendment to FRS 117. The Group has reassessed and determined that all the leasehold properties of the Group which in substance are finance leases and has reclassified these leasehold properties to property, plant and equipment. The change in accounting policy has been made retrospectively in accordance with the transitional provisions of the amendment. The reclassification does not affect the basic and diluted earnings per share for the current and prior periods.</t>
  </si>
  <si>
    <t>The Group categories financial instruments as follows :</t>
  </si>
  <si>
    <t>Loans and receivables category comprises trade and other receivables and cash and bank balances.</t>
  </si>
  <si>
    <t>(ii) Available-for-sale financial asset</t>
  </si>
  <si>
    <t>Available-for-sale category of the Group comprises investment in golf club membership and is not held for trading. This investment is measured at cost as it does not have a quoted market price in an active market and whose fair value cannot be reliably measured . On derecognition, the cumulative gain or loss arising from foreign translation differences recognised in other comprehensive income is reclassified from equity into profit and loss.</t>
  </si>
  <si>
    <t>A2.</t>
  </si>
  <si>
    <t>Contingent Liabilities and Contingent Assets</t>
  </si>
  <si>
    <t xml:space="preserve">A11. </t>
  </si>
  <si>
    <t>A12.</t>
  </si>
  <si>
    <t>Profit/(loss) before taxation</t>
  </si>
  <si>
    <t>The basic earnings per share has been calculated based on the Group’s profit after taxation attributable to owners of the parent divided by the weighted average number of ordinary shares outstanding during the financial period.</t>
  </si>
  <si>
    <t xml:space="preserve">Attributable to owners of the parent </t>
  </si>
  <si>
    <t>- Effect of adopting FRS 139</t>
  </si>
  <si>
    <t>Restated balance</t>
  </si>
  <si>
    <t>Non-current assets</t>
  </si>
  <si>
    <t>Equity and liabilities</t>
  </si>
  <si>
    <t>Retained profits</t>
  </si>
  <si>
    <t>There were no changes in the composition of the Group for the current quarter under review.</t>
  </si>
  <si>
    <t>AS AT 31 DECEMBER 2010 - UNAUDITED</t>
  </si>
  <si>
    <t>31.12.10</t>
  </si>
  <si>
    <t>31.12.09</t>
  </si>
  <si>
    <t>FOR THE SIX MONTHS ENDED 31 DECEMBER 2010 - UNAUDITED</t>
  </si>
  <si>
    <t>6 months ended</t>
  </si>
  <si>
    <t>Balance as at 31 December 2009</t>
  </si>
  <si>
    <t>Balance as at 31 December 2010</t>
  </si>
  <si>
    <t>30.9.10</t>
  </si>
  <si>
    <t>6 months ended 31 December 2010</t>
  </si>
  <si>
    <t>6 months ended 31 December 2009 (Restated)</t>
  </si>
  <si>
    <t>6 months</t>
  </si>
  <si>
    <t>31.12.2010</t>
  </si>
  <si>
    <t>31.12.2009</t>
  </si>
  <si>
    <t xml:space="preserve">31.12.10
RM’000
</t>
  </si>
  <si>
    <t xml:space="preserve">31.12.09
RM’000
</t>
  </si>
  <si>
    <t>31.12.10
RM’000</t>
  </si>
  <si>
    <t>The Group’s borrowings as at 31 December 2010 were as follows :</t>
  </si>
  <si>
    <t>Net cash from operating activities</t>
  </si>
  <si>
    <t>Net cash used in financing activities</t>
  </si>
  <si>
    <t>B14.</t>
  </si>
  <si>
    <t>Realised and Unrealised Profits/Losses Disclosure</t>
  </si>
  <si>
    <t>As at</t>
  </si>
  <si>
    <t xml:space="preserve">    and its subsidiaries :</t>
  </si>
  <si>
    <t>- Realised</t>
  </si>
  <si>
    <t>- Unrealised</t>
  </si>
  <si>
    <t>Equity attributable to owners of the Company</t>
  </si>
  <si>
    <t>Net assets per share attributable to Owners of the Parent  (RM)</t>
  </si>
  <si>
    <t>Total comprehensive income/(loss) for</t>
  </si>
  <si>
    <t>Other comprehensive income/(loss), net of tax</t>
  </si>
  <si>
    <t>Total comprehensive income/(loss) attributable to :</t>
  </si>
  <si>
    <t>Total comprehensive income/(loss)</t>
  </si>
  <si>
    <t xml:space="preserve">   to owners of the Company (sen)</t>
  </si>
  <si>
    <t>Net increase in cash and cash equivalents</t>
  </si>
  <si>
    <t>The Condensed Consolidated Statement of Cash Flow should be read in conjunction with the Group's audited Financial Statement for the financial year ended 30 June 2010. The accompanying notes are an integral part of this statement.</t>
  </si>
  <si>
    <t>FRS 101 – Presentation of Financial Statements (Revised)</t>
  </si>
  <si>
    <t>FRS 4 – Insurance Contracts</t>
  </si>
  <si>
    <t>FRS 123 – Borrowing Costs (Revised)</t>
  </si>
  <si>
    <t>FRS 1 - First-time Adoption of Financial Reporting Standards (amended)</t>
  </si>
  <si>
    <t xml:space="preserve"> 1 July 2010</t>
  </si>
  <si>
    <t>FRS 3 - Business Combination (revised)</t>
  </si>
  <si>
    <t>FRS 127 - Consolidated and Separate Financial Statements (amended)</t>
  </si>
  <si>
    <t>Other than the new, revised and amended FRSs as stated above, the Group has also
adopted various amendments and IC interpretations relating to the existing FRSs adopted
by the Group</t>
  </si>
  <si>
    <t>The revised FRS 101 requires changes in the format of the financial statements including the amounts  directly attributable to shareholders in the primary statements, but does not affect the measurement of reported profit or equity. The Group has elected to show other comprehensive income in one statement of comprehensive income and hence, all owner changes in equity are presented in the consolidated statement of changes in equity, whereas non-owner changes in equity are shown in the consolidated statement of comprehensive income.</t>
  </si>
  <si>
    <t>(a) Amendments to FRS 101 – Presentation of Financial Statements (Revised)</t>
  </si>
  <si>
    <t>Financial assets categorised as loans and receivables are subsequently measured at amortised cost using the effective interest method, except for short-term receivables when the recognition of interest would be immaterial.</t>
  </si>
  <si>
    <t xml:space="preserve">The Group's financial liabilities which comprise trade and other payables and borrowings, are initially measured at fair value and subsequently measured at amortised cost, using the effective interest rate method with interest, unless the effect of discounting would be immaterial, in which case they are stated at cos,t when the recognition of interest would be immaterial. </t>
  </si>
  <si>
    <t>There were no capital commitments of the Group for the current financial period ended 31 December 2010.</t>
  </si>
  <si>
    <t>Bankoverdraft</t>
  </si>
  <si>
    <t>Total retained profits of the Group and of</t>
  </si>
  <si>
    <t>Comparative figures were not required in the first financial statements complying with the Realised and Unrealised Profits/Losses Disclosure.</t>
  </si>
  <si>
    <t>There were no material acquisition and disposal of unquoted investments and properties during the period under review except for the acquisition of a long leasehold land known as H.S (D) 28687, No. P.T. 2984, Mukim 11, Daerah Seberang Perai Tengah, Pulau Pinang for a total cash consideration of RM5,066,239.</t>
  </si>
  <si>
    <t>The Company has on 21 January 2011 paid a tax exempt interim dividend of 2% amounting to RM2,725,332 in respect of the financial year ended 30 June 2011.</t>
  </si>
  <si>
    <t xml:space="preserve">     Deferred tax</t>
  </si>
  <si>
    <t xml:space="preserve">     Exchange translation losses</t>
  </si>
  <si>
    <t>The Group's revenue for the current quarter ended 31 December 2010 increased by 37.60% to RM127.58 million as compared to the previous year corresponding quarter. This was mainly due to improvement in sales especially by the Vietnam subsidiary as a result of the increase in global market demand.
In tandem with the higher sales, the Group posted a higher profit before taxation of RM15.72 million as compared to the previous year's corresponding quarter profit before taxation of RM3.63 million.</t>
  </si>
  <si>
    <t>For the quarter under review, the Group's profit before taxation increased by 68% as compared to the immediate preceding quarter. This was mainly due to the increased in global market demand and improvement in Vietnam subsidiary's performance.</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</si>
</sst>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Yes&quot;;&quot;Yes&quot;;&quot;No&quot;"/>
    <numFmt numFmtId="171" formatCode="&quot;True&quot;;&quot;True&quot;;&quot;False&quot;"/>
    <numFmt numFmtId="172" formatCode="&quot;On&quot;;&quot;On&quot;;&quot;Off&quot;"/>
    <numFmt numFmtId="173" formatCode="[$€-2]\ #,##0.00_);[Red]\([$€-2]\ #,##0.00\)"/>
    <numFmt numFmtId="174" formatCode="_(* #,##0.0_);_(* \(#,##0.0\);_(* &quot;-&quot;??_);_(@_)"/>
    <numFmt numFmtId="175" formatCode="_(* #,##0_);_(* \(#,##0\);_(* &quot;-&quot;??_);_(@_)"/>
    <numFmt numFmtId="176" formatCode="0.0%"/>
    <numFmt numFmtId="177" formatCode="_(* #,##0.0_);_(* \(#,##0.0\);_(* &quot;-&quot;?_);_(@_)"/>
    <numFmt numFmtId="178" formatCode="0.00_);\(0.00\)"/>
    <numFmt numFmtId="179" formatCode="_(* #,##0_);_(* \(#,##0\);_(* &quot;-&quot;?_);_(@_)"/>
  </numFmts>
  <fonts count="84">
    <font>
      <sz val="12"/>
      <color theme="1"/>
      <name val="Times New Roman"/>
      <family val="2"/>
    </font>
    <font>
      <sz val="12"/>
      <color indexed="8"/>
      <name val="Times New Roman"/>
      <family val="2"/>
    </font>
    <font>
      <sz val="11"/>
      <name val="Times New Roman"/>
      <family val="1"/>
    </font>
    <font>
      <sz val="10"/>
      <name val="MS Sans Serif"/>
      <family val="2"/>
    </font>
    <font>
      <b/>
      <sz val="10"/>
      <name val="Times New Roman"/>
      <family val="1"/>
    </font>
    <font>
      <sz val="10"/>
      <name val="Times New Roman"/>
      <family val="1"/>
    </font>
    <font>
      <sz val="12"/>
      <name val="Times New Roman"/>
      <family val="1"/>
    </font>
    <font>
      <b/>
      <sz val="10"/>
      <color indexed="8"/>
      <name val="Times New Roman"/>
      <family val="1"/>
    </font>
    <font>
      <b/>
      <sz val="11"/>
      <name val="Times New Roman"/>
      <family val="1"/>
    </font>
    <font>
      <b/>
      <u val="single"/>
      <sz val="11"/>
      <name val="Times New Roman"/>
      <family val="1"/>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u val="single"/>
      <sz val="10.8"/>
      <color indexed="20"/>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u val="single"/>
      <sz val="10.8"/>
      <color indexed="12"/>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Cambria"/>
      <family val="2"/>
    </font>
    <font>
      <b/>
      <sz val="12"/>
      <color indexed="8"/>
      <name val="Times New Roman"/>
      <family val="2"/>
    </font>
    <font>
      <sz val="12"/>
      <color indexed="10"/>
      <name val="Times New Roman"/>
      <family val="2"/>
    </font>
    <font>
      <sz val="11"/>
      <color indexed="8"/>
      <name val="Calibri"/>
      <family val="2"/>
    </font>
    <font>
      <b/>
      <sz val="2"/>
      <color indexed="8"/>
      <name val="Times New Roman"/>
      <family val="1"/>
    </font>
    <font>
      <sz val="11"/>
      <color indexed="8"/>
      <name val="Times New Roman"/>
      <family val="1"/>
    </font>
    <font>
      <b/>
      <sz val="11"/>
      <color indexed="8"/>
      <name val="Times New Roman"/>
      <family val="1"/>
    </font>
    <font>
      <b/>
      <sz val="24"/>
      <color indexed="8"/>
      <name val="Times New Roman"/>
      <family val="1"/>
    </font>
    <font>
      <sz val="16"/>
      <color indexed="8"/>
      <name val="Times New Roman"/>
      <family val="2"/>
    </font>
    <font>
      <sz val="5"/>
      <color indexed="8"/>
      <name val="Times New Roman"/>
      <family val="1"/>
    </font>
    <font>
      <sz val="10"/>
      <color indexed="8"/>
      <name val="Times New Roman"/>
      <family val="1"/>
    </font>
    <font>
      <b/>
      <sz val="22"/>
      <color indexed="8"/>
      <name val="Times New Roman"/>
      <family val="1"/>
    </font>
    <font>
      <b/>
      <sz val="8"/>
      <color indexed="8"/>
      <name val="Times New Roman"/>
      <family val="1"/>
    </font>
    <font>
      <sz val="8"/>
      <color indexed="8"/>
      <name val="Times New Roman"/>
      <family val="1"/>
    </font>
    <font>
      <b/>
      <sz val="10"/>
      <color indexed="10"/>
      <name val="Standard Tickmarks"/>
      <family val="2"/>
    </font>
    <font>
      <b/>
      <i/>
      <sz val="11"/>
      <color indexed="8"/>
      <name val="Times New Roman"/>
      <family val="1"/>
    </font>
    <font>
      <b/>
      <sz val="11"/>
      <color indexed="8"/>
      <name val="Calibri"/>
      <family val="2"/>
    </font>
    <font>
      <b/>
      <u val="single"/>
      <sz val="11"/>
      <color indexed="8"/>
      <name val="Times New Roman"/>
      <family val="2"/>
    </font>
    <font>
      <b/>
      <sz val="20"/>
      <color indexed="8"/>
      <name val="Times New Roman"/>
      <family val="1"/>
    </font>
    <font>
      <sz val="14"/>
      <color indexed="8"/>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u val="single"/>
      <sz val="10.8"/>
      <color theme="11"/>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u val="single"/>
      <sz val="10.8"/>
      <color theme="10"/>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
      <sz val="11"/>
      <color theme="1"/>
      <name val="Calibri"/>
      <family val="2"/>
    </font>
    <font>
      <b/>
      <sz val="2"/>
      <color theme="1"/>
      <name val="Times New Roman"/>
      <family val="1"/>
    </font>
    <font>
      <sz val="11"/>
      <color theme="1"/>
      <name val="Times New Roman"/>
      <family val="1"/>
    </font>
    <font>
      <b/>
      <sz val="11"/>
      <color theme="1"/>
      <name val="Times New Roman"/>
      <family val="1"/>
    </font>
    <font>
      <b/>
      <sz val="24"/>
      <color theme="1"/>
      <name val="Times New Roman"/>
      <family val="1"/>
    </font>
    <font>
      <sz val="16"/>
      <color theme="1"/>
      <name val="Times New Roman"/>
      <family val="2"/>
    </font>
    <font>
      <sz val="5"/>
      <color theme="1"/>
      <name val="Times New Roman"/>
      <family val="1"/>
    </font>
    <font>
      <b/>
      <sz val="10"/>
      <color theme="1"/>
      <name val="Times New Roman"/>
      <family val="1"/>
    </font>
    <font>
      <sz val="10"/>
      <color theme="1"/>
      <name val="Times New Roman"/>
      <family val="1"/>
    </font>
    <font>
      <b/>
      <sz val="22"/>
      <color theme="1"/>
      <name val="Times New Roman"/>
      <family val="1"/>
    </font>
    <font>
      <sz val="11"/>
      <color rgb="FF000000"/>
      <name val="Calibri"/>
      <family val="2"/>
    </font>
    <font>
      <b/>
      <sz val="8"/>
      <color theme="1"/>
      <name val="Times New Roman"/>
      <family val="1"/>
    </font>
    <font>
      <sz val="8"/>
      <color theme="1"/>
      <name val="Times New Roman"/>
      <family val="1"/>
    </font>
    <font>
      <b/>
      <sz val="10"/>
      <color rgb="FFFF0000"/>
      <name val="Standard Tickmarks"/>
      <family val="2"/>
    </font>
    <font>
      <b/>
      <i/>
      <sz val="11"/>
      <color theme="1"/>
      <name val="Times New Roman"/>
      <family val="1"/>
    </font>
    <font>
      <b/>
      <sz val="11"/>
      <color theme="1"/>
      <name val="Calibri"/>
      <family val="2"/>
    </font>
    <font>
      <b/>
      <sz val="11"/>
      <color rgb="FF000000"/>
      <name val="Times New Roman"/>
      <family val="1"/>
    </font>
    <font>
      <b/>
      <sz val="20"/>
      <color theme="1"/>
      <name val="Times New Roman"/>
      <family val="1"/>
    </font>
    <font>
      <sz val="14"/>
      <color theme="1"/>
      <name val="Times New Roman"/>
      <family val="2"/>
    </font>
    <font>
      <b/>
      <u val="single"/>
      <sz val="11"/>
      <color theme="1"/>
      <name val="Times New Roman"/>
      <family val="1"/>
    </font>
    <font>
      <sz val="11"/>
      <color rgb="FF00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FFC000"/>
        <bgColor indexed="64"/>
      </patternFill>
    </fill>
    <fill>
      <patternFill patternType="solid">
        <fgColor theme="0" tint="-0.3499799966812134"/>
        <bgColor indexed="64"/>
      </patternFill>
    </fill>
    <fill>
      <patternFill patternType="solid">
        <fgColor theme="0" tint="-0.24997000396251678"/>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double"/>
      <bottom>
        <color indexed="63"/>
      </bottom>
    </border>
    <border>
      <left>
        <color indexed="63"/>
      </left>
      <right>
        <color indexed="63"/>
      </right>
      <top>
        <color indexed="63"/>
      </top>
      <bottom style="medium"/>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double"/>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6" fillId="0" borderId="0">
      <alignment/>
      <protection/>
    </xf>
    <xf numFmtId="0" fontId="3"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314">
    <xf numFmtId="0" fontId="0" fillId="0" borderId="0" xfId="0" applyAlignment="1">
      <alignment/>
    </xf>
    <xf numFmtId="0" fontId="63" fillId="0" borderId="0" xfId="0" applyFont="1" applyAlignment="1">
      <alignment wrapText="1"/>
    </xf>
    <xf numFmtId="0" fontId="64" fillId="0" borderId="0" xfId="0" applyFont="1" applyAlignment="1">
      <alignment horizontal="center"/>
    </xf>
    <xf numFmtId="0" fontId="65" fillId="0" borderId="0" xfId="0" applyFont="1" applyAlignment="1">
      <alignment/>
    </xf>
    <xf numFmtId="0" fontId="65" fillId="0" borderId="0" xfId="0" applyFont="1" applyAlignment="1">
      <alignment horizontal="center"/>
    </xf>
    <xf numFmtId="0" fontId="66" fillId="0" borderId="0" xfId="0" applyFont="1" applyAlignment="1">
      <alignment/>
    </xf>
    <xf numFmtId="0" fontId="0" fillId="0" borderId="0" xfId="0" applyAlignment="1">
      <alignment/>
    </xf>
    <xf numFmtId="0" fontId="67" fillId="0" borderId="0" xfId="0" applyFont="1" applyAlignment="1">
      <alignment/>
    </xf>
    <xf numFmtId="0" fontId="68" fillId="0" borderId="0" xfId="0" applyFont="1" applyAlignment="1">
      <alignment/>
    </xf>
    <xf numFmtId="0" fontId="69" fillId="0" borderId="0" xfId="0" applyFont="1" applyAlignment="1">
      <alignment/>
    </xf>
    <xf numFmtId="175" fontId="65" fillId="0" borderId="0" xfId="42" applyNumberFormat="1" applyFont="1" applyAlignment="1">
      <alignment horizontal="right"/>
    </xf>
    <xf numFmtId="0" fontId="65" fillId="0" borderId="0" xfId="0" applyFont="1" applyAlignment="1">
      <alignment/>
    </xf>
    <xf numFmtId="175" fontId="65" fillId="0" borderId="0" xfId="42" applyNumberFormat="1" applyFont="1" applyAlignment="1">
      <alignment/>
    </xf>
    <xf numFmtId="0" fontId="0" fillId="0" borderId="0" xfId="0" applyBorder="1" applyAlignment="1">
      <alignment/>
    </xf>
    <xf numFmtId="175" fontId="65" fillId="0" borderId="10" xfId="42" applyNumberFormat="1" applyFont="1" applyBorder="1" applyAlignment="1">
      <alignment horizontal="right"/>
    </xf>
    <xf numFmtId="0" fontId="70" fillId="0" borderId="0" xfId="0" applyFont="1" applyAlignment="1">
      <alignment/>
    </xf>
    <xf numFmtId="0" fontId="71" fillId="0" borderId="0" xfId="0" applyFont="1" applyAlignment="1">
      <alignment/>
    </xf>
    <xf numFmtId="0" fontId="71" fillId="0" borderId="0" xfId="0" applyFont="1" applyAlignment="1">
      <alignment horizontal="center"/>
    </xf>
    <xf numFmtId="0" fontId="71" fillId="0" borderId="0" xfId="0" applyFont="1" applyAlignment="1">
      <alignment horizontal="right"/>
    </xf>
    <xf numFmtId="0" fontId="69" fillId="0" borderId="0" xfId="0" applyFont="1" applyAlignment="1">
      <alignment horizontal="right"/>
    </xf>
    <xf numFmtId="0" fontId="71" fillId="0" borderId="0" xfId="0" applyFont="1" applyAlignment="1">
      <alignment horizontal="center"/>
    </xf>
    <xf numFmtId="175" fontId="71" fillId="0" borderId="0" xfId="42" applyNumberFormat="1" applyFont="1" applyAlignment="1">
      <alignment horizontal="right"/>
    </xf>
    <xf numFmtId="15" fontId="70" fillId="0" borderId="0" xfId="0" applyNumberFormat="1" applyFont="1" applyAlignment="1">
      <alignment horizontal="left"/>
    </xf>
    <xf numFmtId="175" fontId="71" fillId="0" borderId="0" xfId="42" applyNumberFormat="1" applyFont="1" applyAlignment="1">
      <alignment/>
    </xf>
    <xf numFmtId="0" fontId="70" fillId="0" borderId="0" xfId="0" applyFont="1" applyAlignment="1">
      <alignment/>
    </xf>
    <xf numFmtId="0" fontId="71" fillId="0" borderId="0" xfId="0" applyFont="1" applyAlignment="1">
      <alignment/>
    </xf>
    <xf numFmtId="0" fontId="71" fillId="0" borderId="11" xfId="0" applyFont="1" applyBorder="1" applyAlignment="1">
      <alignment/>
    </xf>
    <xf numFmtId="0" fontId="72" fillId="0" borderId="0" xfId="0" applyFont="1" applyAlignment="1">
      <alignment/>
    </xf>
    <xf numFmtId="0" fontId="0" fillId="0" borderId="0" xfId="0" applyAlignment="1">
      <alignment horizontal="center"/>
    </xf>
    <xf numFmtId="0" fontId="61" fillId="0" borderId="0" xfId="0" applyFont="1" applyAlignment="1">
      <alignment/>
    </xf>
    <xf numFmtId="0" fontId="0" fillId="0" borderId="12" xfId="0" applyBorder="1" applyAlignment="1">
      <alignment/>
    </xf>
    <xf numFmtId="0" fontId="0" fillId="0" borderId="0" xfId="0" applyFont="1" applyAlignment="1">
      <alignment/>
    </xf>
    <xf numFmtId="175" fontId="65" fillId="0" borderId="0" xfId="42" applyNumberFormat="1" applyFont="1" applyBorder="1" applyAlignment="1">
      <alignment horizontal="right"/>
    </xf>
    <xf numFmtId="175" fontId="0" fillId="0" borderId="0" xfId="0" applyNumberFormat="1" applyAlignment="1">
      <alignment/>
    </xf>
    <xf numFmtId="175" fontId="2" fillId="0" borderId="0" xfId="42" applyNumberFormat="1" applyFont="1" applyFill="1" applyAlignment="1">
      <alignment/>
    </xf>
    <xf numFmtId="0" fontId="71" fillId="0" borderId="0" xfId="0" applyFont="1" applyAlignment="1">
      <alignment/>
    </xf>
    <xf numFmtId="175" fontId="71" fillId="0" borderId="13" xfId="42" applyNumberFormat="1" applyFont="1" applyBorder="1" applyAlignment="1">
      <alignment horizontal="right"/>
    </xf>
    <xf numFmtId="175" fontId="71" fillId="0" borderId="10" xfId="42" applyNumberFormat="1" applyFont="1" applyBorder="1" applyAlignment="1">
      <alignment horizontal="right"/>
    </xf>
    <xf numFmtId="43" fontId="0" fillId="0" borderId="0" xfId="0" applyNumberFormat="1" applyAlignment="1">
      <alignment/>
    </xf>
    <xf numFmtId="175" fontId="71" fillId="0" borderId="0" xfId="42" applyNumberFormat="1" applyFont="1" applyAlignment="1">
      <alignment/>
    </xf>
    <xf numFmtId="0" fontId="71" fillId="0" borderId="0" xfId="0" applyFont="1" applyBorder="1" applyAlignment="1">
      <alignment/>
    </xf>
    <xf numFmtId="0" fontId="4" fillId="0" borderId="0" xfId="58" applyFont="1" applyFill="1" applyBorder="1">
      <alignment/>
      <protection/>
    </xf>
    <xf numFmtId="0" fontId="5" fillId="0" borderId="0" xfId="58" applyFont="1" applyFill="1" applyBorder="1">
      <alignment/>
      <protection/>
    </xf>
    <xf numFmtId="175" fontId="71" fillId="0" borderId="0" xfId="42" applyNumberFormat="1" applyFont="1" applyBorder="1" applyAlignment="1">
      <alignment/>
    </xf>
    <xf numFmtId="175" fontId="71" fillId="0" borderId="10" xfId="42" applyNumberFormat="1" applyFont="1" applyBorder="1" applyAlignment="1">
      <alignment/>
    </xf>
    <xf numFmtId="175" fontId="71" fillId="0" borderId="14" xfId="42" applyNumberFormat="1" applyFont="1" applyBorder="1" applyAlignment="1">
      <alignment/>
    </xf>
    <xf numFmtId="175" fontId="71" fillId="0" borderId="15" xfId="42" applyNumberFormat="1" applyFont="1" applyBorder="1" applyAlignment="1">
      <alignment/>
    </xf>
    <xf numFmtId="175" fontId="71" fillId="0" borderId="16" xfId="42" applyNumberFormat="1" applyFont="1" applyBorder="1" applyAlignment="1">
      <alignment/>
    </xf>
    <xf numFmtId="175" fontId="71" fillId="0" borderId="13" xfId="42" applyNumberFormat="1" applyFont="1" applyBorder="1" applyAlignment="1">
      <alignment/>
    </xf>
    <xf numFmtId="0" fontId="61" fillId="0" borderId="0" xfId="0" applyFont="1" applyAlignment="1">
      <alignment horizontal="right" vertical="top"/>
    </xf>
    <xf numFmtId="0" fontId="70" fillId="0" borderId="0" xfId="0" applyFont="1" applyAlignment="1">
      <alignment/>
    </xf>
    <xf numFmtId="0" fontId="71" fillId="0" borderId="0" xfId="0" applyFont="1" applyAlignment="1">
      <alignment/>
    </xf>
    <xf numFmtId="0" fontId="70" fillId="0" borderId="0" xfId="0" applyFont="1" applyAlignment="1">
      <alignment/>
    </xf>
    <xf numFmtId="0" fontId="71" fillId="0" borderId="0" xfId="0" applyFont="1" applyAlignment="1">
      <alignment/>
    </xf>
    <xf numFmtId="175" fontId="71" fillId="0" borderId="17" xfId="42" applyNumberFormat="1" applyFont="1" applyBorder="1" applyAlignment="1">
      <alignment horizontal="right"/>
    </xf>
    <xf numFmtId="175" fontId="63" fillId="0" borderId="0" xfId="0" applyNumberFormat="1" applyFont="1" applyAlignment="1">
      <alignment wrapText="1"/>
    </xf>
    <xf numFmtId="175" fontId="71" fillId="0" borderId="0" xfId="42" applyNumberFormat="1" applyFont="1" applyFill="1" applyAlignment="1">
      <alignment horizontal="right"/>
    </xf>
    <xf numFmtId="175" fontId="71" fillId="0" borderId="0" xfId="42" applyNumberFormat="1" applyFont="1" applyFill="1" applyAlignment="1">
      <alignment/>
    </xf>
    <xf numFmtId="0" fontId="0" fillId="0" borderId="0" xfId="0" applyFill="1" applyAlignment="1">
      <alignment/>
    </xf>
    <xf numFmtId="0" fontId="71" fillId="0" borderId="0" xfId="0" applyFont="1" applyAlignment="1">
      <alignment/>
    </xf>
    <xf numFmtId="175" fontId="65" fillId="0" borderId="10" xfId="42" applyNumberFormat="1" applyFont="1" applyFill="1" applyBorder="1" applyAlignment="1">
      <alignment horizontal="right"/>
    </xf>
    <xf numFmtId="10" fontId="0" fillId="0" borderId="0" xfId="61" applyNumberFormat="1" applyFont="1" applyAlignment="1">
      <alignment/>
    </xf>
    <xf numFmtId="0" fontId="65" fillId="0" borderId="0" xfId="0" applyFont="1" applyFill="1" applyAlignment="1">
      <alignment horizontal="center"/>
    </xf>
    <xf numFmtId="0" fontId="71" fillId="0" borderId="0" xfId="0" applyFont="1" applyFill="1" applyAlignment="1">
      <alignment/>
    </xf>
    <xf numFmtId="175" fontId="71" fillId="0" borderId="0" xfId="42" applyNumberFormat="1" applyFont="1" applyFill="1" applyAlignment="1">
      <alignment/>
    </xf>
    <xf numFmtId="175" fontId="71" fillId="0" borderId="10" xfId="42" applyNumberFormat="1" applyFont="1" applyFill="1" applyBorder="1" applyAlignment="1">
      <alignment/>
    </xf>
    <xf numFmtId="175" fontId="71" fillId="0" borderId="0" xfId="42" applyNumberFormat="1" applyFont="1" applyFill="1" applyBorder="1" applyAlignment="1">
      <alignment/>
    </xf>
    <xf numFmtId="175" fontId="71" fillId="0" borderId="14" xfId="42" applyNumberFormat="1" applyFont="1" applyFill="1" applyBorder="1" applyAlignment="1">
      <alignment/>
    </xf>
    <xf numFmtId="175" fontId="71" fillId="0" borderId="15" xfId="42" applyNumberFormat="1" applyFont="1" applyFill="1" applyBorder="1" applyAlignment="1">
      <alignment/>
    </xf>
    <xf numFmtId="175" fontId="71" fillId="0" borderId="16" xfId="42" applyNumberFormat="1" applyFont="1" applyFill="1" applyBorder="1" applyAlignment="1">
      <alignment/>
    </xf>
    <xf numFmtId="175" fontId="71" fillId="0" borderId="13" xfId="42" applyNumberFormat="1" applyFont="1" applyFill="1" applyBorder="1" applyAlignment="1">
      <alignment/>
    </xf>
    <xf numFmtId="175" fontId="71" fillId="0" borderId="17" xfId="42" applyNumberFormat="1" applyFont="1" applyFill="1" applyBorder="1" applyAlignment="1">
      <alignment/>
    </xf>
    <xf numFmtId="0" fontId="65" fillId="0" borderId="0" xfId="0" applyFont="1" applyAlignment="1">
      <alignment horizontal="justify" wrapText="1"/>
    </xf>
    <xf numFmtId="0" fontId="71" fillId="0" borderId="0" xfId="0" applyFont="1" applyAlignment="1">
      <alignment/>
    </xf>
    <xf numFmtId="0" fontId="0" fillId="0" borderId="0" xfId="0" applyAlignment="1">
      <alignment/>
    </xf>
    <xf numFmtId="175" fontId="65" fillId="0" borderId="10" xfId="42" applyNumberFormat="1" applyFont="1" applyBorder="1" applyAlignment="1">
      <alignment/>
    </xf>
    <xf numFmtId="175" fontId="0" fillId="0" borderId="0" xfId="0" applyNumberFormat="1" applyFill="1" applyAlignment="1">
      <alignment/>
    </xf>
    <xf numFmtId="0" fontId="73" fillId="0" borderId="0" xfId="0" applyFont="1" applyAlignment="1">
      <alignment/>
    </xf>
    <xf numFmtId="10" fontId="0" fillId="0" borderId="0" xfId="61" applyNumberFormat="1" applyFont="1" applyFill="1" applyAlignment="1">
      <alignment/>
    </xf>
    <xf numFmtId="0" fontId="0" fillId="0" borderId="0" xfId="0" applyFill="1" applyAlignment="1">
      <alignment/>
    </xf>
    <xf numFmtId="0" fontId="64" fillId="0" borderId="0" xfId="0" applyFont="1" applyFill="1" applyAlignment="1">
      <alignment horizontal="center"/>
    </xf>
    <xf numFmtId="0" fontId="65" fillId="0" borderId="0" xfId="0" applyFont="1" applyFill="1" applyAlignment="1">
      <alignment/>
    </xf>
    <xf numFmtId="43" fontId="65" fillId="0" borderId="0" xfId="0" applyNumberFormat="1" applyFont="1" applyFill="1" applyAlignment="1">
      <alignment horizontal="right"/>
    </xf>
    <xf numFmtId="0" fontId="0" fillId="0" borderId="0" xfId="0" applyAlignment="1">
      <alignment/>
    </xf>
    <xf numFmtId="0" fontId="71" fillId="0" borderId="0" xfId="0" applyFont="1" applyAlignment="1">
      <alignment/>
    </xf>
    <xf numFmtId="0" fontId="0" fillId="0" borderId="0" xfId="0" applyAlignment="1">
      <alignment/>
    </xf>
    <xf numFmtId="0" fontId="7" fillId="0" borderId="0" xfId="0" applyFont="1" applyAlignment="1">
      <alignment/>
    </xf>
    <xf numFmtId="0" fontId="66" fillId="0" borderId="0" xfId="0" applyFont="1" applyFill="1" applyAlignment="1">
      <alignment/>
    </xf>
    <xf numFmtId="175" fontId="65" fillId="0" borderId="0" xfId="42" applyNumberFormat="1" applyFont="1" applyFill="1" applyAlignment="1">
      <alignment horizontal="right"/>
    </xf>
    <xf numFmtId="0" fontId="65" fillId="0" borderId="0" xfId="0" applyFont="1" applyFill="1" applyAlignment="1">
      <alignment horizontal="right"/>
    </xf>
    <xf numFmtId="175" fontId="65" fillId="0" borderId="0" xfId="42" applyNumberFormat="1" applyFont="1" applyFill="1" applyAlignment="1">
      <alignment/>
    </xf>
    <xf numFmtId="175" fontId="66" fillId="0" borderId="17" xfId="42" applyNumberFormat="1" applyFont="1" applyFill="1" applyBorder="1" applyAlignment="1">
      <alignment horizontal="right"/>
    </xf>
    <xf numFmtId="0" fontId="66" fillId="0" borderId="0" xfId="0" applyFont="1" applyFill="1" applyAlignment="1">
      <alignment horizontal="right"/>
    </xf>
    <xf numFmtId="0" fontId="74" fillId="0" borderId="0" xfId="0" applyFont="1" applyFill="1" applyAlignment="1">
      <alignment/>
    </xf>
    <xf numFmtId="175" fontId="75" fillId="0" borderId="0" xfId="42" applyNumberFormat="1" applyFont="1" applyFill="1" applyAlignment="1">
      <alignment/>
    </xf>
    <xf numFmtId="0" fontId="75" fillId="0" borderId="0" xfId="0" applyFont="1" applyFill="1" applyAlignment="1">
      <alignment horizontal="right"/>
    </xf>
    <xf numFmtId="175" fontId="65" fillId="0" borderId="0" xfId="42" applyNumberFormat="1" applyFont="1" applyFill="1" applyBorder="1" applyAlignment="1">
      <alignment horizontal="right"/>
    </xf>
    <xf numFmtId="175" fontId="65" fillId="0" borderId="18" xfId="42" applyNumberFormat="1" applyFont="1" applyFill="1" applyBorder="1" applyAlignment="1">
      <alignment horizontal="right"/>
    </xf>
    <xf numFmtId="0" fontId="66" fillId="0" borderId="0" xfId="0" applyFont="1" applyFill="1" applyAlignment="1">
      <alignment horizontal="center"/>
    </xf>
    <xf numFmtId="0" fontId="63" fillId="0" borderId="0" xfId="0" applyFont="1" applyFill="1" applyAlignment="1">
      <alignment wrapText="1"/>
    </xf>
    <xf numFmtId="0" fontId="70" fillId="0" borderId="0" xfId="0" applyFont="1" applyAlignment="1">
      <alignment/>
    </xf>
    <xf numFmtId="0" fontId="0" fillId="0" borderId="0" xfId="0" applyAlignment="1">
      <alignment/>
    </xf>
    <xf numFmtId="0" fontId="76" fillId="0" borderId="0" xfId="0" applyNumberFormat="1" applyFont="1" applyAlignment="1">
      <alignment horizontal="center"/>
    </xf>
    <xf numFmtId="0" fontId="63" fillId="33" borderId="0" xfId="0" applyFont="1" applyFill="1" applyAlignment="1">
      <alignment wrapText="1"/>
    </xf>
    <xf numFmtId="0" fontId="63" fillId="34" borderId="0" xfId="0" applyFont="1" applyFill="1" applyAlignment="1">
      <alignment wrapText="1"/>
    </xf>
    <xf numFmtId="175" fontId="65" fillId="0" borderId="0" xfId="42" applyNumberFormat="1" applyFont="1" applyAlignment="1">
      <alignment/>
    </xf>
    <xf numFmtId="175" fontId="0" fillId="0" borderId="0" xfId="42" applyNumberFormat="1" applyFont="1" applyAlignment="1">
      <alignment/>
    </xf>
    <xf numFmtId="175" fontId="0" fillId="35" borderId="0" xfId="42" applyNumberFormat="1" applyFont="1" applyFill="1" applyAlignment="1">
      <alignment/>
    </xf>
    <xf numFmtId="175" fontId="0" fillId="36" borderId="0" xfId="42" applyNumberFormat="1" applyFont="1" applyFill="1" applyAlignment="1">
      <alignment/>
    </xf>
    <xf numFmtId="175" fontId="63" fillId="0" borderId="0" xfId="42" applyNumberFormat="1" applyFont="1" applyAlignment="1">
      <alignment wrapText="1"/>
    </xf>
    <xf numFmtId="175" fontId="65" fillId="0" borderId="14" xfId="42" applyNumberFormat="1" applyFont="1" applyBorder="1" applyAlignment="1">
      <alignment/>
    </xf>
    <xf numFmtId="175" fontId="65" fillId="0" borderId="16" xfId="42" applyNumberFormat="1" applyFont="1" applyBorder="1" applyAlignment="1">
      <alignment/>
    </xf>
    <xf numFmtId="175" fontId="76" fillId="0" borderId="0" xfId="42" applyNumberFormat="1" applyFont="1" applyAlignment="1">
      <alignment horizontal="center"/>
    </xf>
    <xf numFmtId="175" fontId="63" fillId="34" borderId="0" xfId="0" applyNumberFormat="1" applyFont="1" applyFill="1" applyAlignment="1">
      <alignment wrapText="1"/>
    </xf>
    <xf numFmtId="175" fontId="63" fillId="33" borderId="0" xfId="0" applyNumberFormat="1" applyFont="1" applyFill="1" applyAlignment="1">
      <alignment wrapText="1"/>
    </xf>
    <xf numFmtId="0" fontId="66" fillId="0" borderId="0" xfId="0" applyFont="1" applyAlignment="1">
      <alignment horizontal="center"/>
    </xf>
    <xf numFmtId="0" fontId="66" fillId="0" borderId="0" xfId="0" applyFont="1" applyAlignment="1">
      <alignment/>
    </xf>
    <xf numFmtId="16" fontId="66" fillId="0" borderId="0" xfId="0" applyNumberFormat="1" applyFont="1" applyFill="1" applyAlignment="1">
      <alignment horizontal="center"/>
    </xf>
    <xf numFmtId="0" fontId="66" fillId="0" borderId="0" xfId="0" applyFont="1" applyAlignment="1">
      <alignment/>
    </xf>
    <xf numFmtId="0" fontId="70" fillId="0" borderId="0" xfId="0" applyFont="1" applyAlignment="1">
      <alignment/>
    </xf>
    <xf numFmtId="0" fontId="71" fillId="0" borderId="0" xfId="0" applyFont="1" applyAlignment="1">
      <alignment/>
    </xf>
    <xf numFmtId="0" fontId="71" fillId="0" borderId="0" xfId="0" applyFont="1" applyBorder="1" applyAlignment="1">
      <alignment/>
    </xf>
    <xf numFmtId="0" fontId="0" fillId="0" borderId="0" xfId="42" applyNumberFormat="1" applyFont="1" applyAlignment="1">
      <alignment vertical="top" wrapText="1"/>
    </xf>
    <xf numFmtId="0" fontId="0" fillId="0" borderId="0" xfId="42" applyNumberFormat="1" applyFont="1" applyAlignment="1">
      <alignment vertical="top"/>
    </xf>
    <xf numFmtId="0" fontId="66" fillId="0" borderId="0" xfId="0" applyFont="1" applyAlignment="1">
      <alignment horizontal="left"/>
    </xf>
    <xf numFmtId="0" fontId="71" fillId="0" borderId="0" xfId="0" applyFont="1" applyAlignment="1">
      <alignment/>
    </xf>
    <xf numFmtId="175" fontId="65" fillId="0" borderId="0" xfId="42" applyNumberFormat="1" applyFont="1" applyBorder="1" applyAlignment="1">
      <alignment/>
    </xf>
    <xf numFmtId="175" fontId="65" fillId="0" borderId="10" xfId="42" applyNumberFormat="1" applyFont="1" applyBorder="1" applyAlignment="1">
      <alignment/>
    </xf>
    <xf numFmtId="175" fontId="65" fillId="0" borderId="12" xfId="42" applyNumberFormat="1" applyFont="1" applyBorder="1" applyAlignment="1">
      <alignment horizontal="right"/>
    </xf>
    <xf numFmtId="0" fontId="66" fillId="0" borderId="0" xfId="0" applyFont="1" applyAlignment="1">
      <alignment/>
    </xf>
    <xf numFmtId="0" fontId="8" fillId="0" borderId="0" xfId="0" applyFont="1" applyAlignment="1">
      <alignment/>
    </xf>
    <xf numFmtId="0" fontId="2" fillId="0" borderId="0" xfId="0" applyFont="1" applyAlignment="1">
      <alignment/>
    </xf>
    <xf numFmtId="175" fontId="65" fillId="0" borderId="0" xfId="42" applyNumberFormat="1" applyFont="1" applyBorder="1" applyAlignment="1">
      <alignment/>
    </xf>
    <xf numFmtId="43" fontId="65" fillId="0" borderId="0" xfId="42" applyFont="1" applyBorder="1" applyAlignment="1">
      <alignment horizontal="right"/>
    </xf>
    <xf numFmtId="37" fontId="2" fillId="0" borderId="0" xfId="0" applyNumberFormat="1" applyFont="1" applyBorder="1" applyAlignment="1">
      <alignment horizontal="center"/>
    </xf>
    <xf numFmtId="3" fontId="2" fillId="0" borderId="0" xfId="0" applyNumberFormat="1" applyFont="1" applyBorder="1" applyAlignment="1">
      <alignment horizontal="center"/>
    </xf>
    <xf numFmtId="175" fontId="65" fillId="0" borderId="19" xfId="42" applyNumberFormat="1" applyFont="1" applyBorder="1" applyAlignment="1">
      <alignment horizontal="right"/>
    </xf>
    <xf numFmtId="175" fontId="2" fillId="0" borderId="19" xfId="42" applyNumberFormat="1" applyFont="1" applyFill="1" applyBorder="1" applyAlignment="1">
      <alignment/>
    </xf>
    <xf numFmtId="43" fontId="2" fillId="0" borderId="12" xfId="42" applyFont="1" applyBorder="1" applyAlignment="1">
      <alignment/>
    </xf>
    <xf numFmtId="43" fontId="2" fillId="0" borderId="0" xfId="42" applyFont="1" applyAlignment="1">
      <alignment/>
    </xf>
    <xf numFmtId="175" fontId="2" fillId="0" borderId="0" xfId="42" applyNumberFormat="1" applyFont="1" applyAlignment="1">
      <alignment/>
    </xf>
    <xf numFmtId="175" fontId="2" fillId="0" borderId="19" xfId="42" applyNumberFormat="1" applyFont="1" applyBorder="1" applyAlignment="1">
      <alignment/>
    </xf>
    <xf numFmtId="175" fontId="2" fillId="0" borderId="0" xfId="42" applyNumberFormat="1" applyFont="1" applyBorder="1" applyAlignment="1">
      <alignment/>
    </xf>
    <xf numFmtId="175" fontId="2" fillId="0" borderId="12" xfId="42" applyNumberFormat="1" applyFont="1" applyBorder="1" applyAlignment="1">
      <alignment/>
    </xf>
    <xf numFmtId="0" fontId="77" fillId="0" borderId="0" xfId="0" applyFont="1" applyAlignment="1">
      <alignment/>
    </xf>
    <xf numFmtId="0" fontId="70" fillId="0" borderId="0" xfId="0" applyFont="1" applyAlignment="1">
      <alignment horizontal="center"/>
    </xf>
    <xf numFmtId="0" fontId="78" fillId="0" borderId="0" xfId="0" applyFont="1" applyAlignment="1">
      <alignment wrapText="1"/>
    </xf>
    <xf numFmtId="0" fontId="61" fillId="0" borderId="0" xfId="0" applyFont="1" applyAlignment="1">
      <alignment/>
    </xf>
    <xf numFmtId="175" fontId="61" fillId="0" borderId="0" xfId="42" applyNumberFormat="1" applyFont="1" applyAlignment="1">
      <alignment/>
    </xf>
    <xf numFmtId="0" fontId="65" fillId="0" borderId="0" xfId="42" applyNumberFormat="1" applyFont="1" applyAlignment="1">
      <alignment horizontal="justify" vertical="top" wrapText="1"/>
    </xf>
    <xf numFmtId="0" fontId="65" fillId="0" borderId="0" xfId="42" applyNumberFormat="1" applyFont="1" applyAlignment="1">
      <alignment horizontal="justify" vertical="top"/>
    </xf>
    <xf numFmtId="15" fontId="2" fillId="0" borderId="0" xfId="0" applyNumberFormat="1" applyFont="1" applyAlignment="1">
      <alignment horizontal="right"/>
    </xf>
    <xf numFmtId="0" fontId="8" fillId="0" borderId="0" xfId="0" applyFont="1" applyAlignment="1">
      <alignment horizontal="right"/>
    </xf>
    <xf numFmtId="0" fontId="2" fillId="0" borderId="0" xfId="0" applyFont="1" applyAlignment="1">
      <alignment horizontal="left" vertical="top" wrapText="1"/>
    </xf>
    <xf numFmtId="0" fontId="61" fillId="0" borderId="12" xfId="0" applyFont="1" applyBorder="1" applyAlignment="1">
      <alignment/>
    </xf>
    <xf numFmtId="0" fontId="66" fillId="0" borderId="0" xfId="0" applyFont="1" applyAlignment="1">
      <alignment/>
    </xf>
    <xf numFmtId="0" fontId="70" fillId="0" borderId="0" xfId="0" applyFont="1" applyAlignment="1">
      <alignment/>
    </xf>
    <xf numFmtId="0" fontId="71" fillId="0" borderId="0" xfId="0" applyFont="1" applyAlignment="1">
      <alignment/>
    </xf>
    <xf numFmtId="0" fontId="8" fillId="0" borderId="0" xfId="0" applyFont="1" applyFill="1" applyAlignment="1">
      <alignment/>
    </xf>
    <xf numFmtId="0" fontId="2" fillId="0" borderId="0" xfId="0" applyFont="1" applyFill="1" applyAlignment="1">
      <alignment/>
    </xf>
    <xf numFmtId="0" fontId="8" fillId="0" borderId="0" xfId="0" applyFont="1" applyFill="1" applyAlignment="1">
      <alignment horizontal="center"/>
    </xf>
    <xf numFmtId="0" fontId="8" fillId="0" borderId="12" xfId="0" applyFont="1" applyFill="1" applyBorder="1" applyAlignment="1">
      <alignment horizontal="center"/>
    </xf>
    <xf numFmtId="175" fontId="2" fillId="0" borderId="13" xfId="42" applyNumberFormat="1" applyFont="1" applyFill="1" applyBorder="1" applyAlignment="1">
      <alignment/>
    </xf>
    <xf numFmtId="0" fontId="66" fillId="0" borderId="0" xfId="0" applyFont="1" applyAlignment="1">
      <alignment horizontal="center"/>
    </xf>
    <xf numFmtId="0" fontId="77" fillId="0" borderId="0" xfId="42" applyNumberFormat="1" applyFont="1" applyAlignment="1">
      <alignment vertical="top"/>
    </xf>
    <xf numFmtId="0" fontId="65" fillId="0" borderId="0" xfId="0" applyFont="1" applyBorder="1" applyAlignment="1">
      <alignment/>
    </xf>
    <xf numFmtId="0" fontId="65" fillId="0" borderId="0" xfId="42" applyNumberFormat="1" applyFont="1" applyAlignment="1">
      <alignment vertical="top"/>
    </xf>
    <xf numFmtId="0" fontId="65" fillId="0" borderId="0" xfId="42" applyNumberFormat="1" applyFont="1" applyAlignment="1">
      <alignment vertical="top" wrapText="1"/>
    </xf>
    <xf numFmtId="0" fontId="66" fillId="0" borderId="0" xfId="0" applyFont="1" applyAlignment="1">
      <alignment horizontal="right" vertical="top"/>
    </xf>
    <xf numFmtId="0" fontId="66" fillId="0" borderId="0" xfId="42" applyNumberFormat="1" applyFont="1" applyAlignment="1">
      <alignment vertical="top"/>
    </xf>
    <xf numFmtId="0" fontId="65" fillId="0" borderId="0" xfId="42" applyNumberFormat="1" applyFont="1" applyAlignment="1">
      <alignment horizontal="left" vertical="top" wrapText="1"/>
    </xf>
    <xf numFmtId="175" fontId="0" fillId="0" borderId="0" xfId="42" applyNumberFormat="1" applyFont="1" applyAlignment="1">
      <alignment/>
    </xf>
    <xf numFmtId="175" fontId="0" fillId="0" borderId="10" xfId="42" applyNumberFormat="1" applyFont="1" applyBorder="1" applyAlignment="1">
      <alignment/>
    </xf>
    <xf numFmtId="0" fontId="0" fillId="0" borderId="0" xfId="0" applyAlignment="1">
      <alignment vertical="top"/>
    </xf>
    <xf numFmtId="0" fontId="65" fillId="0" borderId="0" xfId="0" applyFont="1" applyAlignment="1">
      <alignment/>
    </xf>
    <xf numFmtId="0" fontId="65" fillId="0" borderId="0" xfId="0" applyFont="1" applyFill="1" applyAlignment="1">
      <alignment wrapText="1"/>
    </xf>
    <xf numFmtId="0" fontId="66" fillId="0" borderId="0" xfId="0" applyFont="1" applyAlignment="1">
      <alignment horizontal="center" wrapText="1"/>
    </xf>
    <xf numFmtId="0" fontId="65" fillId="0" borderId="0" xfId="0" applyFont="1" applyAlignment="1">
      <alignment horizontal="center"/>
    </xf>
    <xf numFmtId="0" fontId="65" fillId="0" borderId="0" xfId="0" applyFont="1" applyAlignment="1">
      <alignment vertical="top"/>
    </xf>
    <xf numFmtId="0" fontId="65" fillId="0" borderId="0" xfId="0" applyFont="1" applyAlignment="1">
      <alignment/>
    </xf>
    <xf numFmtId="175" fontId="65" fillId="0" borderId="17" xfId="42" applyNumberFormat="1" applyFont="1" applyBorder="1" applyAlignment="1">
      <alignment/>
    </xf>
    <xf numFmtId="175" fontId="65" fillId="0" borderId="0" xfId="42" applyNumberFormat="1" applyFont="1" applyAlignment="1">
      <alignment/>
    </xf>
    <xf numFmtId="0" fontId="77" fillId="0" borderId="0" xfId="0" applyFont="1" applyAlignment="1">
      <alignment vertical="top"/>
    </xf>
    <xf numFmtId="175" fontId="65" fillId="0" borderId="13" xfId="42" applyNumberFormat="1" applyFont="1" applyBorder="1" applyAlignment="1">
      <alignment/>
    </xf>
    <xf numFmtId="175" fontId="65" fillId="0" borderId="0" xfId="42" applyNumberFormat="1" applyFont="1" applyFill="1" applyAlignment="1">
      <alignment/>
    </xf>
    <xf numFmtId="175" fontId="65" fillId="0" borderId="0" xfId="42" applyNumberFormat="1" applyFont="1" applyBorder="1" applyAlignment="1">
      <alignment/>
    </xf>
    <xf numFmtId="175" fontId="65" fillId="0" borderId="10" xfId="42" applyNumberFormat="1" applyFont="1" applyBorder="1" applyAlignment="1">
      <alignment/>
    </xf>
    <xf numFmtId="175" fontId="65" fillId="0" borderId="13" xfId="42" applyNumberFormat="1" applyFont="1" applyFill="1" applyBorder="1" applyAlignment="1">
      <alignment/>
    </xf>
    <xf numFmtId="0" fontId="65" fillId="0" borderId="0" xfId="0" applyFont="1" applyAlignment="1">
      <alignment vertical="top" wrapText="1"/>
    </xf>
    <xf numFmtId="0" fontId="66" fillId="0" borderId="0" xfId="0" applyFont="1" applyAlignment="1">
      <alignment horizontal="center" vertical="top" wrapText="1"/>
    </xf>
    <xf numFmtId="0" fontId="66" fillId="0" borderId="0" xfId="0" applyFont="1" applyAlignment="1">
      <alignment horizontal="center" vertical="top"/>
    </xf>
    <xf numFmtId="0" fontId="65" fillId="0" borderId="0" xfId="0" applyFont="1" applyAlignment="1">
      <alignment horizontal="center" vertical="top"/>
    </xf>
    <xf numFmtId="0" fontId="65" fillId="0" borderId="0" xfId="0" applyFont="1" applyAlignment="1">
      <alignment horizontal="justify" vertical="top" wrapText="1"/>
    </xf>
    <xf numFmtId="0" fontId="65" fillId="0" borderId="0" xfId="0" applyFont="1" applyAlignment="1">
      <alignment vertical="top"/>
    </xf>
    <xf numFmtId="0" fontId="65" fillId="0" borderId="0" xfId="0" applyFont="1" applyFill="1" applyAlignment="1">
      <alignment/>
    </xf>
    <xf numFmtId="175" fontId="65" fillId="0" borderId="0" xfId="42" applyNumberFormat="1" applyFont="1" applyFill="1" applyAlignment="1">
      <alignment horizontal="right" vertical="top"/>
    </xf>
    <xf numFmtId="0" fontId="66" fillId="0" borderId="0" xfId="0" applyFont="1" applyAlignment="1">
      <alignment vertical="top"/>
    </xf>
    <xf numFmtId="0" fontId="66" fillId="0" borderId="0" xfId="0" applyFont="1" applyAlignment="1">
      <alignment vertical="top" wrapText="1"/>
    </xf>
    <xf numFmtId="175" fontId="65" fillId="0" borderId="10" xfId="42" applyNumberFormat="1" applyFont="1" applyBorder="1" applyAlignment="1">
      <alignment/>
    </xf>
    <xf numFmtId="175" fontId="65" fillId="0" borderId="10" xfId="42" applyNumberFormat="1" applyFont="1" applyFill="1" applyBorder="1" applyAlignment="1">
      <alignment horizontal="right" vertical="top"/>
    </xf>
    <xf numFmtId="175" fontId="65" fillId="0" borderId="13" xfId="42" applyNumberFormat="1" applyFont="1" applyBorder="1" applyAlignment="1">
      <alignment horizontal="right" vertical="top"/>
    </xf>
    <xf numFmtId="175" fontId="65" fillId="0" borderId="0" xfId="0" applyNumberFormat="1" applyFont="1" applyAlignment="1">
      <alignment/>
    </xf>
    <xf numFmtId="0" fontId="79" fillId="0" borderId="0" xfId="0" applyFont="1" applyAlignment="1">
      <alignment/>
    </xf>
    <xf numFmtId="15" fontId="65" fillId="0" borderId="0" xfId="0" applyNumberFormat="1" applyFont="1" applyFill="1" applyAlignment="1">
      <alignment/>
    </xf>
    <xf numFmtId="3" fontId="65" fillId="0" borderId="0" xfId="0" applyNumberFormat="1" applyFont="1" applyFill="1" applyAlignment="1">
      <alignment/>
    </xf>
    <xf numFmtId="0" fontId="65" fillId="0" borderId="0" xfId="0" applyFont="1" applyFill="1" applyAlignment="1">
      <alignment horizontal="right"/>
    </xf>
    <xf numFmtId="0" fontId="66" fillId="0" borderId="0" xfId="0" applyFont="1" applyFill="1" applyAlignment="1">
      <alignment vertical="top"/>
    </xf>
    <xf numFmtId="0" fontId="65" fillId="0" borderId="0" xfId="0" applyFont="1" applyFill="1" applyAlignment="1">
      <alignment vertical="top"/>
    </xf>
    <xf numFmtId="0" fontId="66" fillId="0" borderId="0" xfId="0" applyFont="1" applyFill="1" applyAlignment="1">
      <alignment horizontal="center" vertical="top" wrapText="1"/>
    </xf>
    <xf numFmtId="175" fontId="65" fillId="0" borderId="0" xfId="42" applyNumberFormat="1" applyFont="1" applyFill="1" applyAlignment="1">
      <alignment/>
    </xf>
    <xf numFmtId="175" fontId="65" fillId="0" borderId="13" xfId="42" applyNumberFormat="1" applyFont="1" applyFill="1" applyBorder="1" applyAlignment="1">
      <alignment horizontal="right"/>
    </xf>
    <xf numFmtId="0" fontId="66" fillId="0" borderId="0" xfId="0" applyFont="1" applyFill="1" applyAlignment="1">
      <alignment horizontal="center" wrapText="1"/>
    </xf>
    <xf numFmtId="175" fontId="65" fillId="0" borderId="13" xfId="0" applyNumberFormat="1" applyFont="1" applyFill="1" applyBorder="1" applyAlignment="1">
      <alignment/>
    </xf>
    <xf numFmtId="0" fontId="66" fillId="0" borderId="0" xfId="0" applyFont="1" applyAlignment="1">
      <alignment vertical="top"/>
    </xf>
    <xf numFmtId="0" fontId="66" fillId="0" borderId="0" xfId="0" applyFont="1" applyAlignment="1">
      <alignment horizontal="center" vertical="top" wrapText="1"/>
    </xf>
    <xf numFmtId="0" fontId="65" fillId="0" borderId="0" xfId="0" applyFont="1" applyAlignment="1" quotePrefix="1">
      <alignment/>
    </xf>
    <xf numFmtId="175" fontId="65" fillId="0" borderId="17" xfId="42" applyNumberFormat="1" applyFont="1" applyBorder="1" applyAlignment="1">
      <alignment/>
    </xf>
    <xf numFmtId="175" fontId="65" fillId="0" borderId="0" xfId="0" applyNumberFormat="1" applyFont="1" applyFill="1" applyAlignment="1">
      <alignment/>
    </xf>
    <xf numFmtId="0" fontId="2" fillId="0" borderId="0" xfId="0" applyFont="1" applyAlignment="1">
      <alignment horizontal="left"/>
    </xf>
    <xf numFmtId="0" fontId="65" fillId="0" borderId="0" xfId="0" applyFont="1" applyAlignment="1">
      <alignment horizontal="center" wrapText="1"/>
    </xf>
    <xf numFmtId="179" fontId="0" fillId="0" borderId="0" xfId="0" applyNumberFormat="1" applyAlignment="1">
      <alignment/>
    </xf>
    <xf numFmtId="175" fontId="0" fillId="0" borderId="20" xfId="42" applyNumberFormat="1" applyFont="1" applyBorder="1" applyAlignment="1">
      <alignment/>
    </xf>
    <xf numFmtId="175" fontId="0" fillId="0" borderId="19" xfId="42" applyNumberFormat="1" applyFont="1" applyBorder="1" applyAlignment="1">
      <alignment/>
    </xf>
    <xf numFmtId="175" fontId="0" fillId="0" borderId="21" xfId="0" applyNumberFormat="1" applyBorder="1" applyAlignment="1">
      <alignment/>
    </xf>
    <xf numFmtId="175" fontId="0" fillId="0" borderId="22" xfId="42" applyNumberFormat="1" applyFont="1" applyBorder="1" applyAlignment="1">
      <alignment/>
    </xf>
    <xf numFmtId="175" fontId="0" fillId="0" borderId="23" xfId="0" applyNumberFormat="1" applyBorder="1" applyAlignment="1">
      <alignment/>
    </xf>
    <xf numFmtId="175" fontId="0" fillId="0" borderId="17" xfId="42" applyNumberFormat="1" applyFont="1" applyBorder="1" applyAlignment="1">
      <alignment/>
    </xf>
    <xf numFmtId="43" fontId="0" fillId="0" borderId="0" xfId="42" applyFont="1" applyAlignment="1">
      <alignment/>
    </xf>
    <xf numFmtId="175" fontId="65" fillId="0" borderId="17" xfId="42" applyNumberFormat="1" applyFont="1" applyFill="1" applyBorder="1" applyAlignment="1">
      <alignment/>
    </xf>
    <xf numFmtId="175" fontId="66" fillId="0" borderId="0" xfId="42" applyNumberFormat="1" applyFont="1" applyFill="1" applyAlignment="1">
      <alignment horizontal="right" vertical="top"/>
    </xf>
    <xf numFmtId="175" fontId="66" fillId="0" borderId="0" xfId="42" applyNumberFormat="1" applyFont="1" applyFill="1" applyAlignment="1">
      <alignment/>
    </xf>
    <xf numFmtId="175" fontId="66" fillId="0" borderId="10" xfId="42" applyNumberFormat="1" applyFont="1" applyFill="1" applyBorder="1" applyAlignment="1">
      <alignment horizontal="center" vertical="top"/>
    </xf>
    <xf numFmtId="175" fontId="66" fillId="0" borderId="13" xfId="42" applyNumberFormat="1" applyFont="1" applyFill="1" applyBorder="1" applyAlignment="1">
      <alignment horizontal="right" vertical="top"/>
    </xf>
    <xf numFmtId="0" fontId="61" fillId="0" borderId="0" xfId="42" applyNumberFormat="1" applyFont="1" applyAlignment="1">
      <alignment vertical="top"/>
    </xf>
    <xf numFmtId="175" fontId="65" fillId="0" borderId="0" xfId="42" applyNumberFormat="1" applyFont="1" applyAlignment="1">
      <alignment/>
    </xf>
    <xf numFmtId="175" fontId="65" fillId="0" borderId="13" xfId="42" applyNumberFormat="1" applyFont="1" applyBorder="1" applyAlignment="1">
      <alignment/>
    </xf>
    <xf numFmtId="0" fontId="0" fillId="0" borderId="13" xfId="0" applyBorder="1" applyAlignment="1">
      <alignment/>
    </xf>
    <xf numFmtId="0" fontId="65" fillId="0" borderId="13" xfId="0" applyFont="1" applyBorder="1" applyAlignment="1">
      <alignment/>
    </xf>
    <xf numFmtId="0" fontId="66" fillId="0" borderId="0" xfId="0" applyFont="1" applyAlignment="1">
      <alignment horizontal="center"/>
    </xf>
    <xf numFmtId="0" fontId="71" fillId="0" borderId="0" xfId="0" applyFont="1" applyAlignment="1">
      <alignment/>
    </xf>
    <xf numFmtId="0" fontId="66" fillId="0" borderId="0" xfId="0" applyFont="1" applyFill="1" applyAlignment="1">
      <alignment horizontal="center" wrapText="1"/>
    </xf>
    <xf numFmtId="175" fontId="66" fillId="0" borderId="10" xfId="42" applyNumberFormat="1" applyFont="1" applyFill="1" applyBorder="1" applyAlignment="1">
      <alignment horizontal="right" vertical="top"/>
    </xf>
    <xf numFmtId="43" fontId="65" fillId="0" borderId="0" xfId="42" applyFont="1" applyFill="1" applyAlignment="1">
      <alignment/>
    </xf>
    <xf numFmtId="175" fontId="65" fillId="0" borderId="10" xfId="42" applyNumberFormat="1" applyFont="1" applyFill="1" applyBorder="1" applyAlignment="1">
      <alignment/>
    </xf>
    <xf numFmtId="175" fontId="65" fillId="0" borderId="13" xfId="42" applyNumberFormat="1" applyFont="1" applyFill="1" applyBorder="1" applyAlignment="1">
      <alignment horizontal="right" wrapText="1"/>
    </xf>
    <xf numFmtId="0" fontId="65" fillId="0" borderId="0" xfId="0" applyFont="1" applyFill="1" applyAlignment="1">
      <alignment/>
    </xf>
    <xf numFmtId="43" fontId="65" fillId="0" borderId="13" xfId="42" applyFont="1" applyFill="1" applyBorder="1" applyAlignment="1">
      <alignment/>
    </xf>
    <xf numFmtId="14" fontId="8" fillId="0" borderId="0" xfId="0" applyNumberFormat="1" applyFont="1" applyAlignment="1">
      <alignment horizontal="center"/>
    </xf>
    <xf numFmtId="0" fontId="66" fillId="0" borderId="0" xfId="0" applyFont="1" applyFill="1" applyAlignment="1">
      <alignment horizontal="left"/>
    </xf>
    <xf numFmtId="0" fontId="70" fillId="0" borderId="0" xfId="0" applyFont="1" applyAlignment="1">
      <alignment/>
    </xf>
    <xf numFmtId="0" fontId="71" fillId="0" borderId="0" xfId="0" applyFont="1" applyAlignment="1" quotePrefix="1">
      <alignment/>
    </xf>
    <xf numFmtId="175" fontId="71" fillId="0" borderId="10" xfId="42" applyNumberFormat="1" applyFont="1" applyFill="1" applyBorder="1" applyAlignment="1">
      <alignment horizontal="right"/>
    </xf>
    <xf numFmtId="175" fontId="2" fillId="0" borderId="0" xfId="42" applyNumberFormat="1" applyFont="1" applyFill="1" applyBorder="1" applyAlignment="1">
      <alignment/>
    </xf>
    <xf numFmtId="0" fontId="65" fillId="0" borderId="0" xfId="0" applyFont="1" applyBorder="1" applyAlignment="1">
      <alignment/>
    </xf>
    <xf numFmtId="0" fontId="66" fillId="0" borderId="0" xfId="0" applyFont="1" applyAlignment="1">
      <alignment horizontal="center"/>
    </xf>
    <xf numFmtId="0" fontId="66" fillId="0" borderId="0" xfId="0" applyFont="1" applyFill="1" applyAlignment="1">
      <alignment horizontal="center"/>
    </xf>
    <xf numFmtId="175" fontId="0" fillId="0" borderId="0" xfId="42" applyNumberFormat="1" applyFont="1" applyAlignment="1">
      <alignment/>
    </xf>
    <xf numFmtId="0" fontId="66" fillId="0" borderId="0" xfId="0" applyFont="1" applyFill="1" applyAlignment="1">
      <alignment horizontal="center" wrapText="1"/>
    </xf>
    <xf numFmtId="37" fontId="2" fillId="0" borderId="0" xfId="0" applyNumberFormat="1" applyFont="1" applyFill="1" applyBorder="1" applyAlignment="1">
      <alignment horizontal="center"/>
    </xf>
    <xf numFmtId="175" fontId="65" fillId="0" borderId="17" xfId="42" applyNumberFormat="1" applyFont="1" applyFill="1" applyBorder="1" applyAlignment="1">
      <alignment/>
    </xf>
    <xf numFmtId="175" fontId="65" fillId="0" borderId="0" xfId="42" applyNumberFormat="1" applyFont="1" applyFill="1" applyBorder="1" applyAlignment="1">
      <alignment/>
    </xf>
    <xf numFmtId="175" fontId="65" fillId="0" borderId="10" xfId="42" applyNumberFormat="1" applyFont="1" applyFill="1" applyBorder="1" applyAlignment="1">
      <alignment/>
    </xf>
    <xf numFmtId="0" fontId="66" fillId="0" borderId="0" xfId="0" applyFont="1" applyAlignment="1">
      <alignment horizontal="left"/>
    </xf>
    <xf numFmtId="15" fontId="65" fillId="0" borderId="0" xfId="0" applyNumberFormat="1" applyFont="1" applyAlignment="1" quotePrefix="1">
      <alignment horizontal="center"/>
    </xf>
    <xf numFmtId="0" fontId="66" fillId="0" borderId="0" xfId="0" applyFont="1" applyFill="1" applyAlignment="1">
      <alignment/>
    </xf>
    <xf numFmtId="175" fontId="65" fillId="0" borderId="16" xfId="0" applyNumberFormat="1" applyFont="1" applyBorder="1" applyAlignment="1">
      <alignment/>
    </xf>
    <xf numFmtId="0" fontId="72" fillId="0" borderId="0" xfId="0" applyFont="1" applyAlignment="1">
      <alignment horizontal="center"/>
    </xf>
    <xf numFmtId="0" fontId="68" fillId="0" borderId="0" xfId="0" applyFont="1" applyAlignment="1">
      <alignment horizontal="center"/>
    </xf>
    <xf numFmtId="0" fontId="65" fillId="0" borderId="0" xfId="0" applyFont="1" applyFill="1" applyBorder="1" applyAlignment="1">
      <alignment horizontal="justify" vertical="top" wrapText="1"/>
    </xf>
    <xf numFmtId="0" fontId="65" fillId="0" borderId="12" xfId="0" applyFont="1" applyFill="1" applyBorder="1" applyAlignment="1">
      <alignment horizontal="justify" vertical="top" wrapText="1"/>
    </xf>
    <xf numFmtId="0" fontId="65" fillId="0" borderId="0" xfId="0" applyFont="1" applyFill="1" applyAlignment="1">
      <alignment horizontal="justify" wrapText="1"/>
    </xf>
    <xf numFmtId="0" fontId="66" fillId="0" borderId="0" xfId="0" applyFont="1" applyAlignment="1">
      <alignment horizontal="left"/>
    </xf>
    <xf numFmtId="0" fontId="66" fillId="0" borderId="0" xfId="0" applyFont="1" applyAlignment="1">
      <alignment/>
    </xf>
    <xf numFmtId="0" fontId="65" fillId="0" borderId="0" xfId="0" applyFont="1" applyBorder="1" applyAlignment="1">
      <alignment wrapText="1"/>
    </xf>
    <xf numFmtId="0" fontId="65" fillId="0" borderId="12" xfId="0" applyFont="1" applyBorder="1" applyAlignment="1">
      <alignment wrapText="1"/>
    </xf>
    <xf numFmtId="0" fontId="66" fillId="0" borderId="0" xfId="0" applyFont="1" applyAlignment="1">
      <alignment horizontal="center"/>
    </xf>
    <xf numFmtId="0" fontId="71" fillId="0" borderId="0" xfId="0" applyFont="1" applyAlignment="1" quotePrefix="1">
      <alignment horizontal="center"/>
    </xf>
    <xf numFmtId="0" fontId="71" fillId="0" borderId="0" xfId="0" applyFont="1" applyAlignment="1">
      <alignment horizontal="center"/>
    </xf>
    <xf numFmtId="0" fontId="70" fillId="0" borderId="0" xfId="0" applyFont="1" applyAlignment="1">
      <alignment/>
    </xf>
    <xf numFmtId="0" fontId="71" fillId="0" borderId="0" xfId="0" applyFont="1" applyBorder="1" applyAlignment="1">
      <alignment wrapText="1"/>
    </xf>
    <xf numFmtId="0" fontId="71" fillId="0" borderId="12" xfId="0" applyFont="1" applyBorder="1" applyAlignment="1">
      <alignment wrapText="1"/>
    </xf>
    <xf numFmtId="0" fontId="5" fillId="0" borderId="0" xfId="0" applyFont="1" applyBorder="1" applyAlignment="1" quotePrefix="1">
      <alignment horizontal="center"/>
    </xf>
    <xf numFmtId="0" fontId="5" fillId="0" borderId="0" xfId="0" applyFont="1" applyBorder="1" applyAlignment="1">
      <alignment horizontal="center"/>
    </xf>
    <xf numFmtId="0" fontId="70" fillId="0" borderId="0" xfId="0" applyFont="1" applyAlignment="1">
      <alignment/>
    </xf>
    <xf numFmtId="0" fontId="66" fillId="0" borderId="0" xfId="0" applyFont="1" applyFill="1" applyAlignment="1">
      <alignment horizontal="center"/>
    </xf>
    <xf numFmtId="0" fontId="71" fillId="0" borderId="0" xfId="0" applyFont="1" applyBorder="1" applyAlignment="1">
      <alignment horizontal="justify" wrapText="1"/>
    </xf>
    <xf numFmtId="0" fontId="71" fillId="0" borderId="12" xfId="0" applyFont="1" applyBorder="1" applyAlignment="1">
      <alignment horizontal="justify" wrapText="1"/>
    </xf>
    <xf numFmtId="0" fontId="71" fillId="0" borderId="0" xfId="0" applyFont="1" applyAlignment="1">
      <alignment/>
    </xf>
    <xf numFmtId="0" fontId="71" fillId="0" borderId="0" xfId="0" applyFont="1" applyBorder="1" applyAlignment="1">
      <alignment/>
    </xf>
    <xf numFmtId="0" fontId="65" fillId="0" borderId="0" xfId="0" applyFont="1" applyAlignment="1">
      <alignment horizontal="justify" wrapText="1"/>
    </xf>
    <xf numFmtId="0" fontId="65" fillId="0" borderId="0" xfId="0" applyFont="1" applyFill="1" applyAlignment="1">
      <alignment horizontal="left" vertical="top" wrapText="1"/>
    </xf>
    <xf numFmtId="0" fontId="65" fillId="0" borderId="0" xfId="0" applyFont="1" applyFill="1" applyAlignment="1">
      <alignment horizontal="justify" wrapText="1"/>
    </xf>
    <xf numFmtId="0" fontId="65" fillId="0" borderId="0" xfId="0" applyFont="1" applyFill="1" applyAlignment="1">
      <alignment horizontal="justify" vertical="top" wrapText="1"/>
    </xf>
    <xf numFmtId="0" fontId="65" fillId="0" borderId="0" xfId="42" applyNumberFormat="1" applyFont="1" applyAlignment="1">
      <alignment horizontal="left" vertical="top" wrapText="1"/>
    </xf>
    <xf numFmtId="0" fontId="2" fillId="0" borderId="0" xfId="0" applyFont="1" applyAlignment="1">
      <alignment horizontal="left" vertical="top" wrapText="1"/>
    </xf>
    <xf numFmtId="0" fontId="65" fillId="0" borderId="0" xfId="42" applyNumberFormat="1" applyFont="1" applyAlignment="1">
      <alignment horizontal="left" vertical="top"/>
    </xf>
    <xf numFmtId="0" fontId="77" fillId="0" borderId="0" xfId="0" applyFont="1" applyAlignment="1">
      <alignment horizontal="center"/>
    </xf>
    <xf numFmtId="0" fontId="66" fillId="0" borderId="0" xfId="0" applyFont="1" applyAlignment="1">
      <alignment horizontal="center" wrapText="1"/>
    </xf>
    <xf numFmtId="0" fontId="80" fillId="0" borderId="0" xfId="0" applyFont="1" applyAlignment="1">
      <alignment horizontal="center"/>
    </xf>
    <xf numFmtId="0" fontId="81" fillId="0" borderId="0" xfId="0" applyFont="1" applyAlignment="1">
      <alignment horizontal="center"/>
    </xf>
    <xf numFmtId="0" fontId="65" fillId="0" borderId="0" xfId="42" applyNumberFormat="1" applyFont="1" applyAlignment="1">
      <alignment horizontal="justify" vertical="top" wrapText="1"/>
    </xf>
    <xf numFmtId="0" fontId="65" fillId="0" borderId="0" xfId="0" applyFont="1" applyAlignment="1">
      <alignment horizontal="justify" vertical="top" wrapText="1"/>
    </xf>
    <xf numFmtId="0" fontId="65" fillId="0" borderId="0" xfId="0" applyFont="1" applyAlignment="1">
      <alignment horizontal="left" wrapText="1"/>
    </xf>
    <xf numFmtId="0" fontId="65" fillId="0" borderId="0" xfId="0" applyFont="1" applyAlignment="1">
      <alignment horizontal="left" vertical="top" wrapText="1"/>
    </xf>
    <xf numFmtId="0" fontId="82" fillId="0" borderId="0" xfId="0" applyFont="1" applyAlignment="1">
      <alignment horizontal="center" wrapText="1"/>
    </xf>
    <xf numFmtId="0" fontId="9" fillId="0" borderId="0" xfId="0" applyFont="1" applyAlignment="1">
      <alignment horizontal="center"/>
    </xf>
    <xf numFmtId="0" fontId="2" fillId="0" borderId="0" xfId="0" applyFont="1" applyAlignment="1">
      <alignment horizontal="left" vertical="top"/>
    </xf>
    <xf numFmtId="0" fontId="2" fillId="0" borderId="0" xfId="0" applyFont="1" applyFill="1" applyAlignment="1">
      <alignment horizontal="left" vertical="top"/>
    </xf>
    <xf numFmtId="0" fontId="83" fillId="0" borderId="0" xfId="0" applyFont="1" applyAlignment="1">
      <alignment horizontal="left" vertical="top" wrapText="1"/>
    </xf>
    <xf numFmtId="0" fontId="66" fillId="0" borderId="0" xfId="0" applyFont="1" applyFill="1" applyAlignment="1">
      <alignment horizontal="center" wrapText="1"/>
    </xf>
    <xf numFmtId="0" fontId="82" fillId="0" borderId="0" xfId="0" applyFont="1" applyAlignment="1">
      <alignment horizontal="center"/>
    </xf>
    <xf numFmtId="0" fontId="65" fillId="0" borderId="0" xfId="0" applyFont="1" applyAlignment="1">
      <alignment wrapText="1"/>
    </xf>
    <xf numFmtId="0" fontId="2" fillId="0" borderId="0" xfId="0" applyFont="1" applyFill="1" applyAlignment="1">
      <alignment horizontal="left" vertical="top" wrapText="1"/>
    </xf>
    <xf numFmtId="0" fontId="82" fillId="0" borderId="0" xfId="0" applyFont="1" applyAlignment="1">
      <alignment horizontal="center" vertical="top"/>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5"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oleObject" Target="../embeddings/oleObject_1_1.bin" /><Relationship Id="rId3" Type="http://schemas.openxmlformats.org/officeDocument/2006/relationships/vmlDrawing" Target="../drawings/vmlDrawing2.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FF00"/>
  </sheetPr>
  <dimension ref="A1:T53"/>
  <sheetViews>
    <sheetView view="pageBreakPreview" zoomScale="85" zoomScaleSheetLayoutView="85" workbookViewId="0" topLeftCell="A38">
      <selection activeCell="R5" sqref="R1:T16384"/>
    </sheetView>
  </sheetViews>
  <sheetFormatPr defaultColWidth="9.00390625" defaultRowHeight="15.75"/>
  <cols>
    <col min="1" max="1" width="16.625" style="0" customWidth="1"/>
    <col min="2" max="2" width="42.50390625" style="0" customWidth="1"/>
    <col min="3" max="3" width="12.625" style="58" customWidth="1"/>
    <col min="4" max="4" width="2.50390625" style="0" customWidth="1"/>
    <col min="5" max="5" width="12.625" style="0" customWidth="1"/>
    <col min="6" max="6" width="9.00390625" style="0" hidden="1" customWidth="1"/>
    <col min="7" max="8" width="8.25390625" style="0" hidden="1" customWidth="1"/>
    <col min="9" max="9" width="11.875" style="0" hidden="1" customWidth="1"/>
    <col min="10" max="10" width="9.25390625" style="0" hidden="1" customWidth="1"/>
    <col min="11" max="11" width="9.00390625" style="0" hidden="1" customWidth="1"/>
    <col min="12" max="12" width="7.375" style="0" hidden="1" customWidth="1"/>
    <col min="13" max="13" width="9.125" style="0" hidden="1" customWidth="1"/>
    <col min="14" max="14" width="8.50390625" style="0" hidden="1" customWidth="1"/>
    <col min="15" max="16" width="9.00390625" style="0" hidden="1" customWidth="1"/>
    <col min="17" max="17" width="9.00390625" style="0" customWidth="1"/>
    <col min="19" max="19" width="11.625" style="256" bestFit="1" customWidth="1"/>
    <col min="20" max="20" width="9.875" style="256" bestFit="1" customWidth="1"/>
  </cols>
  <sheetData>
    <row r="1" spans="1:4" ht="19.5" customHeight="1">
      <c r="A1" s="6"/>
      <c r="B1" s="6"/>
      <c r="C1" s="79"/>
      <c r="D1" s="6"/>
    </row>
    <row r="2" spans="1:6" ht="15.75" customHeight="1">
      <c r="A2" s="6"/>
      <c r="B2" s="266" t="s">
        <v>42</v>
      </c>
      <c r="C2" s="266"/>
      <c r="D2" s="266"/>
      <c r="E2" s="266"/>
      <c r="F2" s="7"/>
    </row>
    <row r="3" spans="1:6" ht="8.25" customHeight="1">
      <c r="A3" s="6"/>
      <c r="B3" s="266"/>
      <c r="C3" s="266"/>
      <c r="D3" s="266"/>
      <c r="E3" s="266"/>
      <c r="F3" s="7"/>
    </row>
    <row r="4" spans="2:6" ht="21">
      <c r="B4" s="267" t="s">
        <v>43</v>
      </c>
      <c r="C4" s="267"/>
      <c r="D4" s="267"/>
      <c r="E4" s="267"/>
      <c r="F4" s="8"/>
    </row>
    <row r="5" ht="7.5" customHeight="1"/>
    <row r="6" spans="1:5" ht="15">
      <c r="A6" s="271" t="s">
        <v>224</v>
      </c>
      <c r="B6" s="271"/>
      <c r="C6" s="271"/>
      <c r="D6" s="271"/>
      <c r="E6" s="271"/>
    </row>
    <row r="7" spans="1:20" s="101" customFormat="1" ht="15">
      <c r="A7" s="271" t="s">
        <v>338</v>
      </c>
      <c r="B7" s="271"/>
      <c r="C7" s="271"/>
      <c r="D7" s="271"/>
      <c r="E7" s="271"/>
      <c r="S7" s="256"/>
      <c r="T7" s="256"/>
    </row>
    <row r="8" spans="1:4" ht="11.25" customHeight="1">
      <c r="A8" s="2"/>
      <c r="B8" s="2"/>
      <c r="C8" s="80"/>
      <c r="D8" s="2"/>
    </row>
    <row r="9" spans="1:15" ht="15">
      <c r="A9" s="3"/>
      <c r="B9" s="3"/>
      <c r="C9" s="117"/>
      <c r="D9" s="116"/>
      <c r="E9" s="247" t="s">
        <v>225</v>
      </c>
      <c r="F9" s="1"/>
      <c r="J9" s="85" t="s">
        <v>202</v>
      </c>
      <c r="K9" s="85" t="s">
        <v>203</v>
      </c>
      <c r="L9" s="85" t="s">
        <v>204</v>
      </c>
      <c r="M9" s="85" t="s">
        <v>205</v>
      </c>
      <c r="N9" s="85" t="s">
        <v>206</v>
      </c>
      <c r="O9" s="85" t="s">
        <v>207</v>
      </c>
    </row>
    <row r="10" spans="1:17" ht="15">
      <c r="A10" s="3"/>
      <c r="B10" s="3"/>
      <c r="C10" s="238" t="s">
        <v>339</v>
      </c>
      <c r="D10" s="116"/>
      <c r="E10" s="238" t="s">
        <v>180</v>
      </c>
      <c r="F10" s="1"/>
      <c r="H10" s="106"/>
      <c r="I10" s="106"/>
      <c r="J10" s="106">
        <f>'CF'!L15</f>
        <v>16205</v>
      </c>
      <c r="K10" s="106">
        <f>'CF'!N15</f>
        <v>-154</v>
      </c>
      <c r="L10" s="106">
        <f>'CF'!K15</f>
        <v>503</v>
      </c>
      <c r="M10" s="106">
        <f>'CF'!C31</f>
        <v>-9755</v>
      </c>
      <c r="N10" s="106">
        <f>'CF'!C32</f>
        <v>148</v>
      </c>
      <c r="O10" s="106">
        <v>16315</v>
      </c>
      <c r="P10" s="106">
        <f>-SUM(J10:O10)</f>
        <v>-23262</v>
      </c>
      <c r="Q10" s="106"/>
    </row>
    <row r="11" spans="1:17" ht="15">
      <c r="A11" s="3"/>
      <c r="B11" s="3"/>
      <c r="C11" s="98" t="s">
        <v>16</v>
      </c>
      <c r="D11" s="116"/>
      <c r="E11" s="115" t="s">
        <v>17</v>
      </c>
      <c r="F11" s="1"/>
      <c r="H11" s="106"/>
      <c r="I11" s="106"/>
      <c r="J11" s="106"/>
      <c r="K11" s="106"/>
      <c r="L11" s="106"/>
      <c r="M11" s="106"/>
      <c r="N11" s="106"/>
      <c r="O11" s="106"/>
      <c r="P11" s="106"/>
      <c r="Q11" s="106"/>
    </row>
    <row r="12" spans="1:17" ht="15">
      <c r="A12" s="3"/>
      <c r="B12" s="3"/>
      <c r="C12" s="98" t="s">
        <v>18</v>
      </c>
      <c r="D12" s="116"/>
      <c r="E12" s="115" t="s">
        <v>18</v>
      </c>
      <c r="F12" s="1"/>
      <c r="H12" s="106"/>
      <c r="I12" s="106"/>
      <c r="J12" s="106"/>
      <c r="K12" s="106"/>
      <c r="L12" s="106"/>
      <c r="M12" s="106"/>
      <c r="N12" s="106"/>
      <c r="O12" s="106"/>
      <c r="P12" s="106"/>
      <c r="Q12" s="106"/>
    </row>
    <row r="13" spans="1:17" ht="15">
      <c r="A13" s="87" t="s">
        <v>19</v>
      </c>
      <c r="B13" s="87"/>
      <c r="C13" s="81"/>
      <c r="D13" s="81"/>
      <c r="E13" s="62"/>
      <c r="F13" s="1"/>
      <c r="H13" s="106"/>
      <c r="I13" s="106"/>
      <c r="J13" s="106"/>
      <c r="K13" s="106"/>
      <c r="L13" s="106"/>
      <c r="M13" s="106"/>
      <c r="N13" s="106"/>
      <c r="O13" s="106"/>
      <c r="P13" s="106"/>
      <c r="Q13" s="106"/>
    </row>
    <row r="14" spans="1:17" ht="15">
      <c r="A14" s="87" t="s">
        <v>20</v>
      </c>
      <c r="B14" s="87"/>
      <c r="C14" s="81"/>
      <c r="D14" s="81"/>
      <c r="E14" s="62"/>
      <c r="F14" s="1"/>
      <c r="H14" s="106"/>
      <c r="I14" s="106"/>
      <c r="J14" s="106" t="s">
        <v>208</v>
      </c>
      <c r="K14" s="106" t="s">
        <v>202</v>
      </c>
      <c r="L14" s="106" t="s">
        <v>204</v>
      </c>
      <c r="M14" s="106" t="s">
        <v>205</v>
      </c>
      <c r="N14" s="106" t="s">
        <v>203</v>
      </c>
      <c r="O14" s="106" t="s">
        <v>207</v>
      </c>
      <c r="P14" s="106"/>
      <c r="Q14" s="106"/>
    </row>
    <row r="15" spans="1:18" ht="15">
      <c r="A15" s="81" t="s">
        <v>21</v>
      </c>
      <c r="B15" s="81"/>
      <c r="C15" s="88">
        <v>193870</v>
      </c>
      <c r="D15" s="89"/>
      <c r="E15" s="88">
        <f>176550+23250</f>
        <v>199800</v>
      </c>
      <c r="F15" s="103"/>
      <c r="G15" s="33"/>
      <c r="H15" s="106">
        <f>E15-C15</f>
        <v>5930</v>
      </c>
      <c r="I15" s="106"/>
      <c r="J15" s="106">
        <v>9546</v>
      </c>
      <c r="K15" s="106">
        <v>-16138</v>
      </c>
      <c r="L15" s="106"/>
      <c r="M15" s="106">
        <v>156</v>
      </c>
      <c r="N15" s="106">
        <v>-154</v>
      </c>
      <c r="O15" s="107">
        <v>-16319</v>
      </c>
      <c r="P15" s="106">
        <f>-SUM(J15:O15)</f>
        <v>22909</v>
      </c>
      <c r="Q15" s="106"/>
      <c r="R15" s="33"/>
    </row>
    <row r="16" spans="1:17" ht="15">
      <c r="A16" s="81" t="s">
        <v>22</v>
      </c>
      <c r="B16" s="81"/>
      <c r="C16" s="88">
        <v>5363</v>
      </c>
      <c r="D16" s="89"/>
      <c r="E16" s="88">
        <v>5396</v>
      </c>
      <c r="F16" s="103"/>
      <c r="G16" s="33"/>
      <c r="H16" s="106">
        <f>E16-C16</f>
        <v>33</v>
      </c>
      <c r="I16" s="106"/>
      <c r="J16" s="106"/>
      <c r="K16" s="106">
        <v>-67</v>
      </c>
      <c r="L16" s="106"/>
      <c r="M16" s="106"/>
      <c r="N16" s="106"/>
      <c r="O16" s="106"/>
      <c r="P16" s="106"/>
      <c r="Q16" s="106"/>
    </row>
    <row r="17" spans="1:20" s="101" customFormat="1" ht="15">
      <c r="A17" s="81" t="s">
        <v>226</v>
      </c>
      <c r="B17" s="81"/>
      <c r="C17" s="88">
        <v>0</v>
      </c>
      <c r="D17" s="89"/>
      <c r="E17" s="88">
        <v>162</v>
      </c>
      <c r="F17" s="103"/>
      <c r="H17" s="106"/>
      <c r="I17" s="106"/>
      <c r="J17" s="106"/>
      <c r="K17" s="106"/>
      <c r="L17" s="106"/>
      <c r="M17" s="106"/>
      <c r="N17" s="106"/>
      <c r="O17" s="106"/>
      <c r="P17" s="106"/>
      <c r="Q17" s="106"/>
      <c r="R17" s="33"/>
      <c r="S17" s="256"/>
      <c r="T17" s="256"/>
    </row>
    <row r="18" spans="1:17" ht="15">
      <c r="A18" s="81" t="s">
        <v>227</v>
      </c>
      <c r="B18" s="81"/>
      <c r="C18" s="88">
        <v>151</v>
      </c>
      <c r="D18" s="89"/>
      <c r="E18" s="88">
        <v>0</v>
      </c>
      <c r="F18" s="1"/>
      <c r="H18" s="107">
        <f>E18-C18</f>
        <v>-151</v>
      </c>
      <c r="I18" s="106" t="s">
        <v>201</v>
      </c>
      <c r="J18" s="106"/>
      <c r="K18" s="106"/>
      <c r="L18" s="106"/>
      <c r="M18" s="106"/>
      <c r="N18" s="106"/>
      <c r="O18" s="106"/>
      <c r="P18" s="106"/>
      <c r="Q18" s="106"/>
    </row>
    <row r="19" spans="1:20" s="101" customFormat="1" ht="15">
      <c r="A19" s="81" t="s">
        <v>228</v>
      </c>
      <c r="B19" s="81"/>
      <c r="C19" s="60">
        <v>3073</v>
      </c>
      <c r="D19" s="89"/>
      <c r="E19" s="60">
        <v>3369</v>
      </c>
      <c r="F19" s="1"/>
      <c r="H19" s="107"/>
      <c r="I19" s="106"/>
      <c r="J19" s="106"/>
      <c r="K19" s="106"/>
      <c r="L19" s="106"/>
      <c r="M19" s="106"/>
      <c r="N19" s="106"/>
      <c r="O19" s="106"/>
      <c r="P19" s="106"/>
      <c r="Q19" s="106"/>
      <c r="S19" s="256"/>
      <c r="T19" s="256"/>
    </row>
    <row r="20" spans="1:17" ht="15">
      <c r="A20" s="81"/>
      <c r="B20" s="81"/>
      <c r="C20" s="60">
        <f>SUM(C15:C19)</f>
        <v>202457</v>
      </c>
      <c r="D20" s="89"/>
      <c r="E20" s="60">
        <f>SUM(E15:E19)</f>
        <v>208727</v>
      </c>
      <c r="F20" s="1"/>
      <c r="H20" s="106"/>
      <c r="I20" s="106"/>
      <c r="J20" s="106"/>
      <c r="K20" s="106"/>
      <c r="L20" s="106"/>
      <c r="M20" s="106"/>
      <c r="N20" s="106"/>
      <c r="O20" s="106"/>
      <c r="P20" s="106"/>
      <c r="Q20" s="106"/>
    </row>
    <row r="21" spans="1:17" ht="15">
      <c r="A21" s="87" t="s">
        <v>24</v>
      </c>
      <c r="B21" s="87"/>
      <c r="C21" s="90"/>
      <c r="D21" s="89"/>
      <c r="E21" s="90"/>
      <c r="F21" s="1"/>
      <c r="H21" s="106"/>
      <c r="I21" s="106"/>
      <c r="J21" s="90" t="s">
        <v>23</v>
      </c>
      <c r="K21" s="106"/>
      <c r="L21" s="106"/>
      <c r="M21" s="106"/>
      <c r="N21" s="106"/>
      <c r="O21" s="106"/>
      <c r="P21" s="106"/>
      <c r="Q21" s="106"/>
    </row>
    <row r="22" spans="1:18" ht="15">
      <c r="A22" s="81" t="s">
        <v>25</v>
      </c>
      <c r="B22" s="81"/>
      <c r="C22" s="88">
        <v>162258</v>
      </c>
      <c r="D22" s="89"/>
      <c r="E22" s="88">
        <v>203686</v>
      </c>
      <c r="F22" s="113">
        <f>E22+E23-C22-C23+C43-E43</f>
        <v>10824</v>
      </c>
      <c r="H22" s="106" t="e">
        <f>E22+E23-C22-C23+C43-E43-'CF'!C20-'CF'!L26-'CF'!M26-'CF'!J15+I32-'CF'!C36</f>
        <v>#REF!</v>
      </c>
      <c r="I22" s="106"/>
      <c r="J22" s="106"/>
      <c r="K22" s="106" t="s">
        <v>210</v>
      </c>
      <c r="L22" s="106" t="s">
        <v>204</v>
      </c>
      <c r="M22" s="106" t="s">
        <v>208</v>
      </c>
      <c r="N22" s="106" t="s">
        <v>207</v>
      </c>
      <c r="O22" s="106" t="s">
        <v>211</v>
      </c>
      <c r="P22" s="106"/>
      <c r="Q22" s="106"/>
      <c r="R22" s="33"/>
    </row>
    <row r="23" spans="1:17" ht="15">
      <c r="A23" s="81" t="s">
        <v>26</v>
      </c>
      <c r="B23" s="81"/>
      <c r="C23" s="88">
        <v>121311</v>
      </c>
      <c r="D23" s="89"/>
      <c r="E23" s="88">
        <f>94268+22431-3369</f>
        <v>113330</v>
      </c>
      <c r="F23" s="104"/>
      <c r="H23" s="106"/>
      <c r="I23" s="106"/>
      <c r="J23" s="106" t="s">
        <v>184</v>
      </c>
      <c r="K23" s="106">
        <v>5781</v>
      </c>
      <c r="L23" s="106">
        <v>-128</v>
      </c>
      <c r="M23" s="106">
        <v>0</v>
      </c>
      <c r="N23" s="106">
        <v>0</v>
      </c>
      <c r="O23" s="106">
        <v>5653</v>
      </c>
      <c r="P23" s="106"/>
      <c r="Q23" s="106"/>
    </row>
    <row r="24" spans="1:18" ht="15">
      <c r="A24" s="81" t="s">
        <v>27</v>
      </c>
      <c r="B24" s="81"/>
      <c r="C24" s="88">
        <v>3173</v>
      </c>
      <c r="D24" s="89"/>
      <c r="E24" s="88">
        <v>4113</v>
      </c>
      <c r="F24" s="103"/>
      <c r="H24" s="106" t="e">
        <f>E24-C24+C40-E40+'IS'!F33-'CF'!C24-'CF'!#REF!</f>
        <v>#REF!</v>
      </c>
      <c r="I24" s="106"/>
      <c r="J24" s="106" t="s">
        <v>209</v>
      </c>
      <c r="K24" s="106">
        <v>14926</v>
      </c>
      <c r="L24" s="106">
        <v>-261</v>
      </c>
      <c r="M24" s="106">
        <v>74</v>
      </c>
      <c r="N24" s="106">
        <v>-2175</v>
      </c>
      <c r="O24" s="106">
        <v>12564</v>
      </c>
      <c r="P24" s="106"/>
      <c r="Q24" s="106"/>
      <c r="R24" s="33"/>
    </row>
    <row r="25" spans="1:17" ht="15">
      <c r="A25" s="81" t="s">
        <v>318</v>
      </c>
      <c r="B25" s="81"/>
      <c r="C25" s="60">
        <v>26491</v>
      </c>
      <c r="D25" s="89"/>
      <c r="E25" s="60">
        <v>14887</v>
      </c>
      <c r="F25" s="1"/>
      <c r="H25" s="106"/>
      <c r="I25" s="106"/>
      <c r="J25" s="106" t="s">
        <v>194</v>
      </c>
      <c r="K25" s="106">
        <v>5147</v>
      </c>
      <c r="L25" s="106">
        <v>-114</v>
      </c>
      <c r="M25" s="106">
        <v>0</v>
      </c>
      <c r="N25" s="106">
        <v>0</v>
      </c>
      <c r="O25" s="106">
        <v>5033</v>
      </c>
      <c r="P25" s="106"/>
      <c r="Q25" s="106"/>
    </row>
    <row r="26" spans="1:17" ht="15">
      <c r="A26" s="81"/>
      <c r="B26" s="81"/>
      <c r="C26" s="60">
        <f>SUM(C22:C25)</f>
        <v>313233</v>
      </c>
      <c r="D26" s="89"/>
      <c r="E26" s="60">
        <f>SUM(E22:E25)</f>
        <v>336016</v>
      </c>
      <c r="F26" s="1"/>
      <c r="H26" s="106"/>
      <c r="I26" s="106"/>
      <c r="J26" s="106"/>
      <c r="K26" s="106"/>
      <c r="L26" s="106"/>
      <c r="M26" s="106"/>
      <c r="N26" s="106"/>
      <c r="O26" s="106"/>
      <c r="P26" s="106"/>
      <c r="Q26" s="106"/>
    </row>
    <row r="27" spans="1:17" ht="15.75" thickBot="1">
      <c r="A27" s="87" t="s">
        <v>28</v>
      </c>
      <c r="B27" s="87"/>
      <c r="C27" s="91">
        <f>C26+C20</f>
        <v>515690</v>
      </c>
      <c r="D27" s="92"/>
      <c r="E27" s="91">
        <f>E26+E20</f>
        <v>544743</v>
      </c>
      <c r="F27" s="1"/>
      <c r="H27" s="106"/>
      <c r="I27" s="106"/>
      <c r="J27" s="106"/>
      <c r="K27" s="106">
        <f>SUM(K23:K26)</f>
        <v>25854</v>
      </c>
      <c r="L27" s="106">
        <f>SUM(L23:L26)</f>
        <v>-503</v>
      </c>
      <c r="M27" s="106">
        <f>SUM(M23:M26)</f>
        <v>74</v>
      </c>
      <c r="N27" s="108">
        <f>SUM(N23:N26)</f>
        <v>-2175</v>
      </c>
      <c r="O27" s="106">
        <f>SUM(O23:O26)</f>
        <v>23250</v>
      </c>
      <c r="P27" s="106"/>
      <c r="Q27" s="106"/>
    </row>
    <row r="28" spans="1:17" ht="11.25" customHeight="1" thickTop="1">
      <c r="A28" s="93"/>
      <c r="B28" s="93"/>
      <c r="C28" s="94"/>
      <c r="D28" s="95"/>
      <c r="E28" s="94"/>
      <c r="F28" s="1"/>
      <c r="H28" s="106"/>
      <c r="I28" s="106"/>
      <c r="J28" s="106"/>
      <c r="K28" s="106"/>
      <c r="L28" s="106"/>
      <c r="M28" s="106"/>
      <c r="N28" s="106"/>
      <c r="O28" s="106"/>
      <c r="P28" s="106"/>
      <c r="Q28" s="106"/>
    </row>
    <row r="29" spans="1:17" ht="15">
      <c r="A29" s="87" t="s">
        <v>29</v>
      </c>
      <c r="B29" s="87"/>
      <c r="C29" s="90"/>
      <c r="D29" s="89"/>
      <c r="E29" s="90"/>
      <c r="F29" s="1"/>
      <c r="H29" s="106"/>
      <c r="I29" s="106"/>
      <c r="J29" s="106"/>
      <c r="K29" s="106"/>
      <c r="L29" s="106"/>
      <c r="M29" s="106"/>
      <c r="N29" s="106"/>
      <c r="O29" s="106"/>
      <c r="P29" s="106"/>
      <c r="Q29" s="106"/>
    </row>
    <row r="30" spans="1:17" ht="15">
      <c r="A30" s="87" t="s">
        <v>363</v>
      </c>
      <c r="B30" s="81"/>
      <c r="C30" s="90"/>
      <c r="D30" s="89"/>
      <c r="E30" s="90"/>
      <c r="F30" s="1"/>
      <c r="H30" s="106"/>
      <c r="I30" s="106"/>
      <c r="J30" s="106"/>
      <c r="K30" s="106"/>
      <c r="L30" s="106"/>
      <c r="M30" s="106"/>
      <c r="N30" s="106"/>
      <c r="O30" s="106"/>
      <c r="P30" s="106"/>
      <c r="Q30" s="106"/>
    </row>
    <row r="31" spans="1:9" ht="15">
      <c r="A31" s="81" t="s">
        <v>30</v>
      </c>
      <c r="B31" s="81"/>
      <c r="C31" s="88">
        <f>'EQ'!B25</f>
        <v>136267</v>
      </c>
      <c r="D31" s="89"/>
      <c r="E31" s="88">
        <v>136267</v>
      </c>
      <c r="F31" s="1"/>
      <c r="G31" s="85" t="s">
        <v>212</v>
      </c>
      <c r="H31" s="85" t="s">
        <v>213</v>
      </c>
      <c r="I31" s="85" t="s">
        <v>214</v>
      </c>
    </row>
    <row r="32" spans="1:18" ht="15">
      <c r="A32" s="81" t="s">
        <v>31</v>
      </c>
      <c r="B32" s="81"/>
      <c r="C32" s="60">
        <f>'EQ'!C25+'EQ'!D25+'EQ'!E25</f>
        <v>148828</v>
      </c>
      <c r="D32" s="89"/>
      <c r="E32" s="60">
        <v>135281</v>
      </c>
      <c r="F32" s="55">
        <f>E32-'EQ'!C18-'EQ'!D18</f>
        <v>150513</v>
      </c>
      <c r="G32" s="106">
        <f>'EQ'!F23</f>
        <v>13886</v>
      </c>
      <c r="H32" s="108" t="e">
        <f>'EQ'!#REF!</f>
        <v>#REF!</v>
      </c>
      <c r="I32" s="106" t="e">
        <f>'EQ'!#REF!</f>
        <v>#REF!</v>
      </c>
      <c r="J32" s="106">
        <f>C32-E32</f>
        <v>13547</v>
      </c>
      <c r="K32" s="106"/>
      <c r="L32" s="106"/>
      <c r="M32" s="106"/>
      <c r="N32" s="106"/>
      <c r="O32" s="106"/>
      <c r="R32" s="256"/>
    </row>
    <row r="33" spans="1:18" ht="15">
      <c r="A33" s="81"/>
      <c r="B33" s="81"/>
      <c r="C33" s="96">
        <f>SUM(C31:C32)</f>
        <v>285095</v>
      </c>
      <c r="D33" s="89"/>
      <c r="E33" s="96">
        <f>SUM(E31:E32)</f>
        <v>271548</v>
      </c>
      <c r="F33" s="1"/>
      <c r="G33" s="106"/>
      <c r="H33" s="106"/>
      <c r="I33" s="106"/>
      <c r="J33" s="106"/>
      <c r="K33" s="106"/>
      <c r="L33" s="106"/>
      <c r="M33" s="106"/>
      <c r="N33" s="106"/>
      <c r="O33" s="106" t="e">
        <f>O15-#REF!-H18-N27-H32</f>
        <v>#REF!</v>
      </c>
      <c r="R33" s="256"/>
    </row>
    <row r="34" spans="1:18" ht="15">
      <c r="A34" s="81" t="s">
        <v>178</v>
      </c>
      <c r="B34" s="81"/>
      <c r="C34" s="60">
        <f>'EQ'!G25</f>
        <v>29241</v>
      </c>
      <c r="D34" s="89"/>
      <c r="E34" s="60">
        <v>26381</v>
      </c>
      <c r="G34" s="106"/>
      <c r="H34" s="109"/>
      <c r="I34" s="106"/>
      <c r="J34" s="106"/>
      <c r="K34" s="106"/>
      <c r="L34" s="106"/>
      <c r="M34" s="106"/>
      <c r="N34" s="106"/>
      <c r="O34" s="106"/>
      <c r="R34" s="256"/>
    </row>
    <row r="35" spans="1:15" ht="15">
      <c r="A35" s="87" t="s">
        <v>32</v>
      </c>
      <c r="B35" s="87"/>
      <c r="C35" s="97">
        <f>SUM(C33:C34)</f>
        <v>314336</v>
      </c>
      <c r="D35" s="89"/>
      <c r="E35" s="97">
        <f>SUM(E33:E34)</f>
        <v>297929</v>
      </c>
      <c r="F35" s="1"/>
      <c r="G35" s="106"/>
      <c r="H35" s="106"/>
      <c r="I35" s="106"/>
      <c r="J35" s="106"/>
      <c r="K35" s="106"/>
      <c r="L35" s="106"/>
      <c r="M35" s="106"/>
      <c r="N35" s="106"/>
      <c r="O35" s="106"/>
    </row>
    <row r="36" spans="1:6" ht="11.25" customHeight="1">
      <c r="A36" s="87"/>
      <c r="B36" s="87"/>
      <c r="C36" s="90"/>
      <c r="D36" s="89"/>
      <c r="E36" s="90"/>
      <c r="F36" s="1"/>
    </row>
    <row r="37" spans="1:6" ht="15">
      <c r="A37" s="87" t="s">
        <v>33</v>
      </c>
      <c r="B37" s="87"/>
      <c r="C37" s="90"/>
      <c r="D37" s="89"/>
      <c r="E37" s="90"/>
      <c r="F37" s="1"/>
    </row>
    <row r="38" spans="1:18" ht="15">
      <c r="A38" s="81" t="s">
        <v>34</v>
      </c>
      <c r="B38" s="81"/>
      <c r="C38" s="88">
        <v>2579</v>
      </c>
      <c r="D38" s="89"/>
      <c r="E38" s="88">
        <f>2600-21</f>
        <v>2579</v>
      </c>
      <c r="F38" s="103"/>
      <c r="H38" s="33">
        <f>C38-E38-'CF'!Q15</f>
        <v>-342</v>
      </c>
      <c r="R38" s="33"/>
    </row>
    <row r="39" spans="1:18" ht="15">
      <c r="A39" s="81" t="s">
        <v>35</v>
      </c>
      <c r="B39" s="81"/>
      <c r="C39" s="88">
        <v>11428</v>
      </c>
      <c r="D39" s="89"/>
      <c r="E39" s="88">
        <f>2520+9450</f>
        <v>11970</v>
      </c>
      <c r="F39" s="103"/>
      <c r="H39" s="33">
        <f>C39+C44-E39-E44-'CF'!C37-'CF'!K26-'CF'!G52</f>
        <v>47200</v>
      </c>
      <c r="R39" s="33"/>
    </row>
    <row r="40" spans="1:6" ht="15">
      <c r="A40" s="81" t="s">
        <v>36</v>
      </c>
      <c r="B40" s="81"/>
      <c r="C40" s="60">
        <v>11379</v>
      </c>
      <c r="D40" s="89"/>
      <c r="E40" s="60">
        <v>11650</v>
      </c>
      <c r="F40" s="114">
        <f>C40-E40</f>
        <v>-271</v>
      </c>
    </row>
    <row r="41" spans="1:6" ht="15">
      <c r="A41" s="81"/>
      <c r="B41" s="81"/>
      <c r="C41" s="60">
        <f>SUM(C38:C40)</f>
        <v>25386</v>
      </c>
      <c r="D41" s="89"/>
      <c r="E41" s="60">
        <f>SUM(E38:E40)</f>
        <v>26199</v>
      </c>
      <c r="F41" s="1"/>
    </row>
    <row r="42" spans="1:6" ht="15">
      <c r="A42" s="87" t="s">
        <v>37</v>
      </c>
      <c r="B42" s="87"/>
      <c r="C42" s="90"/>
      <c r="D42" s="89"/>
      <c r="E42" s="90"/>
      <c r="F42" s="1"/>
    </row>
    <row r="43" spans="1:6" ht="15">
      <c r="A43" s="81" t="s">
        <v>38</v>
      </c>
      <c r="B43" s="81"/>
      <c r="C43" s="88">
        <v>87403</v>
      </c>
      <c r="D43" s="89"/>
      <c r="E43" s="88">
        <f>47628+59672+2725+1</f>
        <v>110026</v>
      </c>
      <c r="F43" s="104"/>
    </row>
    <row r="44" spans="1:18" ht="15">
      <c r="A44" s="81" t="s">
        <v>34</v>
      </c>
      <c r="B44" s="81"/>
      <c r="C44" s="96">
        <v>21</v>
      </c>
      <c r="D44" s="89"/>
      <c r="E44" s="96">
        <v>21</v>
      </c>
      <c r="F44" s="103"/>
      <c r="R44" s="33"/>
    </row>
    <row r="45" spans="1:20" s="101" customFormat="1" ht="15">
      <c r="A45" s="81" t="s">
        <v>35</v>
      </c>
      <c r="B45" s="81"/>
      <c r="C45" s="60">
        <v>88544</v>
      </c>
      <c r="D45" s="89"/>
      <c r="E45" s="60">
        <v>110568</v>
      </c>
      <c r="F45" s="103"/>
      <c r="S45" s="256"/>
      <c r="T45" s="256"/>
    </row>
    <row r="46" spans="1:6" ht="15">
      <c r="A46" s="81"/>
      <c r="B46" s="81"/>
      <c r="C46" s="60">
        <f>SUM(C43:C45)</f>
        <v>175968</v>
      </c>
      <c r="D46" s="81"/>
      <c r="E46" s="60">
        <f>SUM(E43:E45)</f>
        <v>220615</v>
      </c>
      <c r="F46" s="1"/>
    </row>
    <row r="47" spans="1:6" ht="15">
      <c r="A47" s="87" t="s">
        <v>40</v>
      </c>
      <c r="B47" s="87"/>
      <c r="C47" s="60">
        <f>C46+C41</f>
        <v>201354</v>
      </c>
      <c r="D47" s="81"/>
      <c r="E47" s="60">
        <f>E46+E41</f>
        <v>246814</v>
      </c>
      <c r="F47" s="1"/>
    </row>
    <row r="48" spans="1:18" ht="15.75" thickBot="1">
      <c r="A48" s="87" t="s">
        <v>41</v>
      </c>
      <c r="B48" s="87"/>
      <c r="C48" s="91">
        <f>C47+C35</f>
        <v>515690</v>
      </c>
      <c r="D48" s="98"/>
      <c r="E48" s="91">
        <f>E47+E35</f>
        <v>544743</v>
      </c>
      <c r="F48" s="33">
        <f>C48-C27</f>
        <v>0</v>
      </c>
      <c r="H48" s="33">
        <f>E48-E27</f>
        <v>0</v>
      </c>
      <c r="Q48" s="33"/>
      <c r="R48" s="33"/>
    </row>
    <row r="49" spans="1:5" ht="15.75" thickTop="1">
      <c r="A49" s="81"/>
      <c r="B49" s="89"/>
      <c r="C49" s="62"/>
      <c r="D49" s="89"/>
      <c r="E49" s="99"/>
    </row>
    <row r="50" spans="1:6" ht="15">
      <c r="A50" s="81" t="s">
        <v>364</v>
      </c>
      <c r="B50" s="58"/>
      <c r="C50" s="82">
        <f>C33/(C31*2)</f>
        <v>1.0460896622072842</v>
      </c>
      <c r="D50" s="62"/>
      <c r="E50" s="82">
        <f>E33/(E31*2)</f>
        <v>0.9963821027835059</v>
      </c>
      <c r="F50" s="38"/>
    </row>
    <row r="51" spans="1:5" ht="15">
      <c r="A51" s="270"/>
      <c r="B51" s="270"/>
      <c r="C51" s="270"/>
      <c r="D51" s="270"/>
      <c r="E51" s="99"/>
    </row>
    <row r="52" spans="1:5" ht="15">
      <c r="A52" s="268" t="s">
        <v>243</v>
      </c>
      <c r="B52" s="268"/>
      <c r="C52" s="268"/>
      <c r="D52" s="268"/>
      <c r="E52" s="268"/>
    </row>
    <row r="53" spans="1:5" ht="20.25" customHeight="1" thickBot="1">
      <c r="A53" s="269"/>
      <c r="B53" s="269"/>
      <c r="C53" s="269"/>
      <c r="D53" s="269"/>
      <c r="E53" s="269"/>
    </row>
  </sheetData>
  <sheetProtection/>
  <mergeCells count="6">
    <mergeCell ref="B2:E3"/>
    <mergeCell ref="B4:E4"/>
    <mergeCell ref="A52:E53"/>
    <mergeCell ref="A51:D51"/>
    <mergeCell ref="A6:E6"/>
    <mergeCell ref="A7:E7"/>
  </mergeCells>
  <printOptions/>
  <pageMargins left="0.8" right="0.26" top="0.55" bottom="0.51" header="0.3" footer="0.21"/>
  <pageSetup firstPageNumber="1" useFirstPageNumber="1" horizontalDpi="600" verticalDpi="600" orientation="portrait" paperSize="9" scale="95" r:id="rId3"/>
  <headerFooter>
    <oddFooter>&amp;C&amp;P</oddFooter>
  </headerFooter>
  <legacyDrawing r:id="rId2"/>
  <oleObjects>
    <oleObject progId="Word.Picture.8" shapeId="811058" r:id="rId1"/>
  </oleObjects>
</worksheet>
</file>

<file path=xl/worksheets/sheet2.xml><?xml version="1.0" encoding="utf-8"?>
<worksheet xmlns="http://schemas.openxmlformats.org/spreadsheetml/2006/main" xmlns:r="http://schemas.openxmlformats.org/officeDocument/2006/relationships">
  <sheetPr>
    <tabColor rgb="FFFFFF00"/>
  </sheetPr>
  <dimension ref="A1:W106"/>
  <sheetViews>
    <sheetView zoomScale="85" zoomScaleNormal="85" zoomScaleSheetLayoutView="85" workbookViewId="0" topLeftCell="A60">
      <selection activeCell="B70" sqref="B70"/>
    </sheetView>
  </sheetViews>
  <sheetFormatPr defaultColWidth="9.00390625" defaultRowHeight="15.75"/>
  <cols>
    <col min="1" max="1" width="33.125" style="0" customWidth="1"/>
    <col min="2" max="2" width="12.25390625" style="0" customWidth="1"/>
    <col min="3" max="3" width="2.125" style="0" customWidth="1"/>
    <col min="4" max="4" width="12.25390625" style="0" customWidth="1"/>
    <col min="5" max="5" width="2.125" style="0" customWidth="1"/>
    <col min="6" max="6" width="12.25390625" style="0" customWidth="1"/>
    <col min="7" max="7" width="2.125" style="0" customWidth="1"/>
    <col min="8" max="8" width="12.25390625" style="0" customWidth="1"/>
    <col min="9" max="9" width="9.50390625" style="0" hidden="1" customWidth="1"/>
    <col min="10" max="10" width="1.25" style="0" customWidth="1"/>
    <col min="11" max="11" width="9.00390625" style="0" hidden="1" customWidth="1"/>
    <col min="12" max="12" width="2.00390625" style="0" hidden="1" customWidth="1"/>
    <col min="13" max="13" width="9.00390625" style="0" hidden="1" customWidth="1"/>
    <col min="14" max="14" width="1.4921875" style="0" hidden="1" customWidth="1"/>
    <col min="15" max="15" width="11.125" style="0" hidden="1" customWidth="1"/>
    <col min="16" max="16" width="9.125" style="0" hidden="1" customWidth="1"/>
    <col min="17" max="17" width="10.75390625" style="0" hidden="1" customWidth="1"/>
    <col min="18" max="18" width="11.125" style="0" hidden="1" customWidth="1"/>
    <col min="19" max="23" width="0" style="0" hidden="1" customWidth="1"/>
  </cols>
  <sheetData>
    <row r="1" spans="1:4" ht="19.5" customHeight="1">
      <c r="A1" s="6"/>
      <c r="B1" s="6"/>
      <c r="C1" s="6"/>
      <c r="D1" s="6"/>
    </row>
    <row r="2" spans="1:8" ht="15.75" customHeight="1">
      <c r="A2" s="266" t="s">
        <v>276</v>
      </c>
      <c r="B2" s="266"/>
      <c r="C2" s="266"/>
      <c r="D2" s="266"/>
      <c r="E2" s="266"/>
      <c r="F2" s="266"/>
      <c r="G2" s="266"/>
      <c r="H2" s="266"/>
    </row>
    <row r="3" spans="1:8" ht="15.75" customHeight="1">
      <c r="A3" s="266"/>
      <c r="B3" s="266"/>
      <c r="C3" s="266"/>
      <c r="D3" s="266"/>
      <c r="E3" s="266"/>
      <c r="F3" s="266"/>
      <c r="G3" s="266"/>
      <c r="H3" s="266"/>
    </row>
    <row r="4" spans="1:8" ht="21">
      <c r="A4" s="267" t="s">
        <v>43</v>
      </c>
      <c r="B4" s="267"/>
      <c r="C4" s="267"/>
      <c r="D4" s="267"/>
      <c r="E4" s="267"/>
      <c r="F4" s="267"/>
      <c r="G4" s="267"/>
      <c r="H4" s="267"/>
    </row>
    <row r="6" spans="1:8" ht="15">
      <c r="A6" s="272" t="s">
        <v>229</v>
      </c>
      <c r="B6" s="272"/>
      <c r="C6" s="272"/>
      <c r="D6" s="272"/>
      <c r="E6" s="272"/>
      <c r="F6" s="272"/>
      <c r="G6" s="272"/>
      <c r="H6" s="272"/>
    </row>
    <row r="7" spans="1:8" ht="15">
      <c r="A7" s="272" t="s">
        <v>341</v>
      </c>
      <c r="B7" s="272"/>
      <c r="C7" s="272"/>
      <c r="D7" s="272"/>
      <c r="E7" s="272"/>
      <c r="F7" s="272"/>
      <c r="G7" s="272"/>
      <c r="H7" s="272"/>
    </row>
    <row r="8" spans="1:8" ht="15">
      <c r="A8" s="5"/>
      <c r="B8" s="3"/>
      <c r="C8" s="3"/>
      <c r="D8" s="4"/>
      <c r="E8" s="3"/>
      <c r="F8" s="4"/>
      <c r="G8" s="3"/>
      <c r="H8" s="4"/>
    </row>
    <row r="9" spans="1:8" s="101" customFormat="1" ht="15">
      <c r="A9" s="118"/>
      <c r="B9" s="3"/>
      <c r="C9" s="3"/>
      <c r="D9" s="4"/>
      <c r="E9" s="3"/>
      <c r="F9" s="4"/>
      <c r="G9" s="3"/>
      <c r="H9" s="4"/>
    </row>
    <row r="10" spans="1:8" s="101" customFormat="1" ht="15">
      <c r="A10" s="118"/>
      <c r="B10" s="275" t="s">
        <v>274</v>
      </c>
      <c r="C10" s="275"/>
      <c r="D10" s="275"/>
      <c r="E10" s="3"/>
      <c r="F10" s="275" t="s">
        <v>275</v>
      </c>
      <c r="G10" s="275"/>
      <c r="H10" s="275"/>
    </row>
    <row r="11" spans="1:8" s="29" customFormat="1" ht="15">
      <c r="A11" s="144"/>
      <c r="B11" s="275" t="s">
        <v>122</v>
      </c>
      <c r="C11" s="275"/>
      <c r="D11" s="275"/>
      <c r="E11" s="115"/>
      <c r="F11" s="275" t="s">
        <v>342</v>
      </c>
      <c r="G11" s="275"/>
      <c r="H11" s="275"/>
    </row>
    <row r="12" spans="1:8" s="29" customFormat="1" ht="15">
      <c r="A12" s="118"/>
      <c r="B12" s="115" t="str">
        <f>F12</f>
        <v>31.12.10</v>
      </c>
      <c r="C12" s="115"/>
      <c r="D12" s="115" t="str">
        <f>H12</f>
        <v>31.12.09</v>
      </c>
      <c r="E12" s="115"/>
      <c r="F12" s="115" t="s">
        <v>339</v>
      </c>
      <c r="G12" s="115"/>
      <c r="H12" s="115" t="s">
        <v>340</v>
      </c>
    </row>
    <row r="13" spans="1:8" s="29" customFormat="1" ht="15">
      <c r="A13" s="144"/>
      <c r="B13" s="115" t="s">
        <v>18</v>
      </c>
      <c r="C13" s="118"/>
      <c r="D13" s="115" t="s">
        <v>18</v>
      </c>
      <c r="E13" s="118"/>
      <c r="F13" s="115" t="s">
        <v>18</v>
      </c>
      <c r="G13" s="118"/>
      <c r="H13" s="115" t="s">
        <v>18</v>
      </c>
    </row>
    <row r="14" spans="1:8" ht="15">
      <c r="A14" s="118"/>
      <c r="B14" s="3"/>
      <c r="C14" s="3"/>
      <c r="D14" s="4"/>
      <c r="E14" s="3"/>
      <c r="F14" s="4"/>
      <c r="G14" s="3"/>
      <c r="H14" s="4"/>
    </row>
    <row r="15" spans="1:8" ht="15">
      <c r="A15" s="3" t="s">
        <v>45</v>
      </c>
      <c r="B15" s="126">
        <v>127582</v>
      </c>
      <c r="C15" s="10"/>
      <c r="D15" s="126">
        <v>92718</v>
      </c>
      <c r="E15" s="10"/>
      <c r="F15" s="32">
        <v>242273</v>
      </c>
      <c r="G15" s="10"/>
      <c r="H15" s="126">
        <v>179890</v>
      </c>
    </row>
    <row r="16" spans="1:8" s="101" customFormat="1" ht="15">
      <c r="A16" s="3"/>
      <c r="B16" s="126"/>
      <c r="C16" s="10"/>
      <c r="D16" s="126"/>
      <c r="E16" s="10"/>
      <c r="F16" s="32"/>
      <c r="G16" s="10"/>
      <c r="H16" s="126"/>
    </row>
    <row r="17" spans="1:8" s="101" customFormat="1" ht="15">
      <c r="A17" s="3" t="s">
        <v>230</v>
      </c>
      <c r="B17" s="75">
        <v>-103907</v>
      </c>
      <c r="C17" s="10"/>
      <c r="D17" s="75">
        <v>-77912</v>
      </c>
      <c r="E17" s="32"/>
      <c r="F17" s="14">
        <v>-200859</v>
      </c>
      <c r="G17" s="32"/>
      <c r="H17" s="75">
        <v>-151539</v>
      </c>
    </row>
    <row r="18" spans="1:8" s="101" customFormat="1" ht="15">
      <c r="A18" s="3"/>
      <c r="B18" s="32"/>
      <c r="C18" s="10"/>
      <c r="D18" s="126"/>
      <c r="E18" s="10"/>
      <c r="F18" s="32"/>
      <c r="G18" s="10"/>
      <c r="H18" s="126"/>
    </row>
    <row r="19" spans="1:8" s="101" customFormat="1" ht="15">
      <c r="A19" s="118" t="s">
        <v>231</v>
      </c>
      <c r="B19" s="32">
        <f>SUM(B15:B17)</f>
        <v>23675</v>
      </c>
      <c r="C19" s="10"/>
      <c r="D19" s="32">
        <f>SUM(D15:D17)</f>
        <v>14806</v>
      </c>
      <c r="E19" s="10"/>
      <c r="F19" s="32">
        <f>SUM(F15:F17)</f>
        <v>41414</v>
      </c>
      <c r="G19" s="10"/>
      <c r="H19" s="32">
        <f>SUM(H15:H17)</f>
        <v>28351</v>
      </c>
    </row>
    <row r="20" spans="1:8" ht="15">
      <c r="A20" s="118"/>
      <c r="B20" s="10"/>
      <c r="C20" s="10"/>
      <c r="D20" s="10"/>
      <c r="E20" s="10"/>
      <c r="F20" s="10"/>
      <c r="G20" s="10"/>
      <c r="H20" s="10"/>
    </row>
    <row r="21" spans="1:15" ht="15">
      <c r="A21" s="3" t="s">
        <v>232</v>
      </c>
      <c r="B21" s="126">
        <v>2480</v>
      </c>
      <c r="C21" s="10"/>
      <c r="D21" s="126">
        <v>2867</v>
      </c>
      <c r="E21" s="10"/>
      <c r="F21" s="10">
        <v>5332</v>
      </c>
      <c r="G21" s="10"/>
      <c r="H21" s="10">
        <v>4327</v>
      </c>
      <c r="I21" s="61"/>
      <c r="K21" s="61"/>
      <c r="M21" s="61"/>
      <c r="O21" s="61"/>
    </row>
    <row r="22" spans="1:15" s="101" customFormat="1" ht="15">
      <c r="A22" s="3"/>
      <c r="B22" s="10"/>
      <c r="C22" s="10"/>
      <c r="D22" s="10"/>
      <c r="E22" s="10"/>
      <c r="F22" s="10"/>
      <c r="G22" s="10"/>
      <c r="H22" s="10"/>
      <c r="I22" s="61"/>
      <c r="K22" s="61"/>
      <c r="M22" s="61"/>
      <c r="O22" s="61"/>
    </row>
    <row r="23" spans="1:8" ht="15">
      <c r="A23" s="3" t="s">
        <v>233</v>
      </c>
      <c r="B23" s="126">
        <v>-6117</v>
      </c>
      <c r="C23" s="10"/>
      <c r="D23" s="126">
        <v>-10233</v>
      </c>
      <c r="E23" s="10"/>
      <c r="F23" s="10">
        <f>-11095-1</f>
        <v>-11096</v>
      </c>
      <c r="G23" s="10"/>
      <c r="H23" s="10">
        <v>-12810</v>
      </c>
    </row>
    <row r="24" spans="1:8" s="101" customFormat="1" ht="15">
      <c r="A24" s="3"/>
      <c r="B24" s="34"/>
      <c r="C24" s="10"/>
      <c r="D24" s="34"/>
      <c r="E24" s="10"/>
      <c r="F24" s="10"/>
      <c r="G24" s="10"/>
      <c r="H24" s="10"/>
    </row>
    <row r="25" spans="1:8" ht="15">
      <c r="A25" s="3" t="s">
        <v>234</v>
      </c>
      <c r="B25" s="75">
        <v>-3905</v>
      </c>
      <c r="C25" s="10"/>
      <c r="D25" s="75">
        <v>-3251</v>
      </c>
      <c r="E25" s="10"/>
      <c r="F25" s="14">
        <v>-9508</v>
      </c>
      <c r="G25" s="10"/>
      <c r="H25" s="14">
        <v>-5985</v>
      </c>
    </row>
    <row r="26" spans="1:8" ht="15">
      <c r="A26" s="118"/>
      <c r="B26" s="10"/>
      <c r="C26" s="10"/>
      <c r="D26" s="10"/>
      <c r="E26" s="10"/>
      <c r="F26" s="10"/>
      <c r="G26" s="10"/>
      <c r="H26" s="10"/>
    </row>
    <row r="27" spans="1:8" ht="15">
      <c r="A27" s="118" t="s">
        <v>176</v>
      </c>
      <c r="B27" s="12">
        <f>SUM(B19:B25)</f>
        <v>16133</v>
      </c>
      <c r="C27" s="12"/>
      <c r="D27" s="12">
        <f>SUM(D19:D25)</f>
        <v>4189</v>
      </c>
      <c r="E27" s="12"/>
      <c r="F27" s="12">
        <f>SUM(F19:F25)</f>
        <v>26142</v>
      </c>
      <c r="G27" s="12"/>
      <c r="H27" s="12">
        <f>SUM(H19:H25)</f>
        <v>13883</v>
      </c>
    </row>
    <row r="28" spans="1:8" ht="15">
      <c r="A28" s="3"/>
      <c r="B28" s="12"/>
      <c r="C28" s="12"/>
      <c r="D28" s="12"/>
      <c r="E28" s="12"/>
      <c r="F28" s="12"/>
      <c r="G28" s="12"/>
      <c r="H28" s="12"/>
    </row>
    <row r="29" spans="1:11" s="101" customFormat="1" ht="15">
      <c r="A29" s="3" t="s">
        <v>235</v>
      </c>
      <c r="B29" s="75">
        <v>-410</v>
      </c>
      <c r="C29" s="10"/>
      <c r="D29" s="75">
        <v>-555</v>
      </c>
      <c r="E29" s="12"/>
      <c r="F29" s="127">
        <v>-1025</v>
      </c>
      <c r="G29" s="12"/>
      <c r="H29" s="127">
        <v>-1666</v>
      </c>
      <c r="K29" s="33"/>
    </row>
    <row r="30" spans="1:8" s="101" customFormat="1" ht="15">
      <c r="A30" s="3"/>
      <c r="B30" s="12"/>
      <c r="C30" s="12"/>
      <c r="D30" s="12"/>
      <c r="E30" s="12"/>
      <c r="F30" s="12"/>
      <c r="G30" s="12"/>
      <c r="H30" s="12"/>
    </row>
    <row r="31" spans="1:8" s="101" customFormat="1" ht="15">
      <c r="A31" s="118" t="s">
        <v>236</v>
      </c>
      <c r="B31" s="12">
        <f>SUM(B27:B29)</f>
        <v>15723</v>
      </c>
      <c r="C31" s="12"/>
      <c r="D31" s="12">
        <f>SUM(D27:D29)</f>
        <v>3634</v>
      </c>
      <c r="E31" s="12"/>
      <c r="F31" s="12">
        <f>SUM(F27:F29)</f>
        <v>25117</v>
      </c>
      <c r="G31" s="12"/>
      <c r="H31" s="12">
        <f>SUM(H27:H29)</f>
        <v>12217</v>
      </c>
    </row>
    <row r="32" spans="1:8" s="101" customFormat="1" ht="15">
      <c r="A32" s="118"/>
      <c r="B32" s="12"/>
      <c r="C32" s="12"/>
      <c r="D32" s="12"/>
      <c r="E32" s="12"/>
      <c r="F32" s="12"/>
      <c r="G32" s="12"/>
      <c r="H32" s="12"/>
    </row>
    <row r="33" spans="1:8" ht="15">
      <c r="A33" s="3" t="s">
        <v>39</v>
      </c>
      <c r="B33" s="75">
        <v>-1908</v>
      </c>
      <c r="C33" s="10"/>
      <c r="D33" s="75">
        <v>-1054</v>
      </c>
      <c r="E33" s="10"/>
      <c r="F33" s="14">
        <v>-3565</v>
      </c>
      <c r="G33" s="10"/>
      <c r="H33" s="14">
        <v>-3409</v>
      </c>
    </row>
    <row r="34" spans="1:8" ht="15">
      <c r="A34" s="118"/>
      <c r="B34" s="32"/>
      <c r="C34" s="32"/>
      <c r="D34" s="32"/>
      <c r="E34" s="32"/>
      <c r="F34" s="32"/>
      <c r="G34" s="32"/>
      <c r="H34" s="32"/>
    </row>
    <row r="35" spans="1:8" ht="15">
      <c r="A35" s="118" t="s">
        <v>168</v>
      </c>
      <c r="B35" s="14">
        <f>SUM(B31:B33)</f>
        <v>13815</v>
      </c>
      <c r="C35" s="10"/>
      <c r="D35" s="14">
        <f>SUM(D31:D33)</f>
        <v>2580</v>
      </c>
      <c r="E35" s="10"/>
      <c r="F35" s="14">
        <f>SUM(F31:F33)</f>
        <v>21552</v>
      </c>
      <c r="G35" s="10"/>
      <c r="H35" s="14">
        <f>SUM(H31:H33)</f>
        <v>8808</v>
      </c>
    </row>
    <row r="36" spans="1:8" ht="15">
      <c r="A36" s="118"/>
      <c r="B36" s="10"/>
      <c r="C36" s="10"/>
      <c r="D36" s="10"/>
      <c r="E36" s="10"/>
      <c r="F36" s="10"/>
      <c r="G36" s="10"/>
      <c r="H36" s="10"/>
    </row>
    <row r="37" spans="1:8" s="101" customFormat="1" ht="15">
      <c r="A37" s="118" t="s">
        <v>366</v>
      </c>
      <c r="B37" s="10"/>
      <c r="C37" s="10"/>
      <c r="D37" s="10"/>
      <c r="E37" s="10"/>
      <c r="F37" s="10"/>
      <c r="G37" s="10"/>
      <c r="H37" s="10"/>
    </row>
    <row r="38" spans="1:21" s="101" customFormat="1" ht="15">
      <c r="A38" s="3" t="s">
        <v>237</v>
      </c>
      <c r="B38" s="10"/>
      <c r="C38" s="10"/>
      <c r="D38" s="10"/>
      <c r="E38" s="10"/>
      <c r="F38" s="10"/>
      <c r="G38" s="10"/>
      <c r="H38" s="10"/>
      <c r="O38" s="101" t="s">
        <v>301</v>
      </c>
      <c r="P38" s="101" t="s">
        <v>302</v>
      </c>
      <c r="Q38" s="101" t="s">
        <v>297</v>
      </c>
      <c r="R38" s="101" t="s">
        <v>299</v>
      </c>
      <c r="S38" s="101" t="s">
        <v>300</v>
      </c>
      <c r="T38" s="101" t="s">
        <v>303</v>
      </c>
      <c r="U38" s="101" t="s">
        <v>53</v>
      </c>
    </row>
    <row r="39" spans="1:21" s="101" customFormat="1" ht="15">
      <c r="A39" s="3" t="s">
        <v>238</v>
      </c>
      <c r="B39" s="14">
        <v>-423</v>
      </c>
      <c r="C39" s="10"/>
      <c r="D39" s="14">
        <v>-3142</v>
      </c>
      <c r="E39" s="10"/>
      <c r="F39" s="14">
        <v>-4806</v>
      </c>
      <c r="G39" s="10"/>
      <c r="H39" s="14">
        <v>-4752</v>
      </c>
      <c r="I39" s="220"/>
      <c r="K39" s="220"/>
      <c r="M39" s="101" t="s">
        <v>298</v>
      </c>
      <c r="N39"/>
      <c r="O39" s="171">
        <f>'EQ'!B18</f>
        <v>136267</v>
      </c>
      <c r="P39" s="171">
        <f>'EQ'!C18</f>
        <v>2513</v>
      </c>
      <c r="Q39" s="171">
        <f>'EQ'!D18</f>
        <v>-17745</v>
      </c>
      <c r="R39" s="171">
        <f>'EQ'!E18</f>
        <v>150513</v>
      </c>
      <c r="S39" s="171">
        <f>SUM(O39:R39)</f>
        <v>271548</v>
      </c>
      <c r="T39" s="171">
        <f>'EQ'!G18</f>
        <v>26381</v>
      </c>
      <c r="U39" s="33">
        <f>S39+T39</f>
        <v>297929</v>
      </c>
    </row>
    <row r="40" spans="1:21" s="101" customFormat="1" ht="15">
      <c r="A40" s="118"/>
      <c r="B40" s="10"/>
      <c r="C40" s="10"/>
      <c r="D40" s="10"/>
      <c r="E40" s="10"/>
      <c r="F40" s="10"/>
      <c r="G40" s="10"/>
      <c r="H40" s="10"/>
      <c r="M40" s="101" t="s">
        <v>295</v>
      </c>
      <c r="N40"/>
      <c r="O40" s="221"/>
      <c r="P40" s="222"/>
      <c r="Q40" s="222"/>
      <c r="R40" s="222">
        <f>F69</f>
        <v>16771</v>
      </c>
      <c r="S40" s="222">
        <f>SUM(O40:R40)</f>
        <v>16771</v>
      </c>
      <c r="T40" s="222">
        <f>F70</f>
        <v>4781</v>
      </c>
      <c r="U40" s="223">
        <f>S40+T40</f>
        <v>21552</v>
      </c>
    </row>
    <row r="41" spans="1:23" s="101" customFormat="1" ht="15">
      <c r="A41" s="118" t="s">
        <v>365</v>
      </c>
      <c r="B41" s="10"/>
      <c r="C41" s="10"/>
      <c r="D41" s="10"/>
      <c r="E41" s="10"/>
      <c r="F41" s="10"/>
      <c r="G41" s="10"/>
      <c r="H41" s="10"/>
      <c r="M41" s="101" t="s">
        <v>296</v>
      </c>
      <c r="N41"/>
      <c r="O41" s="224"/>
      <c r="P41" s="172"/>
      <c r="Q41" s="172">
        <f>-2632</f>
        <v>-2632</v>
      </c>
      <c r="R41" s="172"/>
      <c r="S41" s="172">
        <f>SUM(O41:R41)</f>
        <v>-2632</v>
      </c>
      <c r="T41" s="172">
        <v>-1751</v>
      </c>
      <c r="U41" s="225">
        <f>S41+T41</f>
        <v>-4383</v>
      </c>
      <c r="W41" s="227">
        <f>T41/U41</f>
        <v>0.39949806068902577</v>
      </c>
    </row>
    <row r="42" spans="1:21" s="101" customFormat="1" ht="15.75" thickBot="1">
      <c r="A42" s="118" t="s">
        <v>239</v>
      </c>
      <c r="B42" s="128">
        <f>SUM(B35:B39)</f>
        <v>13392</v>
      </c>
      <c r="C42" s="10"/>
      <c r="D42" s="128">
        <f>SUM(D35:D39)</f>
        <v>-562</v>
      </c>
      <c r="E42" s="10"/>
      <c r="F42" s="128">
        <f>SUM(F35:F39)</f>
        <v>16746</v>
      </c>
      <c r="G42" s="10"/>
      <c r="H42" s="128">
        <f>SUM(H35:H39)</f>
        <v>4056</v>
      </c>
      <c r="M42" s="101" t="s">
        <v>305</v>
      </c>
      <c r="N42"/>
      <c r="O42" s="33">
        <f>SUM(O40:O41)</f>
        <v>0</v>
      </c>
      <c r="P42" s="33">
        <f aca="true" t="shared" si="0" ref="P42:U42">SUM(P40:P41)</f>
        <v>0</v>
      </c>
      <c r="Q42" s="33">
        <f t="shared" si="0"/>
        <v>-2632</v>
      </c>
      <c r="R42" s="33">
        <f t="shared" si="0"/>
        <v>16771</v>
      </c>
      <c r="S42" s="33">
        <f t="shared" si="0"/>
        <v>14139</v>
      </c>
      <c r="T42" s="33">
        <f t="shared" si="0"/>
        <v>3030</v>
      </c>
      <c r="U42" s="33">
        <f t="shared" si="0"/>
        <v>17169</v>
      </c>
    </row>
    <row r="43" spans="1:8" s="101" customFormat="1" ht="15">
      <c r="A43" s="3"/>
      <c r="B43" s="3"/>
      <c r="C43" s="3"/>
      <c r="D43" s="3"/>
      <c r="E43" s="3"/>
      <c r="F43" s="3"/>
      <c r="G43" s="3"/>
      <c r="H43" s="3"/>
    </row>
    <row r="44" spans="1:8" s="101" customFormat="1" ht="15">
      <c r="A44" s="3"/>
      <c r="B44" s="3"/>
      <c r="C44" s="3"/>
      <c r="D44" s="3"/>
      <c r="E44" s="3"/>
      <c r="F44" s="3"/>
      <c r="G44" s="3"/>
      <c r="H44" s="3"/>
    </row>
    <row r="45" spans="1:8" s="101" customFormat="1" ht="15">
      <c r="A45" s="3"/>
      <c r="B45" s="3"/>
      <c r="C45" s="3"/>
      <c r="D45" s="3"/>
      <c r="E45" s="3"/>
      <c r="F45" s="3"/>
      <c r="G45" s="3"/>
      <c r="H45" s="3"/>
    </row>
    <row r="46" spans="1:8" s="101" customFormat="1" ht="15">
      <c r="A46" s="3"/>
      <c r="B46" s="3"/>
      <c r="C46" s="3"/>
      <c r="D46" s="3"/>
      <c r="E46" s="3"/>
      <c r="F46" s="3"/>
      <c r="G46" s="3"/>
      <c r="H46" s="3"/>
    </row>
    <row r="47" spans="1:8" s="101" customFormat="1" ht="15">
      <c r="A47" s="3"/>
      <c r="B47" s="3"/>
      <c r="C47" s="3"/>
      <c r="D47" s="3"/>
      <c r="E47" s="3"/>
      <c r="F47" s="3"/>
      <c r="G47" s="3"/>
      <c r="H47" s="3"/>
    </row>
    <row r="48" spans="1:8" s="101" customFormat="1" ht="15">
      <c r="A48" s="3"/>
      <c r="B48" s="3"/>
      <c r="C48" s="3"/>
      <c r="D48" s="3"/>
      <c r="E48" s="3"/>
      <c r="F48" s="3"/>
      <c r="G48" s="3"/>
      <c r="H48" s="3"/>
    </row>
    <row r="49" spans="1:8" s="101" customFormat="1" ht="15">
      <c r="A49" s="3"/>
      <c r="B49" s="3"/>
      <c r="C49" s="3"/>
      <c r="D49" s="3"/>
      <c r="E49" s="3"/>
      <c r="F49" s="3"/>
      <c r="G49" s="3"/>
      <c r="H49" s="3"/>
    </row>
    <row r="50" spans="1:8" s="101" customFormat="1" ht="15">
      <c r="A50" s="3"/>
      <c r="B50" s="3"/>
      <c r="C50" s="3"/>
      <c r="D50" s="3"/>
      <c r="E50" s="3"/>
      <c r="F50" s="3"/>
      <c r="G50" s="3"/>
      <c r="H50" s="3"/>
    </row>
    <row r="51" spans="1:8" s="101" customFormat="1" ht="11.25" customHeight="1">
      <c r="A51" s="3"/>
      <c r="B51" s="3"/>
      <c r="C51" s="3"/>
      <c r="D51" s="3"/>
      <c r="E51" s="3"/>
      <c r="F51" s="3"/>
      <c r="G51" s="3"/>
      <c r="H51" s="3"/>
    </row>
    <row r="52" spans="1:8" s="101" customFormat="1" ht="15.75" customHeight="1">
      <c r="A52" s="273" t="s">
        <v>242</v>
      </c>
      <c r="B52" s="273"/>
      <c r="C52" s="273"/>
      <c r="D52" s="273"/>
      <c r="E52" s="273"/>
      <c r="F52" s="273"/>
      <c r="G52" s="273"/>
      <c r="H52" s="273"/>
    </row>
    <row r="53" spans="1:8" s="101" customFormat="1" ht="15.75" thickBot="1">
      <c r="A53" s="274"/>
      <c r="B53" s="274"/>
      <c r="C53" s="274"/>
      <c r="D53" s="274"/>
      <c r="E53" s="274"/>
      <c r="F53" s="274"/>
      <c r="G53" s="274"/>
      <c r="H53" s="274"/>
    </row>
    <row r="54" spans="1:21" s="101" customFormat="1" ht="19.5" customHeight="1" thickBot="1">
      <c r="A54" s="6"/>
      <c r="B54" s="6"/>
      <c r="C54" s="6"/>
      <c r="D54" s="6"/>
      <c r="M54" s="101" t="s">
        <v>304</v>
      </c>
      <c r="N54"/>
      <c r="O54" s="226">
        <f>O39+O42</f>
        <v>136267</v>
      </c>
      <c r="P54" s="226">
        <f aca="true" t="shared" si="1" ref="P54:U54">P39+P42</f>
        <v>2513</v>
      </c>
      <c r="Q54" s="226">
        <f t="shared" si="1"/>
        <v>-20377</v>
      </c>
      <c r="R54" s="226">
        <f t="shared" si="1"/>
        <v>167284</v>
      </c>
      <c r="S54" s="226">
        <f t="shared" si="1"/>
        <v>285687</v>
      </c>
      <c r="T54" s="226">
        <f t="shared" si="1"/>
        <v>29411</v>
      </c>
      <c r="U54" s="226">
        <f t="shared" si="1"/>
        <v>315098</v>
      </c>
    </row>
    <row r="55" spans="1:8" s="101" customFormat="1" ht="15.75" customHeight="1" thickTop="1">
      <c r="A55" s="266" t="s">
        <v>276</v>
      </c>
      <c r="B55" s="266"/>
      <c r="C55" s="266"/>
      <c r="D55" s="266"/>
      <c r="E55" s="266"/>
      <c r="F55" s="266"/>
      <c r="G55" s="266"/>
      <c r="H55" s="266"/>
    </row>
    <row r="56" spans="1:8" s="101" customFormat="1" ht="15.75" customHeight="1">
      <c r="A56" s="266"/>
      <c r="B56" s="266"/>
      <c r="C56" s="266"/>
      <c r="D56" s="266"/>
      <c r="E56" s="266"/>
      <c r="F56" s="266"/>
      <c r="G56" s="266"/>
      <c r="H56" s="266"/>
    </row>
    <row r="57" spans="1:21" s="101" customFormat="1" ht="21">
      <c r="A57" s="267" t="s">
        <v>43</v>
      </c>
      <c r="B57" s="267"/>
      <c r="C57" s="267"/>
      <c r="D57" s="267"/>
      <c r="E57" s="267"/>
      <c r="F57" s="267"/>
      <c r="G57" s="267"/>
      <c r="H57" s="267"/>
      <c r="M57" s="101" t="s">
        <v>298</v>
      </c>
      <c r="O57" s="171">
        <v>136267</v>
      </c>
      <c r="P57" s="171">
        <v>2513</v>
      </c>
      <c r="Q57" s="171">
        <v>-11187</v>
      </c>
      <c r="R57" s="171">
        <v>140932</v>
      </c>
      <c r="S57" s="171">
        <f>SUM(O57:R57)</f>
        <v>268525</v>
      </c>
      <c r="T57" s="171">
        <v>30719</v>
      </c>
      <c r="U57" s="33">
        <f>S57+T57</f>
        <v>299244</v>
      </c>
    </row>
    <row r="58" spans="13:21" s="101" customFormat="1" ht="15">
      <c r="M58" s="101" t="s">
        <v>295</v>
      </c>
      <c r="O58" s="221">
        <v>0</v>
      </c>
      <c r="P58" s="222">
        <v>0</v>
      </c>
      <c r="Q58" s="222">
        <v>0</v>
      </c>
      <c r="R58" s="222">
        <v>6424</v>
      </c>
      <c r="S58" s="222">
        <f>SUM(O58:R58)</f>
        <v>6424</v>
      </c>
      <c r="T58" s="222">
        <v>-196</v>
      </c>
      <c r="U58" s="223">
        <f>S58+T58</f>
        <v>6228</v>
      </c>
    </row>
    <row r="59" spans="1:21" s="101" customFormat="1" ht="15">
      <c r="A59" s="272" t="s">
        <v>240</v>
      </c>
      <c r="B59" s="272"/>
      <c r="C59" s="272"/>
      <c r="D59" s="272"/>
      <c r="E59" s="272"/>
      <c r="F59" s="272"/>
      <c r="G59" s="272"/>
      <c r="H59" s="272"/>
      <c r="M59" s="101" t="s">
        <v>296</v>
      </c>
      <c r="O59" s="224"/>
      <c r="P59" s="172"/>
      <c r="Q59" s="172">
        <v>-966</v>
      </c>
      <c r="R59" s="172"/>
      <c r="S59" s="172">
        <f>SUM(O59:R59)</f>
        <v>-966</v>
      </c>
      <c r="T59" s="172">
        <v>-644</v>
      </c>
      <c r="U59" s="225">
        <f>S59+T59</f>
        <v>-1610</v>
      </c>
    </row>
    <row r="60" spans="1:21" s="101" customFormat="1" ht="15">
      <c r="A60" s="272" t="str">
        <f>A7</f>
        <v>FOR THE SIX MONTHS ENDED 31 DECEMBER 2010 - UNAUDITED</v>
      </c>
      <c r="B60" s="272"/>
      <c r="C60" s="272"/>
      <c r="D60" s="272"/>
      <c r="E60" s="272"/>
      <c r="F60" s="272"/>
      <c r="G60" s="272"/>
      <c r="H60" s="272"/>
      <c r="M60" s="101" t="s">
        <v>305</v>
      </c>
      <c r="O60" s="33">
        <f aca="true" t="shared" si="2" ref="O60:U60">SUM(O58:O59)</f>
        <v>0</v>
      </c>
      <c r="P60" s="33">
        <f t="shared" si="2"/>
        <v>0</v>
      </c>
      <c r="Q60" s="33">
        <f t="shared" si="2"/>
        <v>-966</v>
      </c>
      <c r="R60" s="33">
        <f t="shared" si="2"/>
        <v>6424</v>
      </c>
      <c r="S60" s="33">
        <f t="shared" si="2"/>
        <v>5458</v>
      </c>
      <c r="T60" s="33">
        <f t="shared" si="2"/>
        <v>-840</v>
      </c>
      <c r="U60" s="33">
        <f t="shared" si="2"/>
        <v>4618</v>
      </c>
    </row>
    <row r="61" spans="1:8" s="101" customFormat="1" ht="15">
      <c r="A61" s="118"/>
      <c r="B61" s="3"/>
      <c r="C61" s="3"/>
      <c r="D61" s="4"/>
      <c r="E61" s="3"/>
      <c r="F61" s="4"/>
      <c r="G61" s="3"/>
      <c r="H61" s="4"/>
    </row>
    <row r="62" spans="1:21" s="101" customFormat="1" ht="15.75" thickBot="1">
      <c r="A62" s="3"/>
      <c r="B62" s="3"/>
      <c r="C62" s="3"/>
      <c r="D62" s="3"/>
      <c r="E62" s="3"/>
      <c r="F62" s="3"/>
      <c r="G62" s="3"/>
      <c r="H62" s="3"/>
      <c r="M62" s="101" t="s">
        <v>304</v>
      </c>
      <c r="O62" s="226">
        <f>O57+O60</f>
        <v>136267</v>
      </c>
      <c r="P62" s="226">
        <f aca="true" t="shared" si="3" ref="P62:U62">P57+P60</f>
        <v>2513</v>
      </c>
      <c r="Q62" s="226">
        <f t="shared" si="3"/>
        <v>-12153</v>
      </c>
      <c r="R62" s="226">
        <f t="shared" si="3"/>
        <v>147356</v>
      </c>
      <c r="S62" s="226">
        <f t="shared" si="3"/>
        <v>273983</v>
      </c>
      <c r="T62" s="226">
        <f t="shared" si="3"/>
        <v>29879</v>
      </c>
      <c r="U62" s="226">
        <f t="shared" si="3"/>
        <v>303862</v>
      </c>
    </row>
    <row r="63" spans="1:8" s="101" customFormat="1" ht="15.75" thickTop="1">
      <c r="A63" s="118"/>
      <c r="B63" s="275" t="s">
        <v>274</v>
      </c>
      <c r="C63" s="275"/>
      <c r="D63" s="275"/>
      <c r="E63" s="3"/>
      <c r="F63" s="275" t="s">
        <v>275</v>
      </c>
      <c r="G63" s="275"/>
      <c r="H63" s="275"/>
    </row>
    <row r="64" spans="1:8" s="29" customFormat="1" ht="15">
      <c r="A64" s="144"/>
      <c r="B64" s="275" t="s">
        <v>122</v>
      </c>
      <c r="C64" s="275"/>
      <c r="D64" s="275"/>
      <c r="E64" s="115"/>
      <c r="F64" s="275" t="s">
        <v>342</v>
      </c>
      <c r="G64" s="275"/>
      <c r="H64" s="275"/>
    </row>
    <row r="65" spans="1:8" s="29" customFormat="1" ht="15">
      <c r="A65" s="118"/>
      <c r="B65" s="115" t="str">
        <f>B12</f>
        <v>31.12.10</v>
      </c>
      <c r="C65" s="115"/>
      <c r="D65" s="238" t="str">
        <f>D12</f>
        <v>31.12.09</v>
      </c>
      <c r="E65" s="115"/>
      <c r="F65" s="238" t="str">
        <f>F12</f>
        <v>31.12.10</v>
      </c>
      <c r="G65" s="115"/>
      <c r="H65" s="238" t="str">
        <f>H12</f>
        <v>31.12.09</v>
      </c>
    </row>
    <row r="66" spans="1:8" s="29" customFormat="1" ht="15">
      <c r="A66" s="144"/>
      <c r="B66" s="115" t="s">
        <v>18</v>
      </c>
      <c r="C66" s="118"/>
      <c r="D66" s="115" t="s">
        <v>18</v>
      </c>
      <c r="E66" s="118"/>
      <c r="F66" s="115" t="s">
        <v>18</v>
      </c>
      <c r="G66" s="118"/>
      <c r="H66" s="115" t="s">
        <v>18</v>
      </c>
    </row>
    <row r="67" spans="1:8" s="29" customFormat="1" ht="15">
      <c r="A67" s="144"/>
      <c r="B67" s="115"/>
      <c r="C67" s="118"/>
      <c r="D67" s="115"/>
      <c r="E67" s="118"/>
      <c r="F67" s="115"/>
      <c r="G67" s="118"/>
      <c r="H67" s="115"/>
    </row>
    <row r="68" spans="1:8" ht="15">
      <c r="A68" s="130" t="s">
        <v>244</v>
      </c>
      <c r="B68" s="32"/>
      <c r="C68" s="32"/>
      <c r="D68" s="32"/>
      <c r="E68" s="32"/>
      <c r="F68" s="32"/>
      <c r="G68" s="32"/>
      <c r="H68" s="32"/>
    </row>
    <row r="69" spans="1:8" ht="15">
      <c r="A69" s="131" t="s">
        <v>245</v>
      </c>
      <c r="B69" s="32">
        <v>10220</v>
      </c>
      <c r="C69" s="32"/>
      <c r="D69" s="32">
        <v>2902</v>
      </c>
      <c r="E69" s="32"/>
      <c r="F69" s="32">
        <f>F35-F70</f>
        <v>16771</v>
      </c>
      <c r="G69" s="32"/>
      <c r="H69" s="32">
        <f>H35-H70</f>
        <v>9326</v>
      </c>
    </row>
    <row r="70" spans="1:8" ht="15">
      <c r="A70" s="131" t="s">
        <v>246</v>
      </c>
      <c r="B70" s="132">
        <v>3595</v>
      </c>
      <c r="C70" s="132"/>
      <c r="D70" s="132">
        <v>-322</v>
      </c>
      <c r="E70" s="132"/>
      <c r="F70" s="132">
        <v>4781</v>
      </c>
      <c r="G70" s="132"/>
      <c r="H70" s="132">
        <v>-518</v>
      </c>
    </row>
    <row r="71" spans="1:8" ht="15">
      <c r="A71" s="118"/>
      <c r="B71" s="136"/>
      <c r="C71" s="32"/>
      <c r="D71" s="137"/>
      <c r="E71" s="32"/>
      <c r="F71" s="136"/>
      <c r="G71" s="32"/>
      <c r="H71" s="136"/>
    </row>
    <row r="72" spans="1:8" ht="15.75" thickBot="1">
      <c r="A72" s="130" t="s">
        <v>168</v>
      </c>
      <c r="B72" s="128">
        <f>SUM(B69:B70)</f>
        <v>13815</v>
      </c>
      <c r="C72" s="32"/>
      <c r="D72" s="128">
        <f>SUM(D69:D70)</f>
        <v>2580</v>
      </c>
      <c r="E72" s="32"/>
      <c r="F72" s="128">
        <f>SUM(F69:F70)</f>
        <v>21552</v>
      </c>
      <c r="G72" s="32"/>
      <c r="H72" s="128">
        <f>SUM(H69:H70)</f>
        <v>8808</v>
      </c>
    </row>
    <row r="73" spans="1:8" ht="15">
      <c r="A73" s="118"/>
      <c r="B73" s="32"/>
      <c r="C73" s="32"/>
      <c r="D73" s="32"/>
      <c r="E73" s="32"/>
      <c r="F73" s="32"/>
      <c r="G73" s="32"/>
      <c r="H73" s="32"/>
    </row>
    <row r="74" spans="1:10" s="101" customFormat="1" ht="15">
      <c r="A74" s="130" t="s">
        <v>367</v>
      </c>
      <c r="B74" s="140"/>
      <c r="C74" s="140"/>
      <c r="D74" s="140"/>
      <c r="E74" s="140"/>
      <c r="F74" s="140"/>
      <c r="G74" s="140"/>
      <c r="H74" s="140"/>
      <c r="J74" s="135"/>
    </row>
    <row r="75" spans="1:10" s="101" customFormat="1" ht="15">
      <c r="A75" s="131" t="s">
        <v>245</v>
      </c>
      <c r="B75" s="140">
        <v>9967</v>
      </c>
      <c r="C75" s="140"/>
      <c r="D75" s="140">
        <v>1017</v>
      </c>
      <c r="E75" s="140"/>
      <c r="F75" s="140">
        <f>F42-F76</f>
        <v>13886</v>
      </c>
      <c r="G75" s="140"/>
      <c r="H75" s="140">
        <f>H42-H76</f>
        <v>6475</v>
      </c>
      <c r="J75" s="134"/>
    </row>
    <row r="76" spans="1:10" s="58" customFormat="1" ht="15">
      <c r="A76" s="159" t="s">
        <v>246</v>
      </c>
      <c r="B76" s="34">
        <v>3425</v>
      </c>
      <c r="C76" s="34"/>
      <c r="D76" s="34">
        <v>-1579</v>
      </c>
      <c r="E76" s="34"/>
      <c r="F76" s="34">
        <f>-1921+F70</f>
        <v>2860</v>
      </c>
      <c r="G76" s="34"/>
      <c r="H76" s="34">
        <f>'EQ'!G33</f>
        <v>-2419</v>
      </c>
      <c r="J76" s="258"/>
    </row>
    <row r="77" spans="1:10" s="101" customFormat="1" ht="9.75" customHeight="1">
      <c r="A77" s="131"/>
      <c r="B77" s="141"/>
      <c r="C77" s="140"/>
      <c r="D77" s="141"/>
      <c r="E77" s="140"/>
      <c r="F77" s="141"/>
      <c r="G77" s="140"/>
      <c r="H77" s="141"/>
      <c r="J77" s="134"/>
    </row>
    <row r="78" spans="1:10" s="101" customFormat="1" ht="15">
      <c r="A78" s="130" t="s">
        <v>368</v>
      </c>
      <c r="B78" s="142"/>
      <c r="C78" s="140"/>
      <c r="D78" s="142"/>
      <c r="E78" s="140"/>
      <c r="F78" s="142"/>
      <c r="G78" s="140"/>
      <c r="H78" s="142"/>
      <c r="J78" s="134"/>
    </row>
    <row r="79" spans="1:10" s="101" customFormat="1" ht="15.75" thickBot="1">
      <c r="A79" s="130" t="s">
        <v>241</v>
      </c>
      <c r="B79" s="143">
        <f>SUM(B75:B76)</f>
        <v>13392</v>
      </c>
      <c r="C79" s="140"/>
      <c r="D79" s="143">
        <f>SUM(D75:D76)</f>
        <v>-562</v>
      </c>
      <c r="E79" s="140"/>
      <c r="F79" s="143">
        <f>SUM(F75:F76)</f>
        <v>16746</v>
      </c>
      <c r="G79" s="140"/>
      <c r="H79" s="143">
        <f>SUM(H75:H76)</f>
        <v>4056</v>
      </c>
      <c r="J79" s="134"/>
    </row>
    <row r="80" spans="1:10" s="101" customFormat="1" ht="15">
      <c r="A80" s="130"/>
      <c r="B80" s="139"/>
      <c r="C80" s="139"/>
      <c r="D80" s="139"/>
      <c r="E80" s="139"/>
      <c r="F80" s="139"/>
      <c r="G80" s="139"/>
      <c r="H80" s="139"/>
      <c r="J80" s="134"/>
    </row>
    <row r="81" spans="1:10" s="101" customFormat="1" ht="15">
      <c r="A81" s="130" t="s">
        <v>248</v>
      </c>
      <c r="B81" s="139"/>
      <c r="C81" s="139"/>
      <c r="D81" s="139"/>
      <c r="E81" s="139"/>
      <c r="F81" s="139"/>
      <c r="G81" s="139"/>
      <c r="H81" s="139"/>
      <c r="J81" s="13"/>
    </row>
    <row r="82" spans="1:10" s="101" customFormat="1" ht="15.75" thickBot="1">
      <c r="A82" s="130" t="s">
        <v>369</v>
      </c>
      <c r="B82" s="138">
        <f>B69/('BS'!$E$31*2)*100</f>
        <v>3.749990826832615</v>
      </c>
      <c r="C82" s="139"/>
      <c r="D82" s="138">
        <f>D69/('BS'!$E$31*2)*100</f>
        <v>1.0648212700066781</v>
      </c>
      <c r="E82" s="139"/>
      <c r="F82" s="138">
        <f>F69/('BS'!$E$31*2)*100</f>
        <v>6.153727608298414</v>
      </c>
      <c r="G82" s="139"/>
      <c r="H82" s="138">
        <f>H69/('BS'!$E$31*2)*100</f>
        <v>3.421958361158608</v>
      </c>
      <c r="J82" s="13"/>
    </row>
    <row r="83" spans="1:10" s="101" customFormat="1" ht="15">
      <c r="A83" s="131"/>
      <c r="B83" s="131"/>
      <c r="C83" s="131"/>
      <c r="D83" s="131"/>
      <c r="E83" s="131"/>
      <c r="F83" s="131"/>
      <c r="G83" s="131"/>
      <c r="H83" s="131"/>
      <c r="J83" s="13"/>
    </row>
    <row r="84" spans="1:8" ht="15">
      <c r="A84" s="72"/>
      <c r="B84" s="133"/>
      <c r="C84" s="133"/>
      <c r="D84" s="133"/>
      <c r="E84" s="133"/>
      <c r="F84" s="133"/>
      <c r="G84" s="133"/>
      <c r="H84" s="133"/>
    </row>
    <row r="85" spans="1:8" ht="15">
      <c r="A85" s="3"/>
      <c r="B85" s="3"/>
      <c r="C85" s="3"/>
      <c r="D85" s="3"/>
      <c r="E85" s="3"/>
      <c r="F85" s="3"/>
      <c r="G85" s="3"/>
      <c r="H85" s="3"/>
    </row>
    <row r="86" spans="1:8" ht="15">
      <c r="A86" s="3"/>
      <c r="B86" s="3"/>
      <c r="C86" s="3"/>
      <c r="D86" s="3"/>
      <c r="E86" s="3"/>
      <c r="F86" s="3"/>
      <c r="G86" s="3"/>
      <c r="H86" s="3"/>
    </row>
    <row r="87" spans="1:8" s="101" customFormat="1" ht="15">
      <c r="A87" s="3"/>
      <c r="B87" s="3"/>
      <c r="C87" s="3"/>
      <c r="D87" s="3"/>
      <c r="E87" s="3"/>
      <c r="F87" s="3"/>
      <c r="G87" s="3"/>
      <c r="H87" s="3"/>
    </row>
    <row r="88" spans="1:8" s="101" customFormat="1" ht="15">
      <c r="A88" s="3"/>
      <c r="B88" s="3"/>
      <c r="C88" s="3"/>
      <c r="D88" s="3"/>
      <c r="E88" s="3"/>
      <c r="F88" s="3"/>
      <c r="G88" s="3"/>
      <c r="H88" s="3"/>
    </row>
    <row r="89" spans="1:8" s="101" customFormat="1" ht="15">
      <c r="A89" s="3"/>
      <c r="B89" s="3"/>
      <c r="C89" s="3"/>
      <c r="D89" s="3"/>
      <c r="E89" s="3"/>
      <c r="F89" s="3"/>
      <c r="G89" s="3"/>
      <c r="H89" s="3"/>
    </row>
    <row r="90" spans="1:8" s="101" customFormat="1" ht="15">
      <c r="A90" s="3"/>
      <c r="B90" s="3"/>
      <c r="C90" s="3"/>
      <c r="D90" s="3"/>
      <c r="E90" s="3"/>
      <c r="F90" s="3"/>
      <c r="G90" s="3"/>
      <c r="H90" s="3"/>
    </row>
    <row r="91" spans="1:8" s="101" customFormat="1" ht="15">
      <c r="A91" s="3"/>
      <c r="B91" s="3"/>
      <c r="C91" s="3"/>
      <c r="D91" s="3"/>
      <c r="E91" s="3"/>
      <c r="F91" s="3"/>
      <c r="G91" s="3"/>
      <c r="H91" s="3"/>
    </row>
    <row r="92" spans="1:8" s="101" customFormat="1" ht="15">
      <c r="A92" s="3"/>
      <c r="B92" s="3"/>
      <c r="C92" s="3"/>
      <c r="D92" s="3"/>
      <c r="E92" s="3"/>
      <c r="F92" s="3"/>
      <c r="G92" s="3"/>
      <c r="H92" s="3"/>
    </row>
    <row r="93" spans="1:8" s="101" customFormat="1" ht="15">
      <c r="A93" s="3"/>
      <c r="B93" s="3"/>
      <c r="C93" s="3"/>
      <c r="D93" s="3"/>
      <c r="E93" s="3"/>
      <c r="F93" s="3"/>
      <c r="G93" s="3"/>
      <c r="H93" s="3"/>
    </row>
    <row r="94" spans="1:8" s="101" customFormat="1" ht="15">
      <c r="A94" s="3"/>
      <c r="B94" s="3"/>
      <c r="C94" s="3"/>
      <c r="D94" s="3"/>
      <c r="E94" s="3"/>
      <c r="F94" s="3"/>
      <c r="G94" s="3"/>
      <c r="H94" s="3"/>
    </row>
    <row r="95" spans="1:8" s="101" customFormat="1" ht="15">
      <c r="A95" s="3"/>
      <c r="B95" s="3"/>
      <c r="C95" s="3"/>
      <c r="D95" s="3"/>
      <c r="E95" s="3"/>
      <c r="F95" s="3"/>
      <c r="G95" s="3"/>
      <c r="H95" s="3"/>
    </row>
    <row r="96" spans="1:8" s="101" customFormat="1" ht="15">
      <c r="A96" s="3"/>
      <c r="B96" s="3"/>
      <c r="C96" s="3"/>
      <c r="D96" s="3"/>
      <c r="E96" s="3"/>
      <c r="F96" s="3"/>
      <c r="G96" s="3"/>
      <c r="H96" s="3"/>
    </row>
    <row r="97" spans="1:8" s="101" customFormat="1" ht="15">
      <c r="A97" s="3"/>
      <c r="B97" s="3"/>
      <c r="C97" s="3"/>
      <c r="D97" s="3"/>
      <c r="E97" s="3"/>
      <c r="F97" s="3"/>
      <c r="G97" s="3"/>
      <c r="H97" s="3"/>
    </row>
    <row r="98" spans="1:8" s="101" customFormat="1" ht="15">
      <c r="A98" s="3"/>
      <c r="B98" s="3"/>
      <c r="C98" s="3"/>
      <c r="D98" s="3"/>
      <c r="E98" s="3"/>
      <c r="F98" s="3"/>
      <c r="G98" s="3"/>
      <c r="H98" s="3"/>
    </row>
    <row r="99" spans="1:8" s="101" customFormat="1" ht="15">
      <c r="A99" s="3"/>
      <c r="B99" s="3"/>
      <c r="C99" s="3"/>
      <c r="D99" s="3"/>
      <c r="E99" s="3"/>
      <c r="F99" s="3"/>
      <c r="G99" s="3"/>
      <c r="H99" s="3"/>
    </row>
    <row r="100" spans="1:8" s="101" customFormat="1" ht="15">
      <c r="A100" s="3"/>
      <c r="B100" s="3"/>
      <c r="C100" s="3"/>
      <c r="D100" s="3"/>
      <c r="E100" s="3"/>
      <c r="F100" s="3"/>
      <c r="G100" s="3"/>
      <c r="H100" s="3"/>
    </row>
    <row r="101" spans="1:8" s="101" customFormat="1" ht="15">
      <c r="A101" s="3"/>
      <c r="B101" s="3"/>
      <c r="C101" s="3"/>
      <c r="D101" s="3"/>
      <c r="E101" s="3"/>
      <c r="F101" s="3"/>
      <c r="G101" s="3"/>
      <c r="H101" s="3"/>
    </row>
    <row r="102" spans="1:8" s="101" customFormat="1" ht="15">
      <c r="A102" s="3"/>
      <c r="B102" s="3"/>
      <c r="C102" s="3"/>
      <c r="D102" s="3"/>
      <c r="E102" s="3"/>
      <c r="F102" s="3"/>
      <c r="G102" s="3"/>
      <c r="H102" s="3"/>
    </row>
    <row r="103" spans="1:8" ht="15">
      <c r="A103" s="3"/>
      <c r="B103" s="3"/>
      <c r="C103" s="3"/>
      <c r="D103" s="3"/>
      <c r="E103" s="3"/>
      <c r="F103" s="3"/>
      <c r="G103" s="3"/>
      <c r="H103" s="3"/>
    </row>
    <row r="104" spans="1:8" ht="15">
      <c r="A104" s="3"/>
      <c r="B104" s="3"/>
      <c r="C104" s="3"/>
      <c r="D104" s="3"/>
      <c r="E104" s="3"/>
      <c r="F104" s="3"/>
      <c r="G104" s="3"/>
      <c r="H104" s="3"/>
    </row>
    <row r="105" spans="1:8" ht="15.75" customHeight="1">
      <c r="A105" s="273" t="s">
        <v>242</v>
      </c>
      <c r="B105" s="273"/>
      <c r="C105" s="273"/>
      <c r="D105" s="273"/>
      <c r="E105" s="273"/>
      <c r="F105" s="273"/>
      <c r="G105" s="273"/>
      <c r="H105" s="273"/>
    </row>
    <row r="106" spans="1:8" ht="15.75" thickBot="1">
      <c r="A106" s="274"/>
      <c r="B106" s="274"/>
      <c r="C106" s="274"/>
      <c r="D106" s="274"/>
      <c r="E106" s="274"/>
      <c r="F106" s="274"/>
      <c r="G106" s="274"/>
      <c r="H106" s="274"/>
    </row>
  </sheetData>
  <sheetProtection/>
  <mergeCells count="18">
    <mergeCell ref="A105:H106"/>
    <mergeCell ref="A4:H4"/>
    <mergeCell ref="B64:D64"/>
    <mergeCell ref="F64:H64"/>
    <mergeCell ref="A2:H3"/>
    <mergeCell ref="A55:H56"/>
    <mergeCell ref="A57:H57"/>
    <mergeCell ref="A59:H59"/>
    <mergeCell ref="B11:D11"/>
    <mergeCell ref="F11:H11"/>
    <mergeCell ref="A60:H60"/>
    <mergeCell ref="A52:H53"/>
    <mergeCell ref="B63:D63"/>
    <mergeCell ref="F63:H63"/>
    <mergeCell ref="A7:H7"/>
    <mergeCell ref="A6:H6"/>
    <mergeCell ref="B10:D10"/>
    <mergeCell ref="F10:H10"/>
  </mergeCells>
  <printOptions/>
  <pageMargins left="0.8" right="0.26" top="0.43" bottom="0.43" header="0.3" footer="0.19"/>
  <pageSetup firstPageNumber="2" useFirstPageNumber="1" horizontalDpi="600" verticalDpi="600" orientation="portrait" paperSize="9" scale="95" r:id="rId4"/>
  <headerFooter>
    <oddFooter>&amp;C&amp;P</oddFooter>
  </headerFooter>
  <rowBreaks count="1" manualBreakCount="1">
    <brk id="53" max="7" man="1"/>
  </rowBreaks>
  <legacyDrawing r:id="rId3"/>
  <oleObjects>
    <oleObject progId="Word.Picture.8" shapeId="826483" r:id="rId1"/>
    <oleObject progId="Word.Picture.8" shapeId="378151" r:id="rId2"/>
  </oleObjects>
</worksheet>
</file>

<file path=xl/worksheets/sheet3.xml><?xml version="1.0" encoding="utf-8"?>
<worksheet xmlns="http://schemas.openxmlformats.org/spreadsheetml/2006/main" xmlns:r="http://schemas.openxmlformats.org/officeDocument/2006/relationships">
  <sheetPr>
    <tabColor rgb="FFFFFF00"/>
  </sheetPr>
  <dimension ref="A1:I48"/>
  <sheetViews>
    <sheetView zoomScaleSheetLayoutView="115" workbookViewId="0" topLeftCell="A13">
      <selection activeCell="E20" sqref="E20"/>
    </sheetView>
  </sheetViews>
  <sheetFormatPr defaultColWidth="9.00390625" defaultRowHeight="15.75"/>
  <cols>
    <col min="1" max="1" width="24.75390625" style="0" customWidth="1"/>
    <col min="2" max="2" width="8.625" style="0" customWidth="1"/>
    <col min="3" max="4" width="9.00390625" style="0" customWidth="1"/>
    <col min="5" max="5" width="9.875" style="0" bestFit="1" customWidth="1"/>
    <col min="6" max="8" width="8.625" style="0" customWidth="1"/>
  </cols>
  <sheetData>
    <row r="1" spans="1:4" s="101" customFormat="1" ht="19.5" customHeight="1">
      <c r="A1" s="6"/>
      <c r="B1" s="6"/>
      <c r="C1" s="6"/>
      <c r="D1" s="6"/>
    </row>
    <row r="2" spans="1:8" s="101" customFormat="1" ht="15.75" customHeight="1">
      <c r="A2" s="266" t="s">
        <v>276</v>
      </c>
      <c r="B2" s="266"/>
      <c r="C2" s="266"/>
      <c r="D2" s="266"/>
      <c r="E2" s="266"/>
      <c r="F2" s="266"/>
      <c r="G2" s="266"/>
      <c r="H2" s="266"/>
    </row>
    <row r="3" spans="1:8" s="101" customFormat="1" ht="15.75" customHeight="1">
      <c r="A3" s="266"/>
      <c r="B3" s="266"/>
      <c r="C3" s="266"/>
      <c r="D3" s="266"/>
      <c r="E3" s="266"/>
      <c r="F3" s="266"/>
      <c r="G3" s="266"/>
      <c r="H3" s="266"/>
    </row>
    <row r="4" spans="1:8" s="101" customFormat="1" ht="21">
      <c r="A4" s="267" t="s">
        <v>43</v>
      </c>
      <c r="B4" s="267"/>
      <c r="C4" s="267"/>
      <c r="D4" s="267"/>
      <c r="E4" s="267"/>
      <c r="F4" s="267"/>
      <c r="G4" s="267"/>
      <c r="H4" s="267"/>
    </row>
    <row r="5" s="101" customFormat="1" ht="15"/>
    <row r="6" spans="1:8" ht="15">
      <c r="A6" s="283" t="s">
        <v>316</v>
      </c>
      <c r="B6" s="283"/>
      <c r="C6" s="283"/>
      <c r="D6" s="283"/>
      <c r="E6" s="283"/>
      <c r="F6" s="283"/>
      <c r="G6" s="283"/>
      <c r="H6" s="283"/>
    </row>
    <row r="7" spans="1:8" s="101" customFormat="1" ht="15">
      <c r="A7" s="278" t="str">
        <f>'IS'!A7</f>
        <v>FOR THE SIX MONTHS ENDED 31 DECEMBER 2010 - UNAUDITED</v>
      </c>
      <c r="B7" s="278"/>
      <c r="C7" s="278"/>
      <c r="D7" s="278"/>
      <c r="E7" s="278"/>
      <c r="F7" s="278"/>
      <c r="G7" s="125"/>
      <c r="H7" s="125"/>
    </row>
    <row r="8" spans="1:8" s="101" customFormat="1" ht="15">
      <c r="A8" s="156"/>
      <c r="B8" s="156"/>
      <c r="C8" s="156"/>
      <c r="D8" s="156"/>
      <c r="E8" s="156"/>
      <c r="F8" s="156"/>
      <c r="G8" s="157"/>
      <c r="H8" s="157"/>
    </row>
    <row r="9" spans="1:8" s="101" customFormat="1" ht="15">
      <c r="A9" s="156"/>
      <c r="B9" s="156"/>
      <c r="C9" s="156"/>
      <c r="D9" s="156"/>
      <c r="E9" s="156"/>
      <c r="F9" s="156"/>
      <c r="G9" s="157"/>
      <c r="H9" s="157"/>
    </row>
    <row r="10" spans="1:8" ht="15">
      <c r="A10" s="15"/>
      <c r="B10" s="281" t="s">
        <v>294</v>
      </c>
      <c r="C10" s="282"/>
      <c r="D10" s="282"/>
      <c r="E10" s="282"/>
      <c r="F10" s="282"/>
      <c r="G10" s="16"/>
      <c r="H10" s="16"/>
    </row>
    <row r="11" spans="1:8" ht="15">
      <c r="A11" s="15"/>
      <c r="B11" s="16"/>
      <c r="C11" s="276" t="s">
        <v>249</v>
      </c>
      <c r="D11" s="277"/>
      <c r="E11" s="20" t="s">
        <v>47</v>
      </c>
      <c r="F11" s="25"/>
      <c r="G11" s="16"/>
      <c r="H11" s="16"/>
    </row>
    <row r="12" spans="1:8" s="29" customFormat="1" ht="15">
      <c r="A12" s="119"/>
      <c r="B12" s="119"/>
      <c r="C12" s="119"/>
      <c r="D12" s="145" t="s">
        <v>48</v>
      </c>
      <c r="E12" s="119"/>
      <c r="F12" s="119"/>
      <c r="G12" s="119"/>
      <c r="H12" s="119"/>
    </row>
    <row r="13" spans="1:8" s="29" customFormat="1" ht="15">
      <c r="A13" s="119"/>
      <c r="B13" s="145" t="s">
        <v>49</v>
      </c>
      <c r="C13" s="145" t="s">
        <v>49</v>
      </c>
      <c r="D13" s="145" t="s">
        <v>50</v>
      </c>
      <c r="E13" s="145" t="s">
        <v>51</v>
      </c>
      <c r="F13" s="145"/>
      <c r="G13" s="145" t="s">
        <v>52</v>
      </c>
      <c r="H13" s="145" t="s">
        <v>53</v>
      </c>
    </row>
    <row r="14" spans="1:8" s="29" customFormat="1" ht="15">
      <c r="A14" s="119"/>
      <c r="B14" s="145" t="s">
        <v>54</v>
      </c>
      <c r="C14" s="145" t="s">
        <v>55</v>
      </c>
      <c r="D14" s="145" t="s">
        <v>56</v>
      </c>
      <c r="E14" s="145" t="s">
        <v>57</v>
      </c>
      <c r="F14" s="145" t="s">
        <v>58</v>
      </c>
      <c r="G14" s="145" t="s">
        <v>179</v>
      </c>
      <c r="H14" s="145" t="s">
        <v>59</v>
      </c>
    </row>
    <row r="15" spans="1:8" s="29" customFormat="1" ht="15">
      <c r="A15" s="119"/>
      <c r="B15" s="145" t="s">
        <v>60</v>
      </c>
      <c r="C15" s="145" t="s">
        <v>60</v>
      </c>
      <c r="D15" s="145" t="s">
        <v>60</v>
      </c>
      <c r="E15" s="145" t="s">
        <v>60</v>
      </c>
      <c r="F15" s="145" t="s">
        <v>60</v>
      </c>
      <c r="G15" s="145" t="s">
        <v>60</v>
      </c>
      <c r="H15" s="145" t="s">
        <v>60</v>
      </c>
    </row>
    <row r="16" spans="1:8" ht="15">
      <c r="A16" s="86"/>
      <c r="B16" s="17"/>
      <c r="C16" s="17"/>
      <c r="D16" s="17"/>
      <c r="E16" s="17"/>
      <c r="F16" s="17"/>
      <c r="G16" s="17"/>
      <c r="H16" s="16"/>
    </row>
    <row r="17" spans="1:8" ht="15">
      <c r="A17" s="50"/>
      <c r="B17" s="18"/>
      <c r="C17" s="18"/>
      <c r="D17" s="18"/>
      <c r="E17" s="18"/>
      <c r="F17" s="18"/>
      <c r="G17" s="18"/>
      <c r="H17" s="18"/>
    </row>
    <row r="18" spans="1:8" ht="15">
      <c r="A18" s="119" t="s">
        <v>250</v>
      </c>
      <c r="B18" s="21">
        <f>B35</f>
        <v>136267</v>
      </c>
      <c r="C18" s="21">
        <f>C35</f>
        <v>2513</v>
      </c>
      <c r="D18" s="21">
        <v>-17745</v>
      </c>
      <c r="E18" s="56">
        <v>150513</v>
      </c>
      <c r="F18" s="56">
        <f>SUM(B18:E18)</f>
        <v>271548</v>
      </c>
      <c r="G18" s="56">
        <v>26381</v>
      </c>
      <c r="H18" s="56">
        <f>SUM(F18:G18)</f>
        <v>297929</v>
      </c>
    </row>
    <row r="19" spans="1:8" s="101" customFormat="1" ht="15">
      <c r="A19" s="250" t="s">
        <v>332</v>
      </c>
      <c r="B19" s="37">
        <v>0</v>
      </c>
      <c r="C19" s="37">
        <v>0</v>
      </c>
      <c r="D19" s="37">
        <v>0</v>
      </c>
      <c r="E19" s="251">
        <v>-339</v>
      </c>
      <c r="F19" s="251">
        <f>SUM(B19:E19)</f>
        <v>-339</v>
      </c>
      <c r="G19" s="251">
        <v>0</v>
      </c>
      <c r="H19" s="251">
        <f>SUM(F19:G19)</f>
        <v>-339</v>
      </c>
    </row>
    <row r="20" spans="1:8" s="101" customFormat="1" ht="15">
      <c r="A20" s="249" t="s">
        <v>333</v>
      </c>
      <c r="B20" s="21">
        <f>SUM(B18:B19)</f>
        <v>136267</v>
      </c>
      <c r="C20" s="21">
        <f aca="true" t="shared" si="0" ref="C20:H20">SUM(C18:C19)</f>
        <v>2513</v>
      </c>
      <c r="D20" s="21">
        <f t="shared" si="0"/>
        <v>-17745</v>
      </c>
      <c r="E20" s="21">
        <f t="shared" si="0"/>
        <v>150174</v>
      </c>
      <c r="F20" s="21">
        <f t="shared" si="0"/>
        <v>271209</v>
      </c>
      <c r="G20" s="21">
        <f t="shared" si="0"/>
        <v>26381</v>
      </c>
      <c r="H20" s="21">
        <f t="shared" si="0"/>
        <v>297590</v>
      </c>
    </row>
    <row r="21" spans="1:8" ht="15">
      <c r="A21" s="16"/>
      <c r="B21" s="21"/>
      <c r="C21" s="21"/>
      <c r="D21" s="56"/>
      <c r="E21" s="56"/>
      <c r="F21" s="56"/>
      <c r="G21" s="56"/>
      <c r="H21" s="56"/>
    </row>
    <row r="22" ht="15">
      <c r="A22" s="120" t="s">
        <v>247</v>
      </c>
    </row>
    <row r="23" spans="1:9" s="101" customFormat="1" ht="15">
      <c r="A23" s="120" t="s">
        <v>251</v>
      </c>
      <c r="B23" s="23">
        <v>0</v>
      </c>
      <c r="C23" s="23">
        <v>0</v>
      </c>
      <c r="D23" s="57">
        <v>-2885</v>
      </c>
      <c r="E23" s="57">
        <f>'IS'!F69</f>
        <v>16771</v>
      </c>
      <c r="F23" s="56">
        <f>SUM(B23:E23)</f>
        <v>13886</v>
      </c>
      <c r="G23" s="57">
        <v>2860</v>
      </c>
      <c r="H23" s="56">
        <f>SUM(F23:G23)</f>
        <v>16746</v>
      </c>
      <c r="I23" s="33">
        <f>H23-'IS'!F79</f>
        <v>0</v>
      </c>
    </row>
    <row r="24" spans="1:8" ht="15">
      <c r="A24" s="16"/>
      <c r="B24" s="37"/>
      <c r="C24" s="37"/>
      <c r="D24" s="37"/>
      <c r="E24" s="37"/>
      <c r="F24" s="37"/>
      <c r="G24" s="37"/>
      <c r="H24" s="37"/>
    </row>
    <row r="25" spans="1:8" ht="15.75" thickBot="1">
      <c r="A25" s="119" t="s">
        <v>344</v>
      </c>
      <c r="B25" s="36">
        <f>SUM(B20:B24)</f>
        <v>136267</v>
      </c>
      <c r="C25" s="36">
        <f aca="true" t="shared" si="1" ref="C25:H25">SUM(C20:C24)</f>
        <v>2513</v>
      </c>
      <c r="D25" s="36">
        <f t="shared" si="1"/>
        <v>-20630</v>
      </c>
      <c r="E25" s="36">
        <f t="shared" si="1"/>
        <v>166945</v>
      </c>
      <c r="F25" s="36">
        <f t="shared" si="1"/>
        <v>285095</v>
      </c>
      <c r="G25" s="36">
        <f t="shared" si="1"/>
        <v>29241</v>
      </c>
      <c r="H25" s="36">
        <f t="shared" si="1"/>
        <v>314336</v>
      </c>
    </row>
    <row r="26" spans="1:8" ht="15.75" thickTop="1">
      <c r="A26" s="16"/>
      <c r="B26" s="21"/>
      <c r="C26" s="21"/>
      <c r="D26" s="21"/>
      <c r="E26" s="21"/>
      <c r="F26" s="21"/>
      <c r="G26" s="21"/>
      <c r="H26" s="21"/>
    </row>
    <row r="27" spans="1:8" ht="15">
      <c r="A27" s="51"/>
      <c r="B27" s="21"/>
      <c r="C27" s="21"/>
      <c r="D27" s="21"/>
      <c r="E27" s="21"/>
      <c r="F27" s="21"/>
      <c r="G27" s="21"/>
      <c r="H27" s="21"/>
    </row>
    <row r="28" spans="1:8" ht="15">
      <c r="A28" s="86"/>
      <c r="B28" s="21"/>
      <c r="C28" s="21"/>
      <c r="D28" s="21"/>
      <c r="E28" s="21"/>
      <c r="F28" s="21"/>
      <c r="G28" s="21"/>
      <c r="H28" s="21"/>
    </row>
    <row r="29" spans="1:8" ht="15">
      <c r="A29" s="22"/>
      <c r="B29" s="21"/>
      <c r="C29" s="21"/>
      <c r="D29" s="21"/>
      <c r="E29" s="21"/>
      <c r="F29" s="21"/>
      <c r="G29" s="21"/>
      <c r="H29" s="21"/>
    </row>
    <row r="30" spans="1:8" ht="15">
      <c r="A30" s="119" t="s">
        <v>169</v>
      </c>
      <c r="B30" s="21">
        <v>136267</v>
      </c>
      <c r="C30" s="21">
        <v>2513</v>
      </c>
      <c r="D30" s="21">
        <v>-11187</v>
      </c>
      <c r="E30" s="21">
        <v>140932</v>
      </c>
      <c r="F30" s="21">
        <f>SUM(B30:E30)</f>
        <v>268525</v>
      </c>
      <c r="G30" s="21">
        <v>30719</v>
      </c>
      <c r="H30" s="21">
        <f>SUM(F30:G30)</f>
        <v>299244</v>
      </c>
    </row>
    <row r="31" spans="1:8" ht="15">
      <c r="A31" s="15"/>
      <c r="B31" s="21"/>
      <c r="C31" s="21"/>
      <c r="D31" s="21"/>
      <c r="E31" s="21"/>
      <c r="F31" s="21"/>
      <c r="G31" s="21"/>
      <c r="H31" s="21"/>
    </row>
    <row r="32" s="101" customFormat="1" ht="15">
      <c r="A32" s="120" t="s">
        <v>247</v>
      </c>
    </row>
    <row r="33" spans="1:8" s="101" customFormat="1" ht="15">
      <c r="A33" s="120" t="s">
        <v>251</v>
      </c>
      <c r="B33" s="23">
        <v>0</v>
      </c>
      <c r="C33" s="23">
        <v>0</v>
      </c>
      <c r="D33" s="57">
        <v>-2851</v>
      </c>
      <c r="E33" s="57">
        <f>'IS'!H69</f>
        <v>9326</v>
      </c>
      <c r="F33" s="56">
        <f>SUM(B33:E33)</f>
        <v>6475</v>
      </c>
      <c r="G33" s="57">
        <f>-518-1901</f>
        <v>-2419</v>
      </c>
      <c r="H33" s="56">
        <f>SUM(F33:G33)</f>
        <v>4056</v>
      </c>
    </row>
    <row r="34" spans="1:8" ht="15">
      <c r="A34" s="16"/>
      <c r="B34" s="21"/>
      <c r="C34" s="21"/>
      <c r="D34" s="21"/>
      <c r="E34" s="21"/>
      <c r="F34" s="21"/>
      <c r="G34" s="21"/>
      <c r="H34" s="21"/>
    </row>
    <row r="35" spans="1:8" ht="15.75" thickBot="1">
      <c r="A35" s="119" t="s">
        <v>343</v>
      </c>
      <c r="B35" s="54">
        <f aca="true" t="shared" si="2" ref="B35:H35">SUM(B30:B34)</f>
        <v>136267</v>
      </c>
      <c r="C35" s="54">
        <f t="shared" si="2"/>
        <v>2513</v>
      </c>
      <c r="D35" s="54">
        <f t="shared" si="2"/>
        <v>-14038</v>
      </c>
      <c r="E35" s="54">
        <f t="shared" si="2"/>
        <v>150258</v>
      </c>
      <c r="F35" s="54">
        <f t="shared" si="2"/>
        <v>275000</v>
      </c>
      <c r="G35" s="54">
        <f t="shared" si="2"/>
        <v>28300</v>
      </c>
      <c r="H35" s="54">
        <f t="shared" si="2"/>
        <v>303300</v>
      </c>
    </row>
    <row r="36" spans="1:8" ht="15.75" thickTop="1">
      <c r="A36" s="9"/>
      <c r="B36" s="19"/>
      <c r="C36" s="19"/>
      <c r="D36" s="19"/>
      <c r="E36" s="19"/>
      <c r="F36" s="19"/>
      <c r="G36" s="19"/>
      <c r="H36" s="19"/>
    </row>
    <row r="41" s="101" customFormat="1" ht="15"/>
    <row r="42" s="101" customFormat="1" ht="15"/>
    <row r="43" s="101" customFormat="1" ht="15"/>
    <row r="44" s="101" customFormat="1" ht="15"/>
    <row r="46" s="101" customFormat="1" ht="15"/>
    <row r="47" spans="1:8" ht="15.75" customHeight="1">
      <c r="A47" s="279" t="s">
        <v>252</v>
      </c>
      <c r="B47" s="279"/>
      <c r="C47" s="279"/>
      <c r="D47" s="279"/>
      <c r="E47" s="279"/>
      <c r="F47" s="279"/>
      <c r="G47" s="279"/>
      <c r="H47" s="279"/>
    </row>
    <row r="48" spans="1:8" ht="15.75" thickBot="1">
      <c r="A48" s="280"/>
      <c r="B48" s="280"/>
      <c r="C48" s="280"/>
      <c r="D48" s="280"/>
      <c r="E48" s="280"/>
      <c r="F48" s="280"/>
      <c r="G48" s="280"/>
      <c r="H48" s="280"/>
    </row>
  </sheetData>
  <sheetProtection/>
  <mergeCells count="7">
    <mergeCell ref="C11:D11"/>
    <mergeCell ref="A7:F7"/>
    <mergeCell ref="A47:H48"/>
    <mergeCell ref="A2:H3"/>
    <mergeCell ref="A4:H4"/>
    <mergeCell ref="B10:F10"/>
    <mergeCell ref="A6:H6"/>
  </mergeCells>
  <printOptions/>
  <pageMargins left="0.8" right="0.26" top="0.66" bottom="0.68" header="0.3" footer="0.32"/>
  <pageSetup firstPageNumber="4" useFirstPageNumber="1" horizontalDpi="600" verticalDpi="600" orientation="portrait" paperSize="9" scale="99" r:id="rId3"/>
  <headerFooter>
    <oddFooter>&amp;C&amp;P</oddFooter>
  </headerFooter>
  <legacyDrawing r:id="rId2"/>
  <oleObjects>
    <oleObject progId="Word.Picture.8" shapeId="379602" r:id="rId1"/>
  </oleObjects>
</worksheet>
</file>

<file path=xl/worksheets/sheet4.xml><?xml version="1.0" encoding="utf-8"?>
<worksheet xmlns="http://schemas.openxmlformats.org/spreadsheetml/2006/main" xmlns:r="http://schemas.openxmlformats.org/officeDocument/2006/relationships">
  <dimension ref="A1:B8"/>
  <sheetViews>
    <sheetView zoomScalePageLayoutView="0" workbookViewId="0" topLeftCell="A1">
      <selection activeCell="A1" sqref="A1"/>
    </sheetView>
  </sheetViews>
  <sheetFormatPr defaultColWidth="9.00390625" defaultRowHeight="15.75"/>
  <sheetData>
    <row r="1" spans="1:2" ht="15">
      <c r="A1" t="s">
        <v>0</v>
      </c>
      <c r="B1" t="s">
        <v>1</v>
      </c>
    </row>
    <row r="2" spans="1:2" ht="15">
      <c r="A2" t="s">
        <v>2</v>
      </c>
      <c r="B2" t="s">
        <v>3</v>
      </c>
    </row>
    <row r="3" spans="1:2" ht="15">
      <c r="A3" t="s">
        <v>4</v>
      </c>
      <c r="B3" t="s">
        <v>5</v>
      </c>
    </row>
    <row r="4" spans="1:2" ht="15">
      <c r="A4" t="s">
        <v>6</v>
      </c>
      <c r="B4" t="s">
        <v>7</v>
      </c>
    </row>
    <row r="5" spans="1:2" ht="15">
      <c r="A5" t="s">
        <v>8</v>
      </c>
      <c r="B5" t="s">
        <v>9</v>
      </c>
    </row>
    <row r="6" spans="1:2" ht="15">
      <c r="A6" t="s">
        <v>10</v>
      </c>
      <c r="B6" t="s">
        <v>11</v>
      </c>
    </row>
    <row r="7" spans="1:2" ht="15">
      <c r="A7" t="s">
        <v>12</v>
      </c>
      <c r="B7" t="s">
        <v>13</v>
      </c>
    </row>
    <row r="8" spans="1:2" ht="15">
      <c r="A8" t="s">
        <v>14</v>
      </c>
      <c r="B8" t="s">
        <v>15</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T58"/>
  <sheetViews>
    <sheetView view="pageBreakPreview" zoomScaleSheetLayoutView="100" workbookViewId="0" topLeftCell="A40">
      <selection activeCell="F31" sqref="F31"/>
    </sheetView>
  </sheetViews>
  <sheetFormatPr defaultColWidth="9.00390625" defaultRowHeight="15.75"/>
  <cols>
    <col min="1" max="1" width="33.25390625" style="0" bestFit="1" customWidth="1"/>
    <col min="2" max="2" width="23.625" style="0" customWidth="1"/>
    <col min="3" max="3" width="12.50390625" style="58" customWidth="1"/>
    <col min="4" max="4" width="2.50390625" style="0" customWidth="1"/>
    <col min="5" max="5" width="12.50390625" style="0" customWidth="1"/>
    <col min="7" max="7" width="0" style="0" hidden="1" customWidth="1"/>
    <col min="8" max="8" width="11.125" style="0" hidden="1" customWidth="1"/>
    <col min="9" max="9" width="12.625" style="0" hidden="1" customWidth="1"/>
    <col min="10" max="10" width="13.75390625" style="0" hidden="1" customWidth="1"/>
    <col min="11" max="11" width="10.125" style="0" hidden="1" customWidth="1"/>
    <col min="12" max="12" width="7.25390625" style="0" hidden="1" customWidth="1"/>
    <col min="13" max="13" width="15.50390625" style="0" hidden="1" customWidth="1"/>
    <col min="14" max="14" width="6.375" style="0" hidden="1" customWidth="1"/>
    <col min="15" max="15" width="8.75390625" style="0" hidden="1" customWidth="1"/>
    <col min="16" max="16" width="10.125" style="0" hidden="1" customWidth="1"/>
    <col min="17" max="17" width="8.375" style="0" hidden="1" customWidth="1"/>
    <col min="18" max="18" width="6.375" style="0" hidden="1" customWidth="1"/>
    <col min="19" max="19" width="8.875" style="0" hidden="1" customWidth="1"/>
    <col min="20" max="20" width="6.875" style="0" hidden="1" customWidth="1"/>
    <col min="21" max="21" width="0" style="0" hidden="1" customWidth="1"/>
  </cols>
  <sheetData>
    <row r="1" spans="1:4" s="101" customFormat="1" ht="19.5" customHeight="1">
      <c r="A1" s="6"/>
      <c r="B1" s="6"/>
      <c r="C1" s="79"/>
      <c r="D1" s="6"/>
    </row>
    <row r="2" spans="1:8" s="101" customFormat="1" ht="15.75" customHeight="1">
      <c r="A2" s="266" t="s">
        <v>276</v>
      </c>
      <c r="B2" s="266"/>
      <c r="C2" s="266"/>
      <c r="D2" s="266"/>
      <c r="E2" s="266"/>
      <c r="F2" s="27"/>
      <c r="G2" s="27"/>
      <c r="H2" s="27"/>
    </row>
    <row r="3" spans="1:8" s="101" customFormat="1" ht="15.75" customHeight="1">
      <c r="A3" s="266"/>
      <c r="B3" s="266"/>
      <c r="C3" s="266"/>
      <c r="D3" s="266"/>
      <c r="E3" s="266"/>
      <c r="F3" s="27"/>
      <c r="G3" s="27"/>
      <c r="H3" s="27"/>
    </row>
    <row r="4" spans="1:8" s="101" customFormat="1" ht="21">
      <c r="A4" s="267" t="s">
        <v>43</v>
      </c>
      <c r="B4" s="267"/>
      <c r="C4" s="267"/>
      <c r="D4" s="267"/>
      <c r="E4" s="267"/>
      <c r="F4" s="8"/>
      <c r="G4" s="8"/>
      <c r="H4" s="8"/>
    </row>
    <row r="5" spans="4:6" ht="15">
      <c r="D5" s="16"/>
      <c r="E5" s="16"/>
      <c r="F5" s="1"/>
    </row>
    <row r="6" spans="1:6" s="101" customFormat="1" ht="15">
      <c r="A6" s="278" t="s">
        <v>317</v>
      </c>
      <c r="B6" s="278"/>
      <c r="C6" s="278"/>
      <c r="D6" s="125"/>
      <c r="E6" s="125"/>
      <c r="F6" s="1"/>
    </row>
    <row r="7" spans="1:6" ht="15">
      <c r="A7" s="278" t="str">
        <f>'IS'!A7</f>
        <v>FOR THE SIX MONTHS ENDED 31 DECEMBER 2010 - UNAUDITED</v>
      </c>
      <c r="B7" s="278"/>
      <c r="C7" s="278"/>
      <c r="D7" s="278"/>
      <c r="E7" s="16"/>
      <c r="F7" s="1"/>
    </row>
    <row r="8" spans="1:6" s="147" customFormat="1" ht="15">
      <c r="A8" s="119"/>
      <c r="B8" s="119"/>
      <c r="C8" s="255"/>
      <c r="D8" s="115"/>
      <c r="E8" s="98"/>
      <c r="F8" s="146"/>
    </row>
    <row r="9" spans="1:6" s="147" customFormat="1" ht="15">
      <c r="A9" s="119"/>
      <c r="B9" s="119"/>
      <c r="C9" s="284" t="s">
        <v>319</v>
      </c>
      <c r="D9" s="284"/>
      <c r="E9" s="284"/>
      <c r="F9" s="146"/>
    </row>
    <row r="10" spans="1:10" s="147" customFormat="1" ht="15">
      <c r="A10" s="119"/>
      <c r="B10" s="119"/>
      <c r="C10" s="255" t="str">
        <f>'IS'!F12</f>
        <v>31.12.10</v>
      </c>
      <c r="D10" s="115"/>
      <c r="E10" s="98" t="str">
        <f>'IS'!H12</f>
        <v>31.12.09</v>
      </c>
      <c r="F10" s="146"/>
      <c r="H10" s="148"/>
      <c r="I10" s="148"/>
      <c r="J10" s="148"/>
    </row>
    <row r="11" spans="1:6" s="147" customFormat="1" ht="16.5" customHeight="1">
      <c r="A11" s="119"/>
      <c r="B11" s="119"/>
      <c r="C11" s="255" t="s">
        <v>18</v>
      </c>
      <c r="D11" s="118"/>
      <c r="E11" s="115" t="s">
        <v>18</v>
      </c>
      <c r="F11" s="146"/>
    </row>
    <row r="12" spans="1:13" ht="12.75" customHeight="1">
      <c r="A12" s="24" t="s">
        <v>62</v>
      </c>
      <c r="B12" s="16"/>
      <c r="C12" s="63"/>
      <c r="D12" s="35"/>
      <c r="E12" s="35"/>
      <c r="F12" s="1"/>
      <c r="M12" s="85" t="s">
        <v>187</v>
      </c>
    </row>
    <row r="13" spans="1:19" ht="15">
      <c r="A13" s="73" t="s">
        <v>63</v>
      </c>
      <c r="B13" s="16"/>
      <c r="C13" s="64">
        <f>'IS'!F31</f>
        <v>25117</v>
      </c>
      <c r="D13" s="39"/>
      <c r="E13" s="39">
        <f>'IS'!H31</f>
        <v>12217</v>
      </c>
      <c r="F13" s="1"/>
      <c r="J13" s="28" t="s">
        <v>185</v>
      </c>
      <c r="K13" s="28" t="s">
        <v>186</v>
      </c>
      <c r="L13" s="28" t="s">
        <v>200</v>
      </c>
      <c r="M13" s="28" t="s">
        <v>188</v>
      </c>
      <c r="N13" s="28" t="s">
        <v>189</v>
      </c>
      <c r="O13" s="28" t="s">
        <v>190</v>
      </c>
      <c r="P13" s="28" t="s">
        <v>191</v>
      </c>
      <c r="Q13" s="28" t="s">
        <v>192</v>
      </c>
      <c r="R13" s="28" t="s">
        <v>193</v>
      </c>
      <c r="S13" s="28" t="s">
        <v>182</v>
      </c>
    </row>
    <row r="14" spans="1:6" ht="15">
      <c r="A14" s="16" t="s">
        <v>64</v>
      </c>
      <c r="B14" s="16"/>
      <c r="C14" s="64"/>
      <c r="D14" s="39"/>
      <c r="E14" s="39"/>
      <c r="F14" s="1"/>
    </row>
    <row r="15" spans="1:20" ht="15">
      <c r="A15" s="16" t="s">
        <v>65</v>
      </c>
      <c r="B15" s="16"/>
      <c r="C15" s="64">
        <f>7807-3144</f>
        <v>4663</v>
      </c>
      <c r="D15" s="39"/>
      <c r="E15" s="39">
        <v>8309</v>
      </c>
      <c r="F15" s="1"/>
      <c r="J15" s="105">
        <v>105</v>
      </c>
      <c r="K15" s="105">
        <v>503</v>
      </c>
      <c r="L15" s="105">
        <v>16205</v>
      </c>
      <c r="M15" s="105">
        <v>-443</v>
      </c>
      <c r="N15" s="105">
        <v>-154</v>
      </c>
      <c r="O15" s="105"/>
      <c r="P15" s="105"/>
      <c r="Q15" s="105">
        <v>342</v>
      </c>
      <c r="R15" s="105"/>
      <c r="S15" s="105">
        <f>2049-755+87</f>
        <v>1381</v>
      </c>
      <c r="T15" s="110">
        <f>SUM(J15:S15)</f>
        <v>17939</v>
      </c>
    </row>
    <row r="16" spans="1:20" ht="15">
      <c r="A16" s="16" t="s">
        <v>66</v>
      </c>
      <c r="B16" s="16"/>
      <c r="C16" s="65">
        <v>767</v>
      </c>
      <c r="D16" s="39"/>
      <c r="E16" s="44">
        <v>1493</v>
      </c>
      <c r="F16" s="1"/>
      <c r="J16" s="105"/>
      <c r="K16" s="105"/>
      <c r="L16" s="105"/>
      <c r="M16" s="105"/>
      <c r="N16" s="105"/>
      <c r="O16" s="105">
        <v>2896</v>
      </c>
      <c r="P16" s="105">
        <v>-507</v>
      </c>
      <c r="Q16" s="105"/>
      <c r="R16" s="105">
        <v>-258</v>
      </c>
      <c r="S16" s="105"/>
      <c r="T16" s="111">
        <f>SUM(J16:S16)</f>
        <v>2131</v>
      </c>
    </row>
    <row r="17" spans="1:20" ht="7.5" customHeight="1">
      <c r="A17" s="16"/>
      <c r="B17" s="16"/>
      <c r="C17" s="64"/>
      <c r="D17" s="39"/>
      <c r="E17" s="39"/>
      <c r="F17" s="1"/>
      <c r="J17" s="106"/>
      <c r="K17" s="106"/>
      <c r="L17" s="106"/>
      <c r="M17" s="106"/>
      <c r="N17" s="106"/>
      <c r="O17" s="106"/>
      <c r="P17" s="106"/>
      <c r="Q17" s="106"/>
      <c r="R17" s="106"/>
      <c r="S17" s="106"/>
      <c r="T17" s="106"/>
    </row>
    <row r="18" spans="1:20" ht="15">
      <c r="A18" s="16" t="s">
        <v>67</v>
      </c>
      <c r="B18" s="16"/>
      <c r="C18" s="64">
        <f>SUM(C13:C16)</f>
        <v>30547</v>
      </c>
      <c r="D18" s="39"/>
      <c r="E18" s="39">
        <f>SUM(E13:E16)</f>
        <v>22019</v>
      </c>
      <c r="F18" s="1"/>
      <c r="J18" s="112" t="s">
        <v>199</v>
      </c>
      <c r="K18" s="112" t="s">
        <v>199</v>
      </c>
      <c r="L18" s="112" t="s">
        <v>199</v>
      </c>
      <c r="M18" s="112" t="s">
        <v>199</v>
      </c>
      <c r="N18" s="112" t="s">
        <v>199</v>
      </c>
      <c r="O18" s="112" t="s">
        <v>199</v>
      </c>
      <c r="P18" s="112" t="s">
        <v>199</v>
      </c>
      <c r="Q18" s="112" t="s">
        <v>199</v>
      </c>
      <c r="R18" s="112" t="s">
        <v>199</v>
      </c>
      <c r="S18" s="106"/>
      <c r="T18" s="106"/>
    </row>
    <row r="19" spans="1:20" ht="7.5" customHeight="1">
      <c r="A19" s="16"/>
      <c r="B19" s="16"/>
      <c r="C19" s="64"/>
      <c r="D19" s="39"/>
      <c r="E19" s="39"/>
      <c r="F19" s="1"/>
      <c r="J19" s="106"/>
      <c r="K19" s="106"/>
      <c r="L19" s="106"/>
      <c r="M19" s="106"/>
      <c r="N19" s="106"/>
      <c r="O19" s="106"/>
      <c r="P19" s="106"/>
      <c r="Q19" s="106"/>
      <c r="R19" s="106"/>
      <c r="S19" s="106"/>
      <c r="T19" s="106"/>
    </row>
    <row r="20" spans="1:20" ht="15">
      <c r="A20" s="16" t="s">
        <v>68</v>
      </c>
      <c r="B20" s="16"/>
      <c r="C20" s="65">
        <f>'BS'!E22+'BS'!E23-'BS'!C22-'BS'!C23+'BS'!C43-'BS'!E43+'BS'!E19-'BS'!C19+521-98+2725+3144</f>
        <v>17412</v>
      </c>
      <c r="D20" s="39"/>
      <c r="E20" s="44">
        <v>7414</v>
      </c>
      <c r="G20" s="1">
        <f>'BS'!E22+'BS'!E23-'BS'!C22-'BS'!C23+'BS'!C43-'BS'!E43</f>
        <v>10824</v>
      </c>
      <c r="J20" s="106"/>
      <c r="K20" s="106"/>
      <c r="L20" s="106"/>
      <c r="M20" s="106"/>
      <c r="N20" s="106"/>
      <c r="O20" s="106"/>
      <c r="P20" s="106"/>
      <c r="Q20" s="106"/>
      <c r="R20" s="106"/>
      <c r="S20" s="106"/>
      <c r="T20" s="106"/>
    </row>
    <row r="21" spans="1:20" ht="7.5" customHeight="1">
      <c r="A21" s="16"/>
      <c r="B21" s="16"/>
      <c r="C21" s="64"/>
      <c r="D21" s="39"/>
      <c r="E21" s="39"/>
      <c r="F21" s="1"/>
      <c r="J21" s="106"/>
      <c r="K21" s="106"/>
      <c r="L21" s="106"/>
      <c r="M21" s="106"/>
      <c r="N21" s="106"/>
      <c r="O21" s="106"/>
      <c r="P21" s="106"/>
      <c r="Q21" s="106"/>
      <c r="R21" s="106"/>
      <c r="S21" s="106"/>
      <c r="T21" s="106"/>
    </row>
    <row r="22" spans="1:20" ht="15">
      <c r="A22" s="59" t="s">
        <v>175</v>
      </c>
      <c r="B22" s="16"/>
      <c r="C22" s="64">
        <f>SUM(C18:C20)</f>
        <v>47959</v>
      </c>
      <c r="D22" s="39"/>
      <c r="E22" s="39">
        <f>SUM(E18:E20)</f>
        <v>29433</v>
      </c>
      <c r="F22" s="1"/>
      <c r="J22" s="106" t="s">
        <v>198</v>
      </c>
      <c r="K22" s="106" t="s">
        <v>197</v>
      </c>
      <c r="L22" s="106" t="s">
        <v>196</v>
      </c>
      <c r="M22" s="106" t="s">
        <v>195</v>
      </c>
      <c r="N22" s="106"/>
      <c r="O22" s="106"/>
      <c r="P22" s="106" t="s">
        <v>182</v>
      </c>
      <c r="Q22" s="106"/>
      <c r="R22" s="106"/>
      <c r="S22" s="106"/>
      <c r="T22" s="106"/>
    </row>
    <row r="23" spans="1:20" ht="15">
      <c r="A23" s="16" t="s">
        <v>69</v>
      </c>
      <c r="B23" s="16"/>
      <c r="C23" s="64">
        <f>'IS'!F29</f>
        <v>-1025</v>
      </c>
      <c r="D23" s="39"/>
      <c r="E23" s="39">
        <v>-1666</v>
      </c>
      <c r="F23" s="1"/>
      <c r="G23" s="102" t="s">
        <v>199</v>
      </c>
      <c r="J23" s="106"/>
      <c r="K23" s="106"/>
      <c r="L23" s="106"/>
      <c r="M23" s="106">
        <f>O23</f>
        <v>161</v>
      </c>
      <c r="N23" s="106"/>
      <c r="O23" s="106">
        <v>161</v>
      </c>
      <c r="P23" s="106" t="s">
        <v>183</v>
      </c>
      <c r="Q23" s="106"/>
      <c r="R23" s="106"/>
      <c r="S23" s="106"/>
      <c r="T23" s="106"/>
    </row>
    <row r="24" spans="1:20" ht="15">
      <c r="A24" s="120" t="s">
        <v>70</v>
      </c>
      <c r="B24" s="16"/>
      <c r="C24" s="65">
        <f>'BS'!E24-'BS'!E40-'BS'!C24+'BS'!C40+'IS'!F33</f>
        <v>-2896</v>
      </c>
      <c r="D24" s="39"/>
      <c r="E24" s="44">
        <v>-3820</v>
      </c>
      <c r="G24" s="102" t="s">
        <v>199</v>
      </c>
      <c r="J24" s="106">
        <v>-11</v>
      </c>
      <c r="K24" s="106">
        <v>-1170</v>
      </c>
      <c r="L24" s="106">
        <v>-897</v>
      </c>
      <c r="M24" s="106">
        <f>3964+65</f>
        <v>4029</v>
      </c>
      <c r="N24" s="106"/>
      <c r="O24" s="106">
        <v>1951</v>
      </c>
      <c r="P24" s="106" t="s">
        <v>184</v>
      </c>
      <c r="Q24" s="106"/>
      <c r="R24" s="106"/>
      <c r="S24" s="106"/>
      <c r="T24" s="106"/>
    </row>
    <row r="25" spans="1:20" ht="7.5" customHeight="1">
      <c r="A25" s="16"/>
      <c r="B25" s="16"/>
      <c r="C25" s="64"/>
      <c r="D25" s="39"/>
      <c r="E25" s="39"/>
      <c r="F25" s="1"/>
      <c r="J25" s="106"/>
      <c r="K25" s="106"/>
      <c r="L25" s="106"/>
      <c r="M25" s="106"/>
      <c r="N25" s="106"/>
      <c r="O25" s="106"/>
      <c r="P25" s="106"/>
      <c r="Q25" s="106"/>
      <c r="R25" s="106"/>
      <c r="S25" s="106"/>
      <c r="T25" s="106"/>
    </row>
    <row r="26" spans="1:20" ht="15">
      <c r="A26" s="239" t="s">
        <v>355</v>
      </c>
      <c r="B26" s="16"/>
      <c r="C26" s="64">
        <f>SUM(C22:C24)</f>
        <v>44038</v>
      </c>
      <c r="D26" s="39"/>
      <c r="E26" s="39">
        <f>SUM(E22:E24)</f>
        <v>23947</v>
      </c>
      <c r="F26" s="1"/>
      <c r="J26" s="106">
        <f>SUM(J24:J24)</f>
        <v>-11</v>
      </c>
      <c r="K26" s="106">
        <f>SUM(K24:K24)</f>
        <v>-1170</v>
      </c>
      <c r="L26" s="106">
        <f>SUM(L24:L24)</f>
        <v>-897</v>
      </c>
      <c r="M26" s="106">
        <f>SUM(M23:M24)</f>
        <v>4190</v>
      </c>
      <c r="N26" s="106"/>
      <c r="O26" s="106">
        <f>S15</f>
        <v>1381</v>
      </c>
      <c r="P26" s="106"/>
      <c r="Q26" s="106"/>
      <c r="R26" s="106"/>
      <c r="S26" s="106"/>
      <c r="T26" s="106"/>
    </row>
    <row r="27" spans="1:20" ht="9" customHeight="1">
      <c r="A27" s="16"/>
      <c r="B27" s="16"/>
      <c r="C27" s="64"/>
      <c r="D27" s="39"/>
      <c r="E27" s="39"/>
      <c r="F27" s="1"/>
      <c r="J27" s="106"/>
      <c r="K27" s="106"/>
      <c r="L27" s="106"/>
      <c r="M27" s="106"/>
      <c r="N27" s="106"/>
      <c r="O27" s="106"/>
      <c r="P27" s="106"/>
      <c r="Q27" s="106"/>
      <c r="R27" s="106"/>
      <c r="S27" s="106"/>
      <c r="T27" s="106"/>
    </row>
    <row r="28" spans="1:20" ht="12.75" customHeight="1">
      <c r="A28" s="24" t="s">
        <v>71</v>
      </c>
      <c r="B28" s="16"/>
      <c r="C28" s="66"/>
      <c r="D28" s="39"/>
      <c r="E28" s="43"/>
      <c r="F28" s="1"/>
      <c r="J28" s="112" t="s">
        <v>199</v>
      </c>
      <c r="K28" s="112" t="s">
        <v>199</v>
      </c>
      <c r="L28" s="112" t="s">
        <v>199</v>
      </c>
      <c r="M28" s="112" t="s">
        <v>199</v>
      </c>
      <c r="N28" s="106"/>
      <c r="O28" s="106"/>
      <c r="P28" s="106"/>
      <c r="Q28" s="106"/>
      <c r="R28" s="106"/>
      <c r="S28" s="106"/>
      <c r="T28" s="106"/>
    </row>
    <row r="29" spans="1:20" ht="15">
      <c r="A29" s="120" t="s">
        <v>72</v>
      </c>
      <c r="B29" s="120"/>
      <c r="C29" s="67">
        <v>110</v>
      </c>
      <c r="D29" s="43"/>
      <c r="E29" s="45">
        <v>50</v>
      </c>
      <c r="F29" s="1"/>
      <c r="J29" s="106"/>
      <c r="K29" s="106"/>
      <c r="L29" s="106"/>
      <c r="M29" s="106"/>
      <c r="N29" s="106"/>
      <c r="O29" s="106"/>
      <c r="P29" s="106"/>
      <c r="Q29" s="106"/>
      <c r="R29" s="106"/>
      <c r="S29" s="106"/>
      <c r="T29" s="106"/>
    </row>
    <row r="30" spans="1:7" s="83" customFormat="1" ht="15">
      <c r="A30" s="287" t="s">
        <v>73</v>
      </c>
      <c r="B30" s="288"/>
      <c r="C30" s="68">
        <v>0</v>
      </c>
      <c r="D30" s="43"/>
      <c r="E30" s="46">
        <v>39</v>
      </c>
      <c r="F30" s="1"/>
      <c r="G30" s="102" t="s">
        <v>199</v>
      </c>
    </row>
    <row r="31" spans="1:7" ht="15">
      <c r="A31" s="120" t="s">
        <v>74</v>
      </c>
      <c r="B31" s="120"/>
      <c r="C31" s="68">
        <v>-9755</v>
      </c>
      <c r="D31" s="43"/>
      <c r="E31" s="46">
        <v>-6920</v>
      </c>
      <c r="F31" s="1"/>
      <c r="G31" s="102" t="s">
        <v>199</v>
      </c>
    </row>
    <row r="32" spans="1:7" ht="15">
      <c r="A32" s="120" t="s">
        <v>164</v>
      </c>
      <c r="B32" s="121"/>
      <c r="C32" s="69">
        <v>148</v>
      </c>
      <c r="D32" s="43"/>
      <c r="E32" s="47">
        <v>122</v>
      </c>
      <c r="F32" s="1"/>
      <c r="G32" s="102" t="s">
        <v>199</v>
      </c>
    </row>
    <row r="33" spans="1:6" ht="15">
      <c r="A33" s="239" t="s">
        <v>75</v>
      </c>
      <c r="B33" s="16"/>
      <c r="C33" s="64">
        <f>SUM(C29:C32)</f>
        <v>-9497</v>
      </c>
      <c r="D33" s="39"/>
      <c r="E33" s="39">
        <f>SUM(E29:E32)</f>
        <v>-6709</v>
      </c>
      <c r="F33" s="1"/>
    </row>
    <row r="34" spans="1:6" ht="9" customHeight="1">
      <c r="A34" s="16"/>
      <c r="B34" s="16"/>
      <c r="C34" s="64"/>
      <c r="D34" s="39"/>
      <c r="E34" s="39"/>
      <c r="F34" s="1"/>
    </row>
    <row r="35" spans="1:6" ht="12.75" customHeight="1">
      <c r="A35" s="24" t="s">
        <v>76</v>
      </c>
      <c r="B35" s="16"/>
      <c r="C35" s="66"/>
      <c r="D35" s="39"/>
      <c r="E35" s="43"/>
      <c r="F35" s="1"/>
    </row>
    <row r="36" spans="1:6" s="85" customFormat="1" ht="12.75" customHeight="1">
      <c r="A36" s="84" t="s">
        <v>181</v>
      </c>
      <c r="B36" s="84"/>
      <c r="C36" s="67">
        <v>-2725</v>
      </c>
      <c r="D36" s="39"/>
      <c r="E36" s="45">
        <v>0</v>
      </c>
      <c r="F36" s="1"/>
    </row>
    <row r="37" spans="1:7" ht="15">
      <c r="A37" s="16" t="s">
        <v>35</v>
      </c>
      <c r="B37" s="40"/>
      <c r="C37" s="69">
        <f>'BS'!C39+'BS'!C45-'BS'!E39-'BS'!E45+C52-51</f>
        <v>-23210</v>
      </c>
      <c r="D37" s="43"/>
      <c r="E37" s="47">
        <v>-6234</v>
      </c>
      <c r="F37" s="1"/>
      <c r="G37" s="102" t="s">
        <v>199</v>
      </c>
    </row>
    <row r="38" spans="1:6" s="85" customFormat="1" ht="15">
      <c r="A38" s="239" t="s">
        <v>356</v>
      </c>
      <c r="B38" s="84"/>
      <c r="C38" s="64">
        <f>SUM(C36:C37)</f>
        <v>-25935</v>
      </c>
      <c r="D38" s="39"/>
      <c r="E38" s="64">
        <f>SUM(E36:E37)</f>
        <v>-6234</v>
      </c>
      <c r="F38" s="1"/>
    </row>
    <row r="39" spans="1:6" s="85" customFormat="1" ht="11.25" customHeight="1">
      <c r="A39" s="84"/>
      <c r="B39" s="84"/>
      <c r="C39" s="64"/>
      <c r="D39" s="39"/>
      <c r="E39" s="39"/>
      <c r="F39" s="1"/>
    </row>
    <row r="40" spans="1:6" ht="15">
      <c r="A40" s="53" t="s">
        <v>77</v>
      </c>
      <c r="B40" s="53"/>
      <c r="C40" s="65">
        <v>2652</v>
      </c>
      <c r="D40" s="39"/>
      <c r="E40" s="44">
        <v>-459</v>
      </c>
      <c r="F40" s="1"/>
    </row>
    <row r="41" spans="1:6" ht="6.75" customHeight="1">
      <c r="A41" s="53"/>
      <c r="B41" s="53"/>
      <c r="C41" s="64"/>
      <c r="D41" s="39"/>
      <c r="E41" s="39"/>
      <c r="F41" s="1"/>
    </row>
    <row r="42" spans="1:6" ht="15">
      <c r="A42" s="25" t="s">
        <v>370</v>
      </c>
      <c r="B42" s="25"/>
      <c r="C42" s="64">
        <f>C38+C33+C26+C40</f>
        <v>11258</v>
      </c>
      <c r="D42" s="39"/>
      <c r="E42" s="64">
        <f>E38+E33+E26+E40</f>
        <v>10545</v>
      </c>
      <c r="F42" s="1"/>
    </row>
    <row r="43" spans="1:6" ht="6.75" customHeight="1">
      <c r="A43" s="16"/>
      <c r="B43" s="16"/>
      <c r="C43" s="64"/>
      <c r="D43" s="39"/>
      <c r="E43" s="39"/>
      <c r="F43" s="1"/>
    </row>
    <row r="44" spans="1:6" ht="15">
      <c r="A44" s="100" t="s">
        <v>173</v>
      </c>
      <c r="B44" s="16"/>
      <c r="C44" s="64">
        <v>-196</v>
      </c>
      <c r="D44" s="39"/>
      <c r="E44" s="39">
        <v>-58</v>
      </c>
      <c r="F44" s="1"/>
    </row>
    <row r="45" spans="1:6" ht="6.75" customHeight="1">
      <c r="A45" s="16"/>
      <c r="B45" s="16"/>
      <c r="C45" s="64"/>
      <c r="D45" s="39"/>
      <c r="E45" s="39"/>
      <c r="F45" s="1"/>
    </row>
    <row r="46" spans="1:11" ht="15">
      <c r="A46" s="52" t="s">
        <v>78</v>
      </c>
      <c r="B46" s="16"/>
      <c r="C46" s="64">
        <v>14836</v>
      </c>
      <c r="D46" s="39"/>
      <c r="E46" s="39">
        <v>10463</v>
      </c>
      <c r="F46" s="1"/>
      <c r="J46" s="85" t="s">
        <v>216</v>
      </c>
      <c r="K46" s="85" t="s">
        <v>217</v>
      </c>
    </row>
    <row r="47" spans="1:11" ht="6.75" customHeight="1">
      <c r="A47" s="16"/>
      <c r="B47" s="16"/>
      <c r="C47" s="65"/>
      <c r="D47" s="39"/>
      <c r="E47" s="44"/>
      <c r="F47" s="1"/>
      <c r="J47" s="106"/>
      <c r="K47" s="106"/>
    </row>
    <row r="48" spans="1:11" ht="15.75" thickBot="1">
      <c r="A48" s="52" t="s">
        <v>79</v>
      </c>
      <c r="B48" s="16"/>
      <c r="C48" s="70">
        <f>SUM(C42:C46)</f>
        <v>25898</v>
      </c>
      <c r="D48" s="39"/>
      <c r="E48" s="48">
        <f>SUM(E42:E46)</f>
        <v>20950</v>
      </c>
      <c r="F48" s="1"/>
      <c r="H48" s="85" t="s">
        <v>215</v>
      </c>
      <c r="J48" s="106">
        <v>4689611980</v>
      </c>
      <c r="K48" s="106">
        <v>928452</v>
      </c>
    </row>
    <row r="49" spans="1:11" ht="15.75" thickTop="1">
      <c r="A49" s="16"/>
      <c r="B49" s="16"/>
      <c r="C49" s="63"/>
      <c r="D49" s="16"/>
      <c r="E49" s="26"/>
      <c r="F49" s="1"/>
      <c r="J49" s="106"/>
      <c r="K49" s="106"/>
    </row>
    <row r="50" spans="1:11" ht="12.75" customHeight="1">
      <c r="A50" s="41" t="s">
        <v>165</v>
      </c>
      <c r="B50" s="35"/>
      <c r="C50" s="63"/>
      <c r="D50" s="35"/>
      <c r="F50" s="1"/>
      <c r="H50" s="85" t="s">
        <v>218</v>
      </c>
      <c r="J50" s="106">
        <v>5887</v>
      </c>
      <c r="K50" s="106">
        <f>J48/J50</f>
        <v>796604.718872091</v>
      </c>
    </row>
    <row r="51" spans="1:11" ht="12.75" customHeight="1">
      <c r="A51" s="42" t="s">
        <v>318</v>
      </c>
      <c r="B51" s="35"/>
      <c r="C51" s="66">
        <f>'BS'!C25</f>
        <v>26491</v>
      </c>
      <c r="D51" s="39"/>
      <c r="E51" s="43">
        <v>22769</v>
      </c>
      <c r="F51" s="1"/>
      <c r="J51" s="106"/>
      <c r="K51" s="106"/>
    </row>
    <row r="52" spans="1:11" ht="12.75" customHeight="1">
      <c r="A52" s="42" t="s">
        <v>166</v>
      </c>
      <c r="B52" s="35"/>
      <c r="C52" s="64">
        <f>-Notes!I273</f>
        <v>-593</v>
      </c>
      <c r="D52" s="39"/>
      <c r="E52" s="43">
        <v>-1819</v>
      </c>
      <c r="G52" s="55">
        <f>C52-E51</f>
        <v>-23362</v>
      </c>
      <c r="J52" s="106"/>
      <c r="K52" s="106">
        <f>K50-K48</f>
        <v>-131847.28112790897</v>
      </c>
    </row>
    <row r="53" spans="1:7" ht="15.75" thickBot="1">
      <c r="A53" s="35"/>
      <c r="B53" s="35"/>
      <c r="C53" s="71">
        <f>SUM(C51:C52)</f>
        <v>25898</v>
      </c>
      <c r="D53" s="39"/>
      <c r="E53" s="71">
        <f>SUM(E51:E52)</f>
        <v>20950</v>
      </c>
      <c r="F53" s="55">
        <f>C53-C48</f>
        <v>0</v>
      </c>
      <c r="G53" s="33"/>
    </row>
    <row r="54" spans="1:7" s="101" customFormat="1" ht="15.75" thickTop="1">
      <c r="A54" s="120"/>
      <c r="B54" s="120"/>
      <c r="C54" s="66"/>
      <c r="D54" s="39"/>
      <c r="E54" s="66"/>
      <c r="F54" s="55"/>
      <c r="G54" s="33"/>
    </row>
    <row r="55" spans="1:7" s="101" customFormat="1" ht="6" customHeight="1">
      <c r="A55" s="239"/>
      <c r="B55" s="239"/>
      <c r="C55" s="66"/>
      <c r="D55" s="39"/>
      <c r="E55" s="66"/>
      <c r="F55" s="55"/>
      <c r="G55" s="33"/>
    </row>
    <row r="56" spans="1:7" s="101" customFormat="1" ht="15">
      <c r="A56" s="120"/>
      <c r="B56" s="120"/>
      <c r="C56" s="66"/>
      <c r="D56" s="39"/>
      <c r="E56" s="66"/>
      <c r="F56" s="55"/>
      <c r="G56" s="33"/>
    </row>
    <row r="57" spans="1:6" ht="15" customHeight="1">
      <c r="A57" s="285" t="s">
        <v>371</v>
      </c>
      <c r="B57" s="285"/>
      <c r="C57" s="285"/>
      <c r="D57" s="285"/>
      <c r="E57" s="285"/>
      <c r="F57" s="1"/>
    </row>
    <row r="58" spans="1:6" ht="20.25" customHeight="1" thickBot="1">
      <c r="A58" s="286"/>
      <c r="B58" s="286"/>
      <c r="C58" s="286"/>
      <c r="D58" s="286"/>
      <c r="E58" s="286"/>
      <c r="F58" s="1"/>
    </row>
  </sheetData>
  <sheetProtection/>
  <mergeCells count="7">
    <mergeCell ref="A2:E3"/>
    <mergeCell ref="C9:E9"/>
    <mergeCell ref="A4:E4"/>
    <mergeCell ref="A57:E58"/>
    <mergeCell ref="A6:C6"/>
    <mergeCell ref="A7:D7"/>
    <mergeCell ref="A30:B30"/>
  </mergeCells>
  <printOptions/>
  <pageMargins left="0.7" right="0.26" top="0.4" bottom="0.45" header="0.3" footer="0.19"/>
  <pageSetup firstPageNumber="5" useFirstPageNumber="1" horizontalDpi="600" verticalDpi="600" orientation="portrait" paperSize="9" scale="99" r:id="rId3"/>
  <headerFooter>
    <oddFooter>&amp;C&amp;P</oddFooter>
  </headerFooter>
  <legacyDrawing r:id="rId2"/>
  <oleObjects>
    <oleObject progId="Word.Picture.8" shapeId="380619" r:id="rId1"/>
  </oleObjects>
</worksheet>
</file>

<file path=xl/worksheets/sheet6.xml><?xml version="1.0" encoding="utf-8"?>
<worksheet xmlns="http://schemas.openxmlformats.org/spreadsheetml/2006/main" xmlns:r="http://schemas.openxmlformats.org/officeDocument/2006/relationships">
  <sheetPr>
    <tabColor rgb="FFFFFF00"/>
  </sheetPr>
  <dimension ref="A1:L332"/>
  <sheetViews>
    <sheetView tabSelected="1" zoomScale="115" zoomScaleNormal="115" zoomScaleSheetLayoutView="100" zoomScalePageLayoutView="0" workbookViewId="0" topLeftCell="A317">
      <selection activeCell="A32" sqref="A32"/>
    </sheetView>
  </sheetViews>
  <sheetFormatPr defaultColWidth="9.00390625" defaultRowHeight="15.75"/>
  <cols>
    <col min="1" max="1" width="4.375" style="29" customWidth="1"/>
    <col min="3" max="3" width="12.875" style="0" customWidth="1"/>
    <col min="5" max="5" width="10.00390625" style="0" customWidth="1"/>
    <col min="6" max="7" width="9.625" style="0" customWidth="1"/>
    <col min="8" max="8" width="11.125" style="0" customWidth="1"/>
    <col min="9" max="9" width="12.00390625" style="0" customWidth="1"/>
    <col min="10" max="10" width="9.00390625" style="0" hidden="1" customWidth="1"/>
    <col min="11" max="11" width="8.00390625" style="0" hidden="1" customWidth="1"/>
    <col min="12" max="12" width="9.00390625" style="0" hidden="1" customWidth="1"/>
  </cols>
  <sheetData>
    <row r="1" ht="15">
      <c r="A1"/>
    </row>
    <row r="2" spans="1:9" ht="24">
      <c r="A2" s="298" t="s">
        <v>61</v>
      </c>
      <c r="B2" s="298"/>
      <c r="C2" s="298"/>
      <c r="D2" s="298"/>
      <c r="E2" s="298"/>
      <c r="F2" s="298"/>
      <c r="G2" s="298"/>
      <c r="H2" s="298"/>
      <c r="I2" s="298"/>
    </row>
    <row r="3" spans="1:9" ht="18">
      <c r="A3" s="299" t="s">
        <v>80</v>
      </c>
      <c r="B3" s="299"/>
      <c r="C3" s="299"/>
      <c r="D3" s="299"/>
      <c r="E3" s="299"/>
      <c r="F3" s="299"/>
      <c r="G3" s="299"/>
      <c r="H3" s="299"/>
      <c r="I3" s="299"/>
    </row>
    <row r="4" ht="6.75" customHeight="1">
      <c r="A4"/>
    </row>
    <row r="5" s="101" customFormat="1" ht="15"/>
    <row r="6" spans="1:9" ht="15.75" thickBot="1">
      <c r="A6" s="154" t="s">
        <v>260</v>
      </c>
      <c r="B6" s="154"/>
      <c r="C6" s="154"/>
      <c r="D6" s="154"/>
      <c r="E6" s="154"/>
      <c r="F6" s="154"/>
      <c r="G6" s="30"/>
      <c r="H6" s="30"/>
      <c r="I6" s="30"/>
    </row>
    <row r="7" spans="1:9" ht="15">
      <c r="A7" s="6"/>
      <c r="B7" s="6"/>
      <c r="C7" s="6"/>
      <c r="D7" s="6"/>
      <c r="E7" s="6"/>
      <c r="F7" s="6"/>
      <c r="G7" s="6"/>
      <c r="H7" s="6"/>
      <c r="I7" s="6"/>
    </row>
    <row r="8" spans="1:9" ht="15">
      <c r="A8" s="118" t="s">
        <v>81</v>
      </c>
      <c r="B8" s="129" t="s">
        <v>82</v>
      </c>
      <c r="C8" s="11"/>
      <c r="D8" s="11"/>
      <c r="E8" s="11"/>
      <c r="F8" s="11"/>
      <c r="G8" s="11"/>
      <c r="H8" s="11"/>
      <c r="I8" s="11"/>
    </row>
    <row r="9" spans="1:9" ht="9.75" customHeight="1">
      <c r="A9" s="118"/>
      <c r="B9" s="129"/>
      <c r="C9" s="11"/>
      <c r="D9" s="11"/>
      <c r="E9" s="11"/>
      <c r="F9" s="11"/>
      <c r="G9" s="11"/>
      <c r="H9" s="11"/>
      <c r="I9" s="11"/>
    </row>
    <row r="10" spans="1:9" ht="57" customHeight="1">
      <c r="A10" s="118"/>
      <c r="B10" s="300" t="s">
        <v>253</v>
      </c>
      <c r="C10" s="300"/>
      <c r="D10" s="300"/>
      <c r="E10" s="300"/>
      <c r="F10" s="300"/>
      <c r="G10" s="300"/>
      <c r="H10" s="300"/>
      <c r="I10" s="300"/>
    </row>
    <row r="11" spans="1:9" ht="9.75" customHeight="1">
      <c r="A11" s="118"/>
      <c r="B11" s="150"/>
      <c r="C11" s="150"/>
      <c r="D11" s="150"/>
      <c r="E11" s="150"/>
      <c r="F11" s="150"/>
      <c r="G11" s="150"/>
      <c r="H11" s="150"/>
      <c r="I11" s="150"/>
    </row>
    <row r="12" spans="1:9" ht="48.75" customHeight="1">
      <c r="A12" s="118"/>
      <c r="B12" s="300" t="s">
        <v>259</v>
      </c>
      <c r="C12" s="300"/>
      <c r="D12" s="300"/>
      <c r="E12" s="300"/>
      <c r="F12" s="300"/>
      <c r="G12" s="300"/>
      <c r="H12" s="300"/>
      <c r="I12" s="300"/>
    </row>
    <row r="13" spans="1:9" ht="11.25" customHeight="1">
      <c r="A13" s="118"/>
      <c r="B13" s="150"/>
      <c r="C13" s="150"/>
      <c r="D13" s="150"/>
      <c r="E13" s="150"/>
      <c r="F13" s="150"/>
      <c r="G13" s="150"/>
      <c r="H13" s="150"/>
      <c r="I13" s="150"/>
    </row>
    <row r="14" spans="1:9" s="101" customFormat="1" ht="15">
      <c r="A14" s="131"/>
      <c r="B14" s="130" t="s">
        <v>254</v>
      </c>
      <c r="C14" s="3"/>
      <c r="D14" s="3"/>
      <c r="E14" s="3"/>
      <c r="F14" s="3"/>
      <c r="G14" s="3"/>
      <c r="H14" s="3"/>
      <c r="I14" s="152" t="s">
        <v>255</v>
      </c>
    </row>
    <row r="15" spans="1:9" s="101" customFormat="1" ht="15">
      <c r="A15" s="131"/>
      <c r="B15" s="131" t="s">
        <v>373</v>
      </c>
      <c r="C15" s="3"/>
      <c r="D15" s="3"/>
      <c r="E15" s="3"/>
      <c r="F15" s="3"/>
      <c r="G15" s="3"/>
      <c r="H15" s="3"/>
      <c r="I15" s="151" t="s">
        <v>257</v>
      </c>
    </row>
    <row r="16" spans="1:9" s="101" customFormat="1" ht="15">
      <c r="A16" s="131"/>
      <c r="B16" s="131" t="s">
        <v>256</v>
      </c>
      <c r="C16" s="3"/>
      <c r="D16" s="3"/>
      <c r="E16" s="3"/>
      <c r="F16" s="3"/>
      <c r="G16" s="3"/>
      <c r="H16" s="3"/>
      <c r="I16" s="151" t="s">
        <v>257</v>
      </c>
    </row>
    <row r="17" spans="1:9" s="101" customFormat="1" ht="15">
      <c r="A17" s="131"/>
      <c r="B17" s="131" t="s">
        <v>372</v>
      </c>
      <c r="C17" s="3"/>
      <c r="D17" s="3"/>
      <c r="E17" s="3"/>
      <c r="F17" s="3"/>
      <c r="G17" s="3"/>
      <c r="H17" s="3"/>
      <c r="I17" s="151" t="s">
        <v>257</v>
      </c>
    </row>
    <row r="18" spans="1:9" s="101" customFormat="1" ht="15">
      <c r="A18" s="131"/>
      <c r="B18" s="131" t="s">
        <v>374</v>
      </c>
      <c r="C18" s="3"/>
      <c r="D18" s="3"/>
      <c r="E18" s="3"/>
      <c r="F18" s="3"/>
      <c r="G18" s="3"/>
      <c r="H18" s="3"/>
      <c r="I18" s="151" t="s">
        <v>257</v>
      </c>
    </row>
    <row r="19" spans="1:9" s="101" customFormat="1" ht="15">
      <c r="A19" s="131"/>
      <c r="B19" s="131" t="s">
        <v>258</v>
      </c>
      <c r="C19" s="3"/>
      <c r="D19" s="3"/>
      <c r="E19" s="3"/>
      <c r="F19" s="3"/>
      <c r="G19" s="3"/>
      <c r="H19" s="3"/>
      <c r="I19" s="151" t="s">
        <v>257</v>
      </c>
    </row>
    <row r="20" spans="1:9" s="101" customFormat="1" ht="15">
      <c r="A20" s="131"/>
      <c r="B20" s="131" t="s">
        <v>375</v>
      </c>
      <c r="C20" s="3"/>
      <c r="D20" s="3"/>
      <c r="E20" s="3"/>
      <c r="F20" s="3"/>
      <c r="G20" s="3"/>
      <c r="H20" s="3"/>
      <c r="I20" s="151" t="s">
        <v>376</v>
      </c>
    </row>
    <row r="21" spans="1:9" s="101" customFormat="1" ht="15">
      <c r="A21" s="131"/>
      <c r="B21" s="131" t="s">
        <v>377</v>
      </c>
      <c r="C21" s="3"/>
      <c r="D21" s="3"/>
      <c r="E21" s="3"/>
      <c r="F21" s="3"/>
      <c r="G21" s="3"/>
      <c r="H21" s="3"/>
      <c r="I21" s="151" t="s">
        <v>376</v>
      </c>
    </row>
    <row r="22" spans="1:9" s="101" customFormat="1" ht="15">
      <c r="A22" s="131"/>
      <c r="B22" s="131" t="s">
        <v>378</v>
      </c>
      <c r="C22" s="3"/>
      <c r="D22" s="3"/>
      <c r="E22" s="3"/>
      <c r="F22" s="3"/>
      <c r="G22" s="3"/>
      <c r="H22" s="3"/>
      <c r="I22" s="151" t="s">
        <v>376</v>
      </c>
    </row>
    <row r="23" spans="1:9" s="101" customFormat="1" ht="15">
      <c r="A23" s="131"/>
      <c r="B23" s="131"/>
      <c r="C23" s="3"/>
      <c r="D23" s="3"/>
      <c r="E23" s="3"/>
      <c r="F23" s="3"/>
      <c r="G23" s="3"/>
      <c r="H23" s="3"/>
      <c r="I23" s="151"/>
    </row>
    <row r="24" spans="1:9" s="101" customFormat="1" ht="15" customHeight="1">
      <c r="A24" s="131"/>
      <c r="B24" s="294" t="s">
        <v>379</v>
      </c>
      <c r="C24" s="294"/>
      <c r="D24" s="294"/>
      <c r="E24" s="294"/>
      <c r="F24" s="294"/>
      <c r="G24" s="294"/>
      <c r="H24" s="294"/>
      <c r="I24" s="294"/>
    </row>
    <row r="25" spans="1:9" s="101" customFormat="1" ht="15">
      <c r="A25" s="131"/>
      <c r="B25" s="294"/>
      <c r="C25" s="294"/>
      <c r="D25" s="294"/>
      <c r="E25" s="294"/>
      <c r="F25" s="294"/>
      <c r="G25" s="294"/>
      <c r="H25" s="294"/>
      <c r="I25" s="294"/>
    </row>
    <row r="26" spans="1:9" s="101" customFormat="1" ht="15">
      <c r="A26" s="131"/>
      <c r="B26" s="294"/>
      <c r="C26" s="294"/>
      <c r="D26" s="294"/>
      <c r="E26" s="294"/>
      <c r="F26" s="294"/>
      <c r="G26" s="294"/>
      <c r="H26" s="294"/>
      <c r="I26" s="294"/>
    </row>
    <row r="27" spans="1:9" s="101" customFormat="1" ht="8.25" customHeight="1">
      <c r="A27" s="131"/>
      <c r="B27" s="131"/>
      <c r="C27" s="3"/>
      <c r="D27" s="3"/>
      <c r="E27" s="3"/>
      <c r="F27" s="131"/>
      <c r="G27" s="3"/>
      <c r="H27" s="3"/>
      <c r="I27" s="3"/>
    </row>
    <row r="28" spans="1:9" s="101" customFormat="1" ht="32.25" customHeight="1">
      <c r="A28" s="131"/>
      <c r="B28" s="294" t="s">
        <v>269</v>
      </c>
      <c r="C28" s="294"/>
      <c r="D28" s="294"/>
      <c r="E28" s="294"/>
      <c r="F28" s="294"/>
      <c r="G28" s="294"/>
      <c r="H28" s="294"/>
      <c r="I28" s="294"/>
    </row>
    <row r="29" spans="1:9" s="101" customFormat="1" ht="15">
      <c r="A29" s="131"/>
      <c r="B29" s="153"/>
      <c r="C29" s="153"/>
      <c r="D29" s="153"/>
      <c r="E29" s="153"/>
      <c r="F29" s="153"/>
      <c r="G29" s="153"/>
      <c r="H29" s="153"/>
      <c r="I29" s="153"/>
    </row>
    <row r="30" spans="1:9" ht="30.75" customHeight="1">
      <c r="A30" s="118"/>
      <c r="B30" s="300" t="s">
        <v>270</v>
      </c>
      <c r="C30" s="300"/>
      <c r="D30" s="300"/>
      <c r="E30" s="300"/>
      <c r="F30" s="300"/>
      <c r="G30" s="300"/>
      <c r="H30" s="300"/>
      <c r="I30" s="300"/>
    </row>
    <row r="31" spans="1:9" s="101" customFormat="1" ht="15">
      <c r="A31" s="118"/>
      <c r="B31" s="149"/>
      <c r="C31" s="149"/>
      <c r="D31" s="149"/>
      <c r="E31" s="149"/>
      <c r="F31" s="149"/>
      <c r="G31" s="149"/>
      <c r="H31" s="149"/>
      <c r="I31" s="149"/>
    </row>
    <row r="32" spans="1:9" s="101" customFormat="1" ht="15">
      <c r="A32" s="118"/>
      <c r="B32" s="130" t="s">
        <v>381</v>
      </c>
      <c r="C32" s="149"/>
      <c r="D32" s="149"/>
      <c r="E32" s="149"/>
      <c r="F32" s="149"/>
      <c r="G32" s="149"/>
      <c r="H32" s="149"/>
      <c r="I32" s="149"/>
    </row>
    <row r="33" spans="1:9" s="101" customFormat="1" ht="74.25" customHeight="1">
      <c r="A33" s="131"/>
      <c r="B33" s="294" t="s">
        <v>380</v>
      </c>
      <c r="C33" s="294"/>
      <c r="D33" s="294"/>
      <c r="E33" s="294"/>
      <c r="F33" s="294"/>
      <c r="G33" s="294"/>
      <c r="H33" s="294"/>
      <c r="I33" s="294"/>
    </row>
    <row r="34" spans="1:9" s="101" customFormat="1" ht="15">
      <c r="A34" s="131"/>
      <c r="B34" s="131"/>
      <c r="C34" s="3"/>
      <c r="D34" s="3"/>
      <c r="E34" s="3"/>
      <c r="F34" s="131"/>
      <c r="G34" s="3"/>
      <c r="H34" s="3"/>
      <c r="I34" s="3"/>
    </row>
    <row r="35" spans="1:9" s="101" customFormat="1" ht="15">
      <c r="A35" s="131"/>
      <c r="B35" s="130" t="s">
        <v>261</v>
      </c>
      <c r="C35" s="3"/>
      <c r="D35" s="3"/>
      <c r="E35" s="3"/>
      <c r="F35" s="131"/>
      <c r="G35" s="3"/>
      <c r="H35" s="3"/>
      <c r="I35" s="3"/>
    </row>
    <row r="36" spans="1:9" s="101" customFormat="1" ht="60.75" customHeight="1">
      <c r="A36" s="131"/>
      <c r="B36" s="294" t="s">
        <v>262</v>
      </c>
      <c r="C36" s="294"/>
      <c r="D36" s="294"/>
      <c r="E36" s="294"/>
      <c r="F36" s="294"/>
      <c r="G36" s="294"/>
      <c r="H36" s="294"/>
      <c r="I36" s="294"/>
    </row>
    <row r="37" spans="1:9" s="101" customFormat="1" ht="15">
      <c r="A37" s="131"/>
      <c r="B37" s="131"/>
      <c r="C37" s="3"/>
      <c r="D37" s="3"/>
      <c r="E37" s="3"/>
      <c r="F37" s="131"/>
      <c r="G37" s="3"/>
      <c r="H37" s="3"/>
      <c r="I37" s="3"/>
    </row>
    <row r="38" spans="1:9" s="101" customFormat="1" ht="15">
      <c r="A38" s="165"/>
      <c r="B38" s="165"/>
      <c r="C38" s="165"/>
      <c r="D38" s="165"/>
      <c r="E38" s="165"/>
      <c r="F38" s="165"/>
      <c r="G38" s="165"/>
      <c r="H38" s="165"/>
      <c r="I38" s="165"/>
    </row>
    <row r="39" spans="1:9" ht="15">
      <c r="A39" s="118" t="s">
        <v>81</v>
      </c>
      <c r="B39" s="129" t="s">
        <v>263</v>
      </c>
      <c r="C39" s="166"/>
      <c r="D39" s="167"/>
      <c r="E39" s="167"/>
      <c r="F39" s="167"/>
      <c r="G39" s="167"/>
      <c r="H39" s="167"/>
      <c r="I39" s="167"/>
    </row>
    <row r="40" spans="1:9" s="101" customFormat="1" ht="10.5" customHeight="1">
      <c r="A40" s="118"/>
      <c r="B40" s="129"/>
      <c r="C40" s="166"/>
      <c r="D40" s="167"/>
      <c r="E40" s="167"/>
      <c r="F40" s="167"/>
      <c r="G40" s="167"/>
      <c r="H40" s="167"/>
      <c r="I40" s="167"/>
    </row>
    <row r="41" spans="1:9" s="101" customFormat="1" ht="15">
      <c r="A41" s="131"/>
      <c r="B41" s="158" t="s">
        <v>271</v>
      </c>
      <c r="C41" s="81"/>
      <c r="D41" s="81"/>
      <c r="E41" s="81"/>
      <c r="F41" s="81"/>
      <c r="G41" s="3"/>
      <c r="H41" s="3"/>
      <c r="I41" s="3"/>
    </row>
    <row r="42" spans="1:9" s="101" customFormat="1" ht="78.75" customHeight="1">
      <c r="A42" s="131"/>
      <c r="B42" s="312" t="s">
        <v>320</v>
      </c>
      <c r="C42" s="312"/>
      <c r="D42" s="312"/>
      <c r="E42" s="312"/>
      <c r="F42" s="312"/>
      <c r="G42" s="312"/>
      <c r="H42" s="312"/>
      <c r="I42" s="312"/>
    </row>
    <row r="43" spans="1:9" s="101" customFormat="1" ht="15">
      <c r="A43" s="131"/>
      <c r="B43" s="159"/>
      <c r="C43" s="81"/>
      <c r="D43" s="81"/>
      <c r="E43" s="81"/>
      <c r="F43" s="81"/>
      <c r="G43" s="3"/>
      <c r="H43" s="3"/>
      <c r="I43" s="3"/>
    </row>
    <row r="44" spans="1:9" s="101" customFormat="1" ht="15">
      <c r="A44" s="131"/>
      <c r="B44" s="159" t="s">
        <v>272</v>
      </c>
      <c r="C44" s="81"/>
      <c r="D44" s="81"/>
      <c r="E44" s="81"/>
      <c r="F44" s="81"/>
      <c r="G44" s="3"/>
      <c r="H44" s="3"/>
      <c r="I44" s="3"/>
    </row>
    <row r="45" spans="1:9" s="101" customFormat="1" ht="15">
      <c r="A45" s="131"/>
      <c r="B45" s="159"/>
      <c r="C45" s="81"/>
      <c r="D45" s="81"/>
      <c r="E45" s="159"/>
      <c r="F45" s="81"/>
      <c r="G45" s="3"/>
      <c r="H45" s="3"/>
      <c r="I45" s="3"/>
    </row>
    <row r="46" spans="1:9" s="101" customFormat="1" ht="15">
      <c r="A46" s="131"/>
      <c r="B46" s="159"/>
      <c r="C46" s="81"/>
      <c r="D46" s="3"/>
      <c r="E46" s="160" t="s">
        <v>309</v>
      </c>
      <c r="G46" s="163" t="s">
        <v>311</v>
      </c>
      <c r="H46" s="3"/>
      <c r="I46" s="160"/>
    </row>
    <row r="47" spans="1:9" s="101" customFormat="1" ht="15">
      <c r="A47" s="131"/>
      <c r="B47" s="159"/>
      <c r="C47" s="81"/>
      <c r="D47" s="3"/>
      <c r="E47" s="160" t="s">
        <v>310</v>
      </c>
      <c r="G47" s="163" t="s">
        <v>312</v>
      </c>
      <c r="H47" s="3"/>
      <c r="I47" s="160" t="s">
        <v>313</v>
      </c>
    </row>
    <row r="48" spans="1:9" s="101" customFormat="1" ht="15.75" thickBot="1">
      <c r="A48" s="131"/>
      <c r="B48" s="159"/>
      <c r="C48" s="159"/>
      <c r="D48" s="3"/>
      <c r="E48" s="161" t="s">
        <v>18</v>
      </c>
      <c r="G48" s="161" t="s">
        <v>18</v>
      </c>
      <c r="H48" s="3"/>
      <c r="I48" s="161" t="s">
        <v>18</v>
      </c>
    </row>
    <row r="49" spans="1:9" s="101" customFormat="1" ht="15">
      <c r="A49" s="131"/>
      <c r="B49" s="159"/>
      <c r="C49" s="81"/>
      <c r="D49" s="3"/>
      <c r="E49" s="81"/>
      <c r="G49" s="3"/>
      <c r="H49" s="3"/>
      <c r="I49" s="81"/>
    </row>
    <row r="50" spans="1:9" s="101" customFormat="1" ht="15">
      <c r="A50" s="131"/>
      <c r="B50" s="159" t="s">
        <v>21</v>
      </c>
      <c r="C50" s="159"/>
      <c r="D50" s="3"/>
      <c r="E50" s="34">
        <v>176550</v>
      </c>
      <c r="G50" s="234">
        <v>23250</v>
      </c>
      <c r="H50" s="3"/>
      <c r="I50" s="34">
        <f>176550+23250</f>
        <v>199800</v>
      </c>
    </row>
    <row r="51" spans="1:9" s="101" customFormat="1" ht="15.75" thickBot="1">
      <c r="A51" s="131"/>
      <c r="B51" s="159" t="s">
        <v>23</v>
      </c>
      <c r="C51" s="159"/>
      <c r="D51" s="3"/>
      <c r="E51" s="162">
        <v>23250</v>
      </c>
      <c r="F51" s="236"/>
      <c r="G51" s="235">
        <v>-23250</v>
      </c>
      <c r="H51" s="237"/>
      <c r="I51" s="162">
        <v>0</v>
      </c>
    </row>
    <row r="52" spans="1:9" s="101" customFormat="1" ht="15.75" thickTop="1">
      <c r="A52" s="131"/>
      <c r="B52" s="159"/>
      <c r="C52" s="81"/>
      <c r="D52" s="81"/>
      <c r="E52" s="81"/>
      <c r="F52" s="81"/>
      <c r="G52" s="3"/>
      <c r="H52" s="3"/>
      <c r="I52" s="3"/>
    </row>
    <row r="53" spans="1:9" s="101" customFormat="1" ht="15">
      <c r="A53" s="131"/>
      <c r="B53" s="130" t="s">
        <v>273</v>
      </c>
      <c r="C53" s="3"/>
      <c r="D53" s="3"/>
      <c r="E53" s="3"/>
      <c r="F53" s="131"/>
      <c r="G53" s="3"/>
      <c r="H53" s="3"/>
      <c r="I53" s="3"/>
    </row>
    <row r="54" spans="1:9" s="101" customFormat="1" ht="61.5" customHeight="1">
      <c r="A54" s="131"/>
      <c r="B54" s="294" t="s">
        <v>264</v>
      </c>
      <c r="C54" s="294"/>
      <c r="D54" s="294"/>
      <c r="E54" s="294"/>
      <c r="F54" s="294"/>
      <c r="G54" s="294"/>
      <c r="H54" s="294"/>
      <c r="I54" s="294"/>
    </row>
    <row r="55" spans="1:9" s="101" customFormat="1" ht="13.5" customHeight="1">
      <c r="A55" s="131"/>
      <c r="B55" s="131"/>
      <c r="C55" s="3"/>
      <c r="D55" s="3"/>
      <c r="E55" s="3"/>
      <c r="F55" s="131"/>
      <c r="G55" s="3"/>
      <c r="H55" s="3"/>
      <c r="I55" s="3"/>
    </row>
    <row r="56" spans="1:9" s="101" customFormat="1" ht="15">
      <c r="A56" s="168"/>
      <c r="B56" s="293" t="s">
        <v>321</v>
      </c>
      <c r="C56" s="293"/>
      <c r="D56" s="293"/>
      <c r="E56" s="293"/>
      <c r="F56" s="293"/>
      <c r="G56" s="293"/>
      <c r="H56" s="293"/>
      <c r="I56" s="293"/>
    </row>
    <row r="57" spans="1:9" s="101" customFormat="1" ht="13.5" customHeight="1">
      <c r="A57" s="168"/>
      <c r="B57" s="166"/>
      <c r="C57" s="166"/>
      <c r="D57" s="166"/>
      <c r="E57" s="166"/>
      <c r="F57" s="166"/>
      <c r="G57" s="166"/>
      <c r="H57" s="166"/>
      <c r="I57" s="166"/>
    </row>
    <row r="58" spans="1:9" s="101" customFormat="1" ht="15">
      <c r="A58" s="168"/>
      <c r="B58" s="169" t="s">
        <v>265</v>
      </c>
      <c r="C58" s="166"/>
      <c r="D58" s="166"/>
      <c r="E58" s="166"/>
      <c r="F58" s="166"/>
      <c r="G58" s="166"/>
      <c r="H58" s="166"/>
      <c r="I58" s="166"/>
    </row>
    <row r="59" spans="1:9" s="101" customFormat="1" ht="15">
      <c r="A59" s="168"/>
      <c r="B59" s="164" t="s">
        <v>266</v>
      </c>
      <c r="C59" s="166"/>
      <c r="D59" s="166"/>
      <c r="E59" s="166"/>
      <c r="F59" s="166"/>
      <c r="G59" s="166"/>
      <c r="H59" s="166"/>
      <c r="I59" s="166"/>
    </row>
    <row r="60" spans="1:9" s="101" customFormat="1" ht="15">
      <c r="A60" s="168"/>
      <c r="B60" s="293" t="s">
        <v>322</v>
      </c>
      <c r="C60" s="293"/>
      <c r="D60" s="293"/>
      <c r="E60" s="293"/>
      <c r="F60" s="293"/>
      <c r="G60" s="293"/>
      <c r="H60" s="293"/>
      <c r="I60" s="293"/>
    </row>
    <row r="61" spans="1:9" s="101" customFormat="1" ht="15">
      <c r="A61" s="168"/>
      <c r="B61" s="170"/>
      <c r="C61" s="170"/>
      <c r="D61" s="170"/>
      <c r="E61" s="170"/>
      <c r="F61" s="170"/>
      <c r="G61" s="170"/>
      <c r="H61" s="170"/>
      <c r="I61" s="170"/>
    </row>
    <row r="62" spans="1:9" s="101" customFormat="1" ht="31.5" customHeight="1">
      <c r="A62" s="168"/>
      <c r="B62" s="293" t="s">
        <v>382</v>
      </c>
      <c r="C62" s="293"/>
      <c r="D62" s="293"/>
      <c r="E62" s="293"/>
      <c r="F62" s="293"/>
      <c r="G62" s="293"/>
      <c r="H62" s="293"/>
      <c r="I62" s="293"/>
    </row>
    <row r="63" spans="1:9" s="101" customFormat="1" ht="15">
      <c r="A63" s="168"/>
      <c r="B63" s="170"/>
      <c r="C63" s="170"/>
      <c r="D63" s="170"/>
      <c r="E63" s="170"/>
      <c r="F63" s="170"/>
      <c r="G63" s="170"/>
      <c r="H63" s="170"/>
      <c r="I63" s="170"/>
    </row>
    <row r="64" spans="1:9" s="101" customFormat="1" ht="15">
      <c r="A64" s="168"/>
      <c r="B64" s="164" t="s">
        <v>323</v>
      </c>
      <c r="C64" s="170"/>
      <c r="D64" s="170"/>
      <c r="E64" s="170"/>
      <c r="F64" s="170"/>
      <c r="G64" s="170"/>
      <c r="H64" s="170"/>
      <c r="I64" s="170"/>
    </row>
    <row r="65" spans="1:9" s="101" customFormat="1" ht="63" customHeight="1">
      <c r="A65" s="168"/>
      <c r="B65" s="293" t="s">
        <v>324</v>
      </c>
      <c r="C65" s="293"/>
      <c r="D65" s="293"/>
      <c r="E65" s="293"/>
      <c r="F65" s="293"/>
      <c r="G65" s="293"/>
      <c r="H65" s="293"/>
      <c r="I65" s="293"/>
    </row>
    <row r="66" spans="1:9" s="101" customFormat="1" ht="15">
      <c r="A66" s="168"/>
      <c r="B66" s="166"/>
      <c r="C66" s="166"/>
      <c r="D66" s="167"/>
      <c r="E66" s="167"/>
      <c r="F66" s="167"/>
      <c r="G66" s="167"/>
      <c r="H66" s="167"/>
      <c r="I66" s="167"/>
    </row>
    <row r="67" spans="1:9" s="101" customFormat="1" ht="15">
      <c r="A67" s="168"/>
      <c r="B67" s="166" t="s">
        <v>267</v>
      </c>
      <c r="C67" s="166"/>
      <c r="D67" s="167"/>
      <c r="E67" s="167"/>
      <c r="F67" s="167"/>
      <c r="G67" s="167"/>
      <c r="H67" s="167"/>
      <c r="I67" s="167"/>
    </row>
    <row r="68" spans="1:9" s="101" customFormat="1" ht="15">
      <c r="A68" s="168"/>
      <c r="B68" s="166"/>
      <c r="C68" s="166"/>
      <c r="D68" s="167"/>
      <c r="E68" s="167"/>
      <c r="F68" s="167"/>
      <c r="G68" s="167"/>
      <c r="H68" s="167"/>
      <c r="I68" s="167"/>
    </row>
    <row r="69" spans="1:9" s="101" customFormat="1" ht="15">
      <c r="A69" s="168"/>
      <c r="B69" s="169" t="s">
        <v>268</v>
      </c>
      <c r="C69" s="166"/>
      <c r="D69" s="167"/>
      <c r="E69" s="167"/>
      <c r="F69" s="167"/>
      <c r="G69" s="167"/>
      <c r="H69" s="167"/>
      <c r="I69" s="167"/>
    </row>
    <row r="70" spans="1:9" s="101" customFormat="1" ht="64.5" customHeight="1">
      <c r="A70" s="168"/>
      <c r="B70" s="293" t="s">
        <v>383</v>
      </c>
      <c r="C70" s="293"/>
      <c r="D70" s="293"/>
      <c r="E70" s="293"/>
      <c r="F70" s="293"/>
      <c r="G70" s="293"/>
      <c r="H70" s="293"/>
      <c r="I70" s="293"/>
    </row>
    <row r="71" spans="1:9" s="101" customFormat="1" ht="15">
      <c r="A71" s="49"/>
      <c r="B71" s="123"/>
      <c r="C71" s="123"/>
      <c r="D71" s="122"/>
      <c r="E71" s="122"/>
      <c r="F71" s="122"/>
      <c r="G71" s="122"/>
      <c r="H71" s="122"/>
      <c r="I71" s="122"/>
    </row>
    <row r="72" spans="1:9" s="101" customFormat="1" ht="15">
      <c r="A72" s="118" t="s">
        <v>81</v>
      </c>
      <c r="B72" s="155" t="s">
        <v>263</v>
      </c>
      <c r="C72" s="123"/>
      <c r="D72" s="122"/>
      <c r="E72" s="122"/>
      <c r="F72" s="122"/>
      <c r="G72" s="122"/>
      <c r="H72" s="122"/>
      <c r="I72" s="122"/>
    </row>
    <row r="73" spans="1:9" s="101" customFormat="1" ht="15">
      <c r="A73" s="118"/>
      <c r="B73" s="155"/>
      <c r="C73" s="123"/>
      <c r="D73" s="122"/>
      <c r="E73" s="122"/>
      <c r="F73" s="122"/>
      <c r="G73" s="122"/>
      <c r="H73" s="122"/>
      <c r="I73" s="122"/>
    </row>
    <row r="74" spans="1:9" s="101" customFormat="1" ht="15">
      <c r="A74" s="118"/>
      <c r="B74" s="130" t="s">
        <v>308</v>
      </c>
      <c r="C74" s="123"/>
      <c r="D74" s="122"/>
      <c r="E74" s="122"/>
      <c r="F74" s="122"/>
      <c r="G74" s="122"/>
      <c r="H74" s="122"/>
      <c r="I74" s="122"/>
    </row>
    <row r="75" spans="1:9" s="101" customFormat="1" ht="8.25" customHeight="1">
      <c r="A75" s="118"/>
      <c r="B75" s="130"/>
      <c r="C75" s="123"/>
      <c r="D75" s="122"/>
      <c r="E75" s="122"/>
      <c r="F75" s="122"/>
      <c r="G75" s="122"/>
      <c r="H75" s="122"/>
      <c r="I75" s="122"/>
    </row>
    <row r="76" spans="1:9" s="101" customFormat="1" ht="15">
      <c r="A76" s="49"/>
      <c r="B76" s="169" t="s">
        <v>307</v>
      </c>
      <c r="C76" s="123"/>
      <c r="D76" s="122"/>
      <c r="E76" s="122"/>
      <c r="F76" s="122"/>
      <c r="G76" s="122"/>
      <c r="H76" s="122"/>
      <c r="I76" s="122"/>
    </row>
    <row r="77" spans="1:9" s="101" customFormat="1" ht="47.25" customHeight="1">
      <c r="A77" s="49"/>
      <c r="B77" s="293" t="s">
        <v>315</v>
      </c>
      <c r="C77" s="295"/>
      <c r="D77" s="295"/>
      <c r="E77" s="295"/>
      <c r="F77" s="295"/>
      <c r="G77" s="295"/>
      <c r="H77" s="295"/>
      <c r="I77" s="295"/>
    </row>
    <row r="78" spans="1:9" s="101" customFormat="1" ht="15">
      <c r="A78" s="49"/>
      <c r="B78" s="233"/>
      <c r="C78" s="123"/>
      <c r="D78" s="122"/>
      <c r="E78" s="122"/>
      <c r="F78" s="122"/>
      <c r="G78" s="122"/>
      <c r="H78" s="122"/>
      <c r="I78" s="122"/>
    </row>
    <row r="79" spans="1:9" s="101" customFormat="1" ht="15">
      <c r="A79" s="131"/>
      <c r="B79" s="159"/>
      <c r="C79" s="81"/>
      <c r="D79" s="3"/>
      <c r="E79" s="160" t="s">
        <v>309</v>
      </c>
      <c r="G79" s="163" t="s">
        <v>311</v>
      </c>
      <c r="H79" s="3"/>
      <c r="I79" s="160"/>
    </row>
    <row r="80" spans="1:9" s="101" customFormat="1" ht="15">
      <c r="A80" s="131"/>
      <c r="B80" s="159"/>
      <c r="C80" s="81"/>
      <c r="D80" s="3"/>
      <c r="E80" s="160" t="s">
        <v>310</v>
      </c>
      <c r="G80" s="163" t="s">
        <v>314</v>
      </c>
      <c r="H80" s="3"/>
      <c r="I80" s="160" t="s">
        <v>313</v>
      </c>
    </row>
    <row r="81" spans="1:9" s="101" customFormat="1" ht="15.75" thickBot="1">
      <c r="A81" s="131"/>
      <c r="B81" s="159"/>
      <c r="C81" s="159"/>
      <c r="D81" s="3"/>
      <c r="E81" s="161" t="s">
        <v>18</v>
      </c>
      <c r="G81" s="161" t="s">
        <v>18</v>
      </c>
      <c r="H81" s="3"/>
      <c r="I81" s="161" t="s">
        <v>18</v>
      </c>
    </row>
    <row r="82" spans="1:9" s="101" customFormat="1" ht="15">
      <c r="A82" s="131"/>
      <c r="B82" s="159"/>
      <c r="C82" s="81"/>
      <c r="D82" s="3"/>
      <c r="E82" s="81"/>
      <c r="G82" s="3"/>
      <c r="H82" s="3"/>
      <c r="I82" s="81"/>
    </row>
    <row r="83" spans="1:9" s="101" customFormat="1" ht="15">
      <c r="A83" s="131"/>
      <c r="B83" s="158" t="s">
        <v>334</v>
      </c>
      <c r="C83" s="81"/>
      <c r="D83" s="3"/>
      <c r="E83" s="81"/>
      <c r="G83" s="3"/>
      <c r="H83" s="3"/>
      <c r="I83" s="81"/>
    </row>
    <row r="84" spans="1:9" s="101" customFormat="1" ht="15">
      <c r="A84" s="131"/>
      <c r="B84" s="81" t="s">
        <v>226</v>
      </c>
      <c r="C84" s="159"/>
      <c r="D84" s="3"/>
      <c r="E84" s="88">
        <v>162</v>
      </c>
      <c r="F84" s="3"/>
      <c r="G84" s="234">
        <v>-162</v>
      </c>
      <c r="H84" s="3"/>
      <c r="I84" s="34">
        <f>E84+G84</f>
        <v>0</v>
      </c>
    </row>
    <row r="85" spans="1:9" s="101" customFormat="1" ht="15">
      <c r="A85" s="131"/>
      <c r="B85" s="81" t="s">
        <v>227</v>
      </c>
      <c r="C85" s="159"/>
      <c r="D85" s="3"/>
      <c r="E85" s="252">
        <v>0</v>
      </c>
      <c r="F85" s="253"/>
      <c r="G85" s="126">
        <v>162</v>
      </c>
      <c r="H85" s="253"/>
      <c r="I85" s="252">
        <f>E85+G85</f>
        <v>162</v>
      </c>
    </row>
    <row r="86" spans="1:9" s="101" customFormat="1" ht="15">
      <c r="A86" s="131"/>
      <c r="B86" s="81" t="s">
        <v>228</v>
      </c>
      <c r="C86" s="159"/>
      <c r="D86" s="3"/>
      <c r="E86" s="96">
        <v>3369</v>
      </c>
      <c r="F86" s="253"/>
      <c r="G86" s="126">
        <f>'EQ'!E19</f>
        <v>-339</v>
      </c>
      <c r="H86" s="253"/>
      <c r="I86" s="252">
        <f>E86+G86</f>
        <v>3030</v>
      </c>
    </row>
    <row r="87" spans="1:9" s="101" customFormat="1" ht="7.5" customHeight="1">
      <c r="A87" s="131"/>
      <c r="B87" s="81"/>
      <c r="C87" s="159"/>
      <c r="D87" s="3"/>
      <c r="E87" s="96"/>
      <c r="F87" s="253"/>
      <c r="G87" s="126"/>
      <c r="H87" s="253"/>
      <c r="I87" s="252"/>
    </row>
    <row r="88" spans="1:9" s="101" customFormat="1" ht="15">
      <c r="A88" s="131"/>
      <c r="B88" s="87" t="s">
        <v>335</v>
      </c>
      <c r="C88" s="159"/>
      <c r="D88" s="3"/>
      <c r="E88" s="96"/>
      <c r="F88" s="253"/>
      <c r="G88" s="126"/>
      <c r="H88" s="253"/>
      <c r="I88" s="252"/>
    </row>
    <row r="89" spans="1:9" s="101" customFormat="1" ht="15.75" thickBot="1">
      <c r="A89" s="49"/>
      <c r="B89" s="166" t="s">
        <v>336</v>
      </c>
      <c r="C89" s="123"/>
      <c r="D89" s="122"/>
      <c r="E89" s="235">
        <f>'EQ'!E18</f>
        <v>150513</v>
      </c>
      <c r="F89" s="235"/>
      <c r="G89" s="235">
        <f>'EQ'!E19</f>
        <v>-339</v>
      </c>
      <c r="H89" s="235"/>
      <c r="I89" s="162">
        <f>E89+G89</f>
        <v>150174</v>
      </c>
    </row>
    <row r="90" spans="1:4" s="101" customFormat="1" ht="15.75" thickTop="1">
      <c r="A90" s="49"/>
      <c r="B90" s="233"/>
      <c r="C90" s="123"/>
      <c r="D90" s="122"/>
    </row>
    <row r="91" spans="1:9" ht="15">
      <c r="A91" s="118" t="s">
        <v>325</v>
      </c>
      <c r="B91" s="118" t="s">
        <v>83</v>
      </c>
      <c r="C91" s="174"/>
      <c r="D91" s="174"/>
      <c r="E91" s="174"/>
      <c r="F91" s="174"/>
      <c r="G91" s="174"/>
      <c r="H91" s="174"/>
      <c r="I91" s="174"/>
    </row>
    <row r="92" spans="1:9" ht="15">
      <c r="A92" s="118"/>
      <c r="B92" s="118"/>
      <c r="C92" s="174"/>
      <c r="D92" s="174"/>
      <c r="E92" s="174"/>
      <c r="F92" s="174"/>
      <c r="G92" s="174"/>
      <c r="H92" s="174"/>
      <c r="I92" s="174"/>
    </row>
    <row r="93" spans="1:9" ht="32.25" customHeight="1">
      <c r="A93" s="118"/>
      <c r="B93" s="289" t="s">
        <v>277</v>
      </c>
      <c r="C93" s="289"/>
      <c r="D93" s="289"/>
      <c r="E93" s="289"/>
      <c r="F93" s="289"/>
      <c r="G93" s="289"/>
      <c r="H93" s="289"/>
      <c r="I93" s="289"/>
    </row>
    <row r="94" spans="1:9" ht="15">
      <c r="A94" s="118"/>
      <c r="B94" s="174"/>
      <c r="C94" s="174"/>
      <c r="D94" s="174"/>
      <c r="E94" s="174"/>
      <c r="F94" s="174"/>
      <c r="G94" s="174"/>
      <c r="H94" s="174"/>
      <c r="I94" s="174"/>
    </row>
    <row r="95" spans="1:9" ht="15">
      <c r="A95" s="118" t="s">
        <v>84</v>
      </c>
      <c r="B95" s="118" t="s">
        <v>85</v>
      </c>
      <c r="C95" s="174"/>
      <c r="D95" s="174"/>
      <c r="E95" s="174"/>
      <c r="F95" s="174"/>
      <c r="G95" s="174"/>
      <c r="H95" s="174"/>
      <c r="I95" s="174"/>
    </row>
    <row r="96" spans="1:9" ht="15">
      <c r="A96" s="118"/>
      <c r="B96" s="118"/>
      <c r="C96" s="174"/>
      <c r="D96" s="174"/>
      <c r="E96" s="174"/>
      <c r="F96" s="174"/>
      <c r="G96" s="174"/>
      <c r="H96" s="174"/>
      <c r="I96" s="174"/>
    </row>
    <row r="97" spans="1:9" ht="15">
      <c r="A97" s="118"/>
      <c r="B97" s="302" t="s">
        <v>86</v>
      </c>
      <c r="C97" s="302"/>
      <c r="D97" s="302"/>
      <c r="E97" s="302"/>
      <c r="F97" s="302"/>
      <c r="G97" s="302"/>
      <c r="H97" s="302"/>
      <c r="I97" s="302"/>
    </row>
    <row r="98" spans="1:9" ht="15">
      <c r="A98" s="118"/>
      <c r="B98" s="174"/>
      <c r="C98" s="174"/>
      <c r="D98" s="174"/>
      <c r="E98" s="174"/>
      <c r="F98" s="174"/>
      <c r="G98" s="174"/>
      <c r="H98" s="174"/>
      <c r="I98" s="174"/>
    </row>
    <row r="99" spans="1:9" ht="15">
      <c r="A99" s="118" t="s">
        <v>87</v>
      </c>
      <c r="B99" s="118" t="s">
        <v>88</v>
      </c>
      <c r="C99" s="174"/>
      <c r="D99" s="174"/>
      <c r="E99" s="174"/>
      <c r="F99" s="174"/>
      <c r="G99" s="174"/>
      <c r="H99" s="174"/>
      <c r="I99" s="174"/>
    </row>
    <row r="100" spans="1:9" ht="15">
      <c r="A100" s="118"/>
      <c r="B100" s="118"/>
      <c r="C100" s="174"/>
      <c r="D100" s="174"/>
      <c r="E100" s="174"/>
      <c r="F100" s="174"/>
      <c r="G100" s="174"/>
      <c r="H100" s="174"/>
      <c r="I100" s="174"/>
    </row>
    <row r="101" spans="1:9" ht="31.5" customHeight="1">
      <c r="A101" s="118"/>
      <c r="B101" s="301" t="s">
        <v>170</v>
      </c>
      <c r="C101" s="301"/>
      <c r="D101" s="301"/>
      <c r="E101" s="301"/>
      <c r="F101" s="301"/>
      <c r="G101" s="301"/>
      <c r="H101" s="301"/>
      <c r="I101" s="301"/>
    </row>
    <row r="102" spans="1:9" ht="15">
      <c r="A102" s="118"/>
      <c r="B102" s="174"/>
      <c r="C102" s="174"/>
      <c r="D102" s="174"/>
      <c r="E102" s="174"/>
      <c r="F102" s="174"/>
      <c r="G102" s="174"/>
      <c r="H102" s="174"/>
      <c r="I102" s="174"/>
    </row>
    <row r="103" spans="1:9" ht="15">
      <c r="A103" s="118" t="s">
        <v>89</v>
      </c>
      <c r="B103" s="118" t="s">
        <v>90</v>
      </c>
      <c r="C103" s="174"/>
      <c r="D103" s="174"/>
      <c r="E103" s="174"/>
      <c r="F103" s="174"/>
      <c r="G103" s="174"/>
      <c r="H103" s="174"/>
      <c r="I103" s="174"/>
    </row>
    <row r="104" spans="1:9" ht="15">
      <c r="A104" s="118"/>
      <c r="B104" s="118"/>
      <c r="C104" s="174"/>
      <c r="D104" s="174"/>
      <c r="E104" s="174"/>
      <c r="F104" s="174"/>
      <c r="G104" s="174"/>
      <c r="H104" s="174"/>
      <c r="I104" s="174"/>
    </row>
    <row r="105" spans="1:9" ht="31.5" customHeight="1">
      <c r="A105" s="118"/>
      <c r="B105" s="301" t="s">
        <v>91</v>
      </c>
      <c r="C105" s="301"/>
      <c r="D105" s="301"/>
      <c r="E105" s="301"/>
      <c r="F105" s="301"/>
      <c r="G105" s="301"/>
      <c r="H105" s="301"/>
      <c r="I105" s="301"/>
    </row>
    <row r="106" spans="1:9" ht="15">
      <c r="A106" s="118"/>
      <c r="B106" s="174"/>
      <c r="C106" s="174"/>
      <c r="D106" s="174"/>
      <c r="E106" s="174"/>
      <c r="F106" s="174"/>
      <c r="G106" s="174"/>
      <c r="H106" s="174"/>
      <c r="I106" s="174"/>
    </row>
    <row r="107" spans="1:9" ht="15">
      <c r="A107" s="118" t="s">
        <v>92</v>
      </c>
      <c r="B107" s="118" t="s">
        <v>93</v>
      </c>
      <c r="C107" s="174"/>
      <c r="D107" s="174"/>
      <c r="E107" s="174"/>
      <c r="F107" s="174"/>
      <c r="G107" s="174"/>
      <c r="H107" s="174"/>
      <c r="I107" s="174"/>
    </row>
    <row r="108" spans="1:9" ht="15">
      <c r="A108" s="118"/>
      <c r="B108" s="118"/>
      <c r="C108" s="174"/>
      <c r="D108" s="174"/>
      <c r="E108" s="174"/>
      <c r="F108" s="174"/>
      <c r="G108" s="174"/>
      <c r="H108" s="174"/>
      <c r="I108" s="174"/>
    </row>
    <row r="109" spans="1:9" ht="30.75" customHeight="1">
      <c r="A109" s="118"/>
      <c r="B109" s="301" t="s">
        <v>94</v>
      </c>
      <c r="C109" s="301"/>
      <c r="D109" s="301"/>
      <c r="E109" s="301"/>
      <c r="F109" s="301"/>
      <c r="G109" s="301"/>
      <c r="H109" s="301"/>
      <c r="I109" s="301"/>
    </row>
    <row r="110" spans="1:9" ht="15">
      <c r="A110" s="118"/>
      <c r="B110" s="174"/>
      <c r="C110" s="174"/>
      <c r="D110" s="174"/>
      <c r="E110" s="174"/>
      <c r="F110" s="174"/>
      <c r="G110" s="174"/>
      <c r="H110" s="174"/>
      <c r="I110" s="174"/>
    </row>
    <row r="111" spans="1:9" ht="15">
      <c r="A111" s="118" t="s">
        <v>95</v>
      </c>
      <c r="B111" s="118" t="s">
        <v>96</v>
      </c>
      <c r="C111" s="174"/>
      <c r="D111" s="174"/>
      <c r="E111" s="174"/>
      <c r="F111" s="174"/>
      <c r="G111" s="174"/>
      <c r="H111" s="174"/>
      <c r="I111" s="174"/>
    </row>
    <row r="112" spans="1:9" ht="15">
      <c r="A112" s="118"/>
      <c r="B112" s="175" t="s">
        <v>177</v>
      </c>
      <c r="C112" s="175"/>
      <c r="D112" s="175"/>
      <c r="E112" s="175"/>
      <c r="F112" s="175"/>
      <c r="G112" s="175"/>
      <c r="H112" s="175"/>
      <c r="I112" s="175"/>
    </row>
    <row r="113" spans="1:9" s="101" customFormat="1" ht="15">
      <c r="A113" s="118"/>
      <c r="B113" s="292" t="s">
        <v>389</v>
      </c>
      <c r="C113" s="292"/>
      <c r="D113" s="292"/>
      <c r="E113" s="292"/>
      <c r="F113" s="292"/>
      <c r="G113" s="292"/>
      <c r="H113" s="292"/>
      <c r="I113" s="292"/>
    </row>
    <row r="114" spans="1:9" s="58" customFormat="1" ht="15.75" customHeight="1">
      <c r="A114" s="87"/>
      <c r="B114" s="292"/>
      <c r="C114" s="292"/>
      <c r="D114" s="292"/>
      <c r="E114" s="292"/>
      <c r="F114" s="292"/>
      <c r="G114" s="292"/>
      <c r="H114" s="292"/>
      <c r="I114" s="292"/>
    </row>
    <row r="115" spans="1:9" ht="15">
      <c r="A115" s="174"/>
      <c r="B115" s="174"/>
      <c r="C115" s="174"/>
      <c r="D115" s="174"/>
      <c r="E115" s="174"/>
      <c r="F115" s="174"/>
      <c r="G115" s="174"/>
      <c r="H115" s="174"/>
      <c r="I115" s="174"/>
    </row>
    <row r="116" spans="1:9" ht="15">
      <c r="A116" s="118" t="s">
        <v>117</v>
      </c>
      <c r="B116" s="118" t="s">
        <v>97</v>
      </c>
      <c r="C116" s="174"/>
      <c r="D116" s="174"/>
      <c r="E116" s="174"/>
      <c r="F116" s="174"/>
      <c r="G116" s="174"/>
      <c r="H116" s="174"/>
      <c r="I116" s="174"/>
    </row>
    <row r="117" spans="1:9" ht="15">
      <c r="A117" s="118"/>
      <c r="B117" s="118"/>
      <c r="C117" s="174"/>
      <c r="D117" s="174"/>
      <c r="E117" s="174"/>
      <c r="F117" s="174"/>
      <c r="G117" s="174"/>
      <c r="H117" s="174"/>
      <c r="I117" s="174"/>
    </row>
    <row r="118" spans="1:9" ht="31.5" customHeight="1">
      <c r="A118" s="118"/>
      <c r="B118" s="301" t="s">
        <v>98</v>
      </c>
      <c r="C118" s="301"/>
      <c r="D118" s="301"/>
      <c r="E118" s="301"/>
      <c r="F118" s="301"/>
      <c r="G118" s="301"/>
      <c r="H118" s="301"/>
      <c r="I118" s="301"/>
    </row>
    <row r="119" spans="1:9" ht="15">
      <c r="A119" s="118"/>
      <c r="B119" s="174"/>
      <c r="C119" s="174"/>
      <c r="D119" s="174"/>
      <c r="E119" s="174"/>
      <c r="F119" s="174"/>
      <c r="G119" s="174"/>
      <c r="H119" s="174"/>
      <c r="I119" s="174"/>
    </row>
    <row r="120" spans="1:9" ht="15">
      <c r="A120" s="118"/>
      <c r="B120" s="118" t="s">
        <v>282</v>
      </c>
      <c r="C120" s="174"/>
      <c r="D120" s="174"/>
      <c r="E120" s="174"/>
      <c r="F120" s="174"/>
      <c r="G120" s="174"/>
      <c r="H120" s="174"/>
      <c r="I120" s="174"/>
    </row>
    <row r="121" spans="1:9" ht="15">
      <c r="A121" s="118"/>
      <c r="B121" s="174"/>
      <c r="C121" s="174"/>
      <c r="D121" s="174"/>
      <c r="E121" s="296"/>
      <c r="F121" s="296"/>
      <c r="G121" s="296"/>
      <c r="H121" s="296"/>
      <c r="I121" s="296"/>
    </row>
    <row r="122" spans="1:9" ht="27.75">
      <c r="A122" s="118"/>
      <c r="B122" s="174"/>
      <c r="C122" s="174"/>
      <c r="D122" s="174"/>
      <c r="E122" s="176" t="s">
        <v>99</v>
      </c>
      <c r="F122" s="176" t="s">
        <v>100</v>
      </c>
      <c r="G122" s="176" t="s">
        <v>101</v>
      </c>
      <c r="H122" s="176" t="s">
        <v>102</v>
      </c>
      <c r="I122" s="176" t="s">
        <v>103</v>
      </c>
    </row>
    <row r="123" spans="1:9" ht="15">
      <c r="A123" s="118"/>
      <c r="B123" s="174"/>
      <c r="C123" s="174"/>
      <c r="D123" s="174"/>
      <c r="E123" s="115" t="s">
        <v>104</v>
      </c>
      <c r="F123" s="115" t="s">
        <v>104</v>
      </c>
      <c r="G123" s="115" t="s">
        <v>104</v>
      </c>
      <c r="H123" s="115" t="s">
        <v>104</v>
      </c>
      <c r="I123" s="115" t="s">
        <v>104</v>
      </c>
    </row>
    <row r="124" spans="1:9" s="101" customFormat="1" ht="15">
      <c r="A124" s="118"/>
      <c r="B124" s="118" t="s">
        <v>346</v>
      </c>
      <c r="C124" s="174"/>
      <c r="D124" s="174"/>
      <c r="E124" s="115"/>
      <c r="F124" s="115"/>
      <c r="G124" s="115"/>
      <c r="H124" s="115"/>
      <c r="I124" s="115"/>
    </row>
    <row r="125" spans="1:9" ht="15">
      <c r="A125" s="118"/>
      <c r="B125" s="144" t="s">
        <v>45</v>
      </c>
      <c r="C125" s="174"/>
      <c r="D125" s="174"/>
      <c r="E125" s="177"/>
      <c r="F125" s="177"/>
      <c r="G125" s="177"/>
      <c r="H125" s="177"/>
      <c r="I125" s="177"/>
    </row>
    <row r="126" spans="1:9" ht="15">
      <c r="A126" s="118"/>
      <c r="B126" s="178" t="s">
        <v>278</v>
      </c>
      <c r="C126" s="179"/>
      <c r="D126" s="179"/>
      <c r="E126" s="184">
        <f>90414+25547+88362-10068-76-7877</f>
        <v>186302</v>
      </c>
      <c r="F126" s="184">
        <f>56522-F127</f>
        <v>55971</v>
      </c>
      <c r="G126" s="184">
        <v>0</v>
      </c>
      <c r="H126" s="184">
        <v>0</v>
      </c>
      <c r="I126" s="184">
        <f>SUM(E126:H126)</f>
        <v>242273</v>
      </c>
    </row>
    <row r="127" spans="1:9" ht="15">
      <c r="A127" s="118"/>
      <c r="B127" s="178" t="s">
        <v>105</v>
      </c>
      <c r="C127" s="179"/>
      <c r="D127" s="179"/>
      <c r="E127" s="184">
        <v>0</v>
      </c>
      <c r="F127" s="184">
        <f>38+513</f>
        <v>551</v>
      </c>
      <c r="G127" s="184">
        <v>0</v>
      </c>
      <c r="H127" s="184">
        <f>-SUM(E127:G127)</f>
        <v>-551</v>
      </c>
      <c r="I127" s="184">
        <f>SUM(E127:H127)</f>
        <v>0</v>
      </c>
    </row>
    <row r="128" spans="1:10" ht="15.75" thickBot="1">
      <c r="A128" s="118"/>
      <c r="B128" s="178" t="s">
        <v>106</v>
      </c>
      <c r="C128" s="179"/>
      <c r="D128" s="179"/>
      <c r="E128" s="259">
        <f>SUM(E126:E127)</f>
        <v>186302</v>
      </c>
      <c r="F128" s="259">
        <f>SUM(F126:F127)</f>
        <v>56522</v>
      </c>
      <c r="G128" s="259">
        <f>SUM(G126:G127)</f>
        <v>0</v>
      </c>
      <c r="H128" s="259">
        <f>SUM(H126:H127)</f>
        <v>-551</v>
      </c>
      <c r="I128" s="259">
        <f>SUM(I126:I127)</f>
        <v>242273</v>
      </c>
      <c r="J128" s="33">
        <f>I128-'IS'!F15</f>
        <v>0</v>
      </c>
    </row>
    <row r="129" spans="1:9" ht="15.75" thickTop="1">
      <c r="A129" s="118"/>
      <c r="B129" s="178"/>
      <c r="C129" s="179"/>
      <c r="D129" s="179"/>
      <c r="E129" s="181"/>
      <c r="F129" s="181"/>
      <c r="G129" s="181"/>
      <c r="H129" s="181"/>
      <c r="I129" s="181"/>
    </row>
    <row r="130" spans="1:9" ht="15">
      <c r="A130" s="118"/>
      <c r="B130" s="182" t="s">
        <v>174</v>
      </c>
      <c r="C130" s="179"/>
      <c r="D130" s="179"/>
      <c r="E130" s="181"/>
      <c r="F130" s="181"/>
      <c r="G130" s="181"/>
      <c r="H130" s="181"/>
      <c r="I130" s="181"/>
    </row>
    <row r="131" spans="1:9" ht="15">
      <c r="A131" s="118"/>
      <c r="B131" s="178" t="s">
        <v>306</v>
      </c>
      <c r="C131" s="179"/>
      <c r="D131" s="179"/>
      <c r="E131" s="184">
        <f>8648+3149+15096+43-E132-E133-E134-3144</f>
        <v>31569</v>
      </c>
      <c r="F131" s="184">
        <f>1412-F132-F133-F134</f>
        <v>2782</v>
      </c>
      <c r="G131" s="184">
        <f>-87-G132-G133-G134</f>
        <v>-89</v>
      </c>
      <c r="H131" s="184">
        <v>0</v>
      </c>
      <c r="I131" s="184">
        <f>SUM(E131:H131)</f>
        <v>34262</v>
      </c>
    </row>
    <row r="132" spans="1:10" ht="15">
      <c r="A132" s="118"/>
      <c r="B132" s="178" t="s">
        <v>235</v>
      </c>
      <c r="C132" s="179"/>
      <c r="D132" s="179"/>
      <c r="E132" s="184">
        <f>-240-587</f>
        <v>-827</v>
      </c>
      <c r="F132" s="184">
        <v>-198</v>
      </c>
      <c r="G132" s="184">
        <v>0</v>
      </c>
      <c r="H132" s="184">
        <v>0</v>
      </c>
      <c r="I132" s="184">
        <f>SUM(E132:H132)</f>
        <v>-1025</v>
      </c>
      <c r="J132" s="33"/>
    </row>
    <row r="133" spans="1:10" s="101" customFormat="1" ht="15">
      <c r="A133" s="118"/>
      <c r="B133" s="178" t="s">
        <v>46</v>
      </c>
      <c r="C133" s="179"/>
      <c r="D133" s="179"/>
      <c r="E133" s="260">
        <f>54+29-1</f>
        <v>82</v>
      </c>
      <c r="F133" s="260">
        <v>26</v>
      </c>
      <c r="G133" s="260">
        <v>2</v>
      </c>
      <c r="H133" s="260">
        <v>0</v>
      </c>
      <c r="I133" s="260">
        <f>SUM(E133:H133)</f>
        <v>110</v>
      </c>
      <c r="J133" s="33"/>
    </row>
    <row r="134" spans="1:10" ht="15">
      <c r="A134" s="118"/>
      <c r="B134" s="178" t="s">
        <v>280</v>
      </c>
      <c r="C134" s="179"/>
      <c r="D134" s="179"/>
      <c r="E134" s="261">
        <f>-94-3082-3856</f>
        <v>-7032</v>
      </c>
      <c r="F134" s="261">
        <f>-1141-57</f>
        <v>-1198</v>
      </c>
      <c r="G134" s="261">
        <v>0</v>
      </c>
      <c r="H134" s="261">
        <v>0</v>
      </c>
      <c r="I134" s="261">
        <f>SUM(E134:H134)</f>
        <v>-8230</v>
      </c>
      <c r="J134" s="33"/>
    </row>
    <row r="135" spans="1:10" ht="15.75" thickBot="1">
      <c r="A135" s="118"/>
      <c r="B135" s="178" t="s">
        <v>329</v>
      </c>
      <c r="C135" s="179"/>
      <c r="D135" s="179"/>
      <c r="E135" s="187">
        <f>SUM(E131:E134)</f>
        <v>23792</v>
      </c>
      <c r="F135" s="187">
        <f>SUM(F131:F134)</f>
        <v>1412</v>
      </c>
      <c r="G135" s="187">
        <f>SUM(G131:G134)</f>
        <v>-87</v>
      </c>
      <c r="H135" s="187">
        <f>SUM(H131:H134)</f>
        <v>0</v>
      </c>
      <c r="I135" s="187">
        <f>SUM(I131:I134)</f>
        <v>25117</v>
      </c>
      <c r="J135" s="33">
        <f>I135-'IS'!F31</f>
        <v>0</v>
      </c>
    </row>
    <row r="136" spans="1:9" ht="15.75" thickTop="1">
      <c r="A136" s="118"/>
      <c r="B136" s="178"/>
      <c r="C136" s="179"/>
      <c r="D136" s="179"/>
      <c r="E136" s="184"/>
      <c r="F136" s="184"/>
      <c r="G136" s="184"/>
      <c r="H136" s="184"/>
      <c r="I136" s="184"/>
    </row>
    <row r="137" spans="1:10" ht="15.75" thickBot="1">
      <c r="A137" s="118"/>
      <c r="B137" s="182" t="s">
        <v>107</v>
      </c>
      <c r="C137" s="179"/>
      <c r="D137" s="179"/>
      <c r="E137" s="187">
        <f>'BS'!C27-Notes!F137-Notes!G137-Notes!H137</f>
        <v>466712</v>
      </c>
      <c r="F137" s="187">
        <v>83431</v>
      </c>
      <c r="G137" s="187">
        <v>185307</v>
      </c>
      <c r="H137" s="187">
        <v>-219760</v>
      </c>
      <c r="I137" s="187">
        <f>SUM(E137:H137)</f>
        <v>515690</v>
      </c>
      <c r="J137" s="33">
        <f>I137-'BS'!C27</f>
        <v>0</v>
      </c>
    </row>
    <row r="138" spans="1:9" ht="15.75" thickTop="1">
      <c r="A138" s="118"/>
      <c r="B138" s="178"/>
      <c r="C138" s="179"/>
      <c r="D138" s="179"/>
      <c r="E138" s="194"/>
      <c r="F138" s="194"/>
      <c r="G138" s="194"/>
      <c r="H138" s="194"/>
      <c r="I138" s="194"/>
    </row>
    <row r="139" spans="1:10" s="101" customFormat="1" ht="15.75" thickBot="1">
      <c r="A139" s="118"/>
      <c r="B139" s="182" t="s">
        <v>108</v>
      </c>
      <c r="C139" s="179"/>
      <c r="D139" s="179"/>
      <c r="E139" s="187">
        <f>'BS'!C47-Notes!F139-Notes!G139-Notes!H139</f>
        <v>220109</v>
      </c>
      <c r="F139" s="187">
        <v>26633</v>
      </c>
      <c r="G139" s="187">
        <f>19+26</f>
        <v>45</v>
      </c>
      <c r="H139" s="187">
        <f>-48355+2922</f>
        <v>-45433</v>
      </c>
      <c r="I139" s="187">
        <f>SUM(E139:H139)</f>
        <v>201354</v>
      </c>
      <c r="J139" s="33">
        <f>I139-'BS'!C47</f>
        <v>0</v>
      </c>
    </row>
    <row r="140" spans="1:9" ht="15.75" thickTop="1">
      <c r="A140" s="118"/>
      <c r="B140" s="11"/>
      <c r="C140" s="179"/>
      <c r="D140" s="179"/>
      <c r="E140" s="245"/>
      <c r="F140" s="245"/>
      <c r="G140" s="245"/>
      <c r="H140" s="245"/>
      <c r="I140" s="245"/>
    </row>
    <row r="141" spans="1:9" s="101" customFormat="1" ht="27.75">
      <c r="A141" s="118"/>
      <c r="B141" s="174"/>
      <c r="C141" s="174"/>
      <c r="D141" s="174"/>
      <c r="E141" s="257" t="s">
        <v>99</v>
      </c>
      <c r="F141" s="257" t="s">
        <v>100</v>
      </c>
      <c r="G141" s="257" t="s">
        <v>101</v>
      </c>
      <c r="H141" s="257" t="s">
        <v>102</v>
      </c>
      <c r="I141" s="257" t="s">
        <v>103</v>
      </c>
    </row>
    <row r="142" spans="1:9" s="101" customFormat="1" ht="15">
      <c r="A142" s="118"/>
      <c r="B142" s="174"/>
      <c r="C142" s="174"/>
      <c r="D142" s="174"/>
      <c r="E142" s="115" t="s">
        <v>104</v>
      </c>
      <c r="F142" s="115" t="s">
        <v>104</v>
      </c>
      <c r="G142" s="115" t="s">
        <v>104</v>
      </c>
      <c r="H142" s="115" t="s">
        <v>104</v>
      </c>
      <c r="I142" s="115" t="s">
        <v>104</v>
      </c>
    </row>
    <row r="143" spans="1:9" s="101" customFormat="1" ht="15">
      <c r="A143" s="118"/>
      <c r="B143" s="174"/>
      <c r="C143" s="174"/>
      <c r="D143" s="174"/>
      <c r="E143" s="115"/>
      <c r="F143" s="115"/>
      <c r="G143" s="115"/>
      <c r="H143" s="115"/>
      <c r="I143" s="115"/>
    </row>
    <row r="144" spans="1:9" s="101" customFormat="1" ht="15">
      <c r="A144" s="118"/>
      <c r="B144" s="118" t="s">
        <v>347</v>
      </c>
      <c r="C144" s="174"/>
      <c r="D144" s="174"/>
      <c r="E144" s="115"/>
      <c r="F144" s="115"/>
      <c r="G144" s="115"/>
      <c r="H144" s="115"/>
      <c r="I144" s="115"/>
    </row>
    <row r="145" spans="1:9" s="101" customFormat="1" ht="15">
      <c r="A145" s="118"/>
      <c r="B145" s="144" t="s">
        <v>45</v>
      </c>
      <c r="C145" s="174"/>
      <c r="D145" s="174"/>
      <c r="E145" s="177"/>
      <c r="F145" s="177"/>
      <c r="G145" s="177"/>
      <c r="H145" s="177"/>
      <c r="I145" s="177"/>
    </row>
    <row r="146" spans="1:9" s="101" customFormat="1" ht="15">
      <c r="A146" s="118"/>
      <c r="B146" s="178" t="s">
        <v>278</v>
      </c>
      <c r="C146" s="179"/>
      <c r="D146" s="179"/>
      <c r="E146" s="184">
        <v>117897</v>
      </c>
      <c r="F146" s="184">
        <v>61993</v>
      </c>
      <c r="G146" s="184">
        <v>0</v>
      </c>
      <c r="H146" s="181">
        <v>0</v>
      </c>
      <c r="I146" s="181">
        <f>SUM(E146:H146)</f>
        <v>179890</v>
      </c>
    </row>
    <row r="147" spans="1:9" s="101" customFormat="1" ht="15">
      <c r="A147" s="118"/>
      <c r="B147" s="178" t="s">
        <v>105</v>
      </c>
      <c r="C147" s="179"/>
      <c r="D147" s="179"/>
      <c r="E147" s="181">
        <v>15634</v>
      </c>
      <c r="F147" s="181">
        <v>369</v>
      </c>
      <c r="G147" s="181">
        <v>0</v>
      </c>
      <c r="H147" s="181">
        <v>-16003</v>
      </c>
      <c r="I147" s="181">
        <f>SUM(E147:H147)</f>
        <v>0</v>
      </c>
    </row>
    <row r="148" spans="1:10" s="101" customFormat="1" ht="15.75" thickBot="1">
      <c r="A148" s="118"/>
      <c r="B148" s="178" t="s">
        <v>106</v>
      </c>
      <c r="C148" s="179"/>
      <c r="D148" s="179"/>
      <c r="E148" s="180">
        <f>SUM(E146:E147)</f>
        <v>133531</v>
      </c>
      <c r="F148" s="180">
        <f>SUM(F146:F147)</f>
        <v>62362</v>
      </c>
      <c r="G148" s="180">
        <f>SUM(G146:G147)</f>
        <v>0</v>
      </c>
      <c r="H148" s="180">
        <f>SUM(H146:H147)</f>
        <v>-16003</v>
      </c>
      <c r="I148" s="180">
        <f>SUM(I146:I147)</f>
        <v>179890</v>
      </c>
      <c r="J148" s="33">
        <f>I148-'IS'!H15</f>
        <v>0</v>
      </c>
    </row>
    <row r="149" spans="1:9" s="101" customFormat="1" ht="15.75" thickTop="1">
      <c r="A149" s="118"/>
      <c r="B149" s="178"/>
      <c r="C149" s="179"/>
      <c r="D149" s="179"/>
      <c r="E149" s="181"/>
      <c r="F149" s="181"/>
      <c r="G149" s="181"/>
      <c r="H149" s="181"/>
      <c r="I149" s="181"/>
    </row>
    <row r="150" spans="1:9" s="101" customFormat="1" ht="15">
      <c r="A150" s="118"/>
      <c r="B150" s="182" t="s">
        <v>174</v>
      </c>
      <c r="C150" s="179"/>
      <c r="D150" s="179"/>
      <c r="E150" s="181"/>
      <c r="F150" s="181"/>
      <c r="G150" s="181"/>
      <c r="H150" s="181"/>
      <c r="I150" s="181"/>
    </row>
    <row r="151" spans="1:10" s="101" customFormat="1" ht="15">
      <c r="A151" s="118"/>
      <c r="B151" s="178" t="s">
        <v>306</v>
      </c>
      <c r="C151" s="179"/>
      <c r="D151" s="179"/>
      <c r="E151" s="181">
        <f>10608-7727</f>
        <v>2881</v>
      </c>
      <c r="F151" s="181">
        <f>3289-738</f>
        <v>2551</v>
      </c>
      <c r="G151" s="181">
        <v>-64</v>
      </c>
      <c r="H151" s="181">
        <v>0</v>
      </c>
      <c r="I151" s="181">
        <f>SUM(E151:H151)</f>
        <v>5368</v>
      </c>
      <c r="J151" s="33" t="s">
        <v>281</v>
      </c>
    </row>
    <row r="152" spans="1:10" s="101" customFormat="1" ht="15">
      <c r="A152" s="118"/>
      <c r="B152" s="178" t="s">
        <v>235</v>
      </c>
      <c r="C152" s="179"/>
      <c r="D152" s="179"/>
      <c r="E152" s="185">
        <v>-1354</v>
      </c>
      <c r="F152" s="185">
        <v>-312</v>
      </c>
      <c r="G152" s="185">
        <v>0</v>
      </c>
      <c r="H152" s="185">
        <v>0</v>
      </c>
      <c r="I152" s="185">
        <f>SUM(E152:H152)</f>
        <v>-1666</v>
      </c>
      <c r="J152" s="33">
        <f>I152-'IS'!H29</f>
        <v>0</v>
      </c>
    </row>
    <row r="153" spans="1:10" s="101" customFormat="1" ht="15">
      <c r="A153" s="118"/>
      <c r="B153" s="178" t="s">
        <v>46</v>
      </c>
      <c r="C153" s="179"/>
      <c r="D153" s="179"/>
      <c r="E153" s="185">
        <v>44</v>
      </c>
      <c r="F153" s="185">
        <v>6</v>
      </c>
      <c r="G153" s="185">
        <v>0</v>
      </c>
      <c r="H153" s="185">
        <v>0</v>
      </c>
      <c r="I153" s="185">
        <f>SUM(E153:H153)</f>
        <v>50</v>
      </c>
      <c r="J153" s="33"/>
    </row>
    <row r="154" spans="1:9" s="101" customFormat="1" ht="15">
      <c r="A154" s="118"/>
      <c r="B154" s="178" t="s">
        <v>280</v>
      </c>
      <c r="C154" s="179"/>
      <c r="D154" s="179"/>
      <c r="E154" s="198">
        <v>7727</v>
      </c>
      <c r="F154" s="198">
        <v>738</v>
      </c>
      <c r="G154" s="186">
        <v>0</v>
      </c>
      <c r="H154" s="186">
        <v>0</v>
      </c>
      <c r="I154" s="186">
        <f>SUM(E154:H154)</f>
        <v>8465</v>
      </c>
    </row>
    <row r="155" spans="1:10" s="101" customFormat="1" ht="15.75" thickBot="1">
      <c r="A155" s="118"/>
      <c r="B155" s="178" t="s">
        <v>329</v>
      </c>
      <c r="C155" s="179"/>
      <c r="D155" s="179"/>
      <c r="E155" s="183">
        <f>SUM(E151:E154)</f>
        <v>9298</v>
      </c>
      <c r="F155" s="183">
        <f>SUM(F151:F154)</f>
        <v>2983</v>
      </c>
      <c r="G155" s="183">
        <f>SUM(G151:G154)</f>
        <v>-64</v>
      </c>
      <c r="H155" s="183">
        <f>SUM(H151:H154)</f>
        <v>0</v>
      </c>
      <c r="I155" s="183">
        <f>SUM(I151:I154)</f>
        <v>12217</v>
      </c>
      <c r="J155" s="33">
        <f>I155-'IS'!H31</f>
        <v>0</v>
      </c>
    </row>
    <row r="156" spans="1:9" s="101" customFormat="1" ht="15.75" thickTop="1">
      <c r="A156" s="118"/>
      <c r="B156" s="174"/>
      <c r="C156" s="179"/>
      <c r="D156" s="179"/>
      <c r="E156" s="181"/>
      <c r="F156" s="181"/>
      <c r="G156" s="181"/>
      <c r="H156" s="181"/>
      <c r="I156" s="181"/>
    </row>
    <row r="157" spans="1:9" s="101" customFormat="1" ht="15.75" thickBot="1">
      <c r="A157" s="118"/>
      <c r="B157" s="182" t="s">
        <v>107</v>
      </c>
      <c r="C157" s="179"/>
      <c r="D157" s="179"/>
      <c r="E157" s="187">
        <v>492542</v>
      </c>
      <c r="F157" s="187">
        <v>73586</v>
      </c>
      <c r="G157" s="187">
        <v>189885</v>
      </c>
      <c r="H157" s="187">
        <v>-233927</v>
      </c>
      <c r="I157" s="187">
        <f>SUM(E157:H157)</f>
        <v>522086</v>
      </c>
    </row>
    <row r="158" spans="1:9" s="101" customFormat="1" ht="15.75" thickTop="1">
      <c r="A158" s="118"/>
      <c r="B158" s="178"/>
      <c r="C158" s="179"/>
      <c r="D158" s="179"/>
      <c r="E158" s="105"/>
      <c r="F158" s="105"/>
      <c r="G158" s="105"/>
      <c r="H158" s="105"/>
      <c r="I158" s="105"/>
    </row>
    <row r="159" spans="1:9" s="101" customFormat="1" ht="15.75" thickBot="1">
      <c r="A159" s="118"/>
      <c r="B159" s="182" t="s">
        <v>108</v>
      </c>
      <c r="C159" s="179"/>
      <c r="D159" s="179"/>
      <c r="E159" s="187">
        <v>250049</v>
      </c>
      <c r="F159" s="187">
        <v>19320</v>
      </c>
      <c r="G159" s="187">
        <v>253</v>
      </c>
      <c r="H159" s="187">
        <v>-59836</v>
      </c>
      <c r="I159" s="187">
        <f>SUM(E159:H159)</f>
        <v>209786</v>
      </c>
    </row>
    <row r="160" spans="1:9" ht="15.75" thickTop="1">
      <c r="A160" s="118"/>
      <c r="B160" s="129"/>
      <c r="C160" s="179"/>
      <c r="D160" s="179"/>
      <c r="E160" s="179"/>
      <c r="F160" s="179"/>
      <c r="G160" s="179"/>
      <c r="H160" s="179"/>
      <c r="I160" s="179"/>
    </row>
    <row r="161" spans="1:9" ht="15">
      <c r="A161" s="118"/>
      <c r="B161" s="129" t="s">
        <v>283</v>
      </c>
      <c r="C161" s="179"/>
      <c r="D161" s="179"/>
      <c r="E161" s="179"/>
      <c r="F161" s="179"/>
      <c r="G161" s="179"/>
      <c r="H161" s="179"/>
      <c r="I161" s="179"/>
    </row>
    <row r="162" spans="1:9" ht="15">
      <c r="A162" s="118"/>
      <c r="B162" s="179"/>
      <c r="C162" s="179"/>
      <c r="D162" s="179"/>
      <c r="E162" s="174"/>
      <c r="F162" s="296"/>
      <c r="G162" s="296"/>
      <c r="H162" s="296"/>
      <c r="I162" s="179"/>
    </row>
    <row r="163" spans="1:9" ht="15.75" customHeight="1">
      <c r="A163" s="118"/>
      <c r="B163" s="188"/>
      <c r="C163" s="189"/>
      <c r="D163" s="174"/>
      <c r="E163" s="174"/>
      <c r="F163" s="313" t="s">
        <v>45</v>
      </c>
      <c r="G163" s="313"/>
      <c r="H163" s="313" t="s">
        <v>279</v>
      </c>
      <c r="I163" s="313"/>
    </row>
    <row r="164" spans="1:9" s="101" customFormat="1" ht="15.75" customHeight="1">
      <c r="A164" s="118"/>
      <c r="B164" s="188"/>
      <c r="C164" s="189"/>
      <c r="D164" s="174"/>
      <c r="E164" s="174"/>
      <c r="F164" s="190" t="s">
        <v>348</v>
      </c>
      <c r="G164" s="191" t="s">
        <v>348</v>
      </c>
      <c r="H164" s="190" t="s">
        <v>348</v>
      </c>
      <c r="I164" s="191" t="s">
        <v>348</v>
      </c>
    </row>
    <row r="165" spans="1:9" s="101" customFormat="1" ht="15.75" customHeight="1">
      <c r="A165" s="118"/>
      <c r="B165" s="188"/>
      <c r="C165" s="189"/>
      <c r="D165" s="174"/>
      <c r="E165" s="174"/>
      <c r="F165" s="190" t="s">
        <v>44</v>
      </c>
      <c r="G165" s="191" t="s">
        <v>44</v>
      </c>
      <c r="H165" s="190" t="s">
        <v>44</v>
      </c>
      <c r="I165" s="191" t="s">
        <v>44</v>
      </c>
    </row>
    <row r="166" spans="1:9" ht="15">
      <c r="A166" s="118"/>
      <c r="B166" s="188"/>
      <c r="C166" s="189"/>
      <c r="D166" s="174"/>
      <c r="E166" s="174"/>
      <c r="F166" s="115" t="s">
        <v>349</v>
      </c>
      <c r="G166" s="4" t="s">
        <v>350</v>
      </c>
      <c r="H166" s="254" t="s">
        <v>349</v>
      </c>
      <c r="I166" s="4" t="s">
        <v>350</v>
      </c>
    </row>
    <row r="167" spans="1:10" ht="15">
      <c r="A167" s="118"/>
      <c r="B167" s="192"/>
      <c r="C167" s="192"/>
      <c r="D167" s="174"/>
      <c r="E167" s="174"/>
      <c r="F167" s="190" t="s">
        <v>104</v>
      </c>
      <c r="G167" s="191" t="s">
        <v>104</v>
      </c>
      <c r="H167" s="190" t="s">
        <v>104</v>
      </c>
      <c r="I167" s="191" t="s">
        <v>104</v>
      </c>
      <c r="J167" s="6"/>
    </row>
    <row r="168" spans="1:10" s="101" customFormat="1" ht="15">
      <c r="A168" s="118"/>
      <c r="B168" s="192"/>
      <c r="C168" s="192"/>
      <c r="D168" s="174"/>
      <c r="E168" s="174"/>
      <c r="F168" s="190"/>
      <c r="G168" s="191"/>
      <c r="H168" s="190"/>
      <c r="I168" s="191"/>
      <c r="J168" s="6"/>
    </row>
    <row r="169" spans="1:9" ht="15">
      <c r="A169" s="118"/>
      <c r="B169" s="193" t="s">
        <v>109</v>
      </c>
      <c r="C169" s="188"/>
      <c r="D169" s="174"/>
      <c r="E169" s="194"/>
      <c r="F169" s="229">
        <f>73595-18573</f>
        <v>55022</v>
      </c>
      <c r="G169" s="195">
        <v>42985</v>
      </c>
      <c r="H169" s="229">
        <v>100519</v>
      </c>
      <c r="I169" s="105">
        <v>97632</v>
      </c>
    </row>
    <row r="170" spans="1:9" ht="15">
      <c r="A170" s="118"/>
      <c r="B170" s="193" t="s">
        <v>110</v>
      </c>
      <c r="C170" s="188"/>
      <c r="D170" s="174"/>
      <c r="E170" s="194"/>
      <c r="F170" s="229">
        <v>4839</v>
      </c>
      <c r="G170" s="195">
        <v>4147</v>
      </c>
      <c r="H170" s="229">
        <v>98714</v>
      </c>
      <c r="I170" s="105">
        <v>124108</v>
      </c>
    </row>
    <row r="171" spans="1:9" ht="15">
      <c r="A171" s="118"/>
      <c r="B171" s="193" t="s">
        <v>111</v>
      </c>
      <c r="C171" s="188"/>
      <c r="D171" s="174"/>
      <c r="E171" s="194"/>
      <c r="F171" s="229">
        <v>47830</v>
      </c>
      <c r="G171" s="195">
        <v>46463</v>
      </c>
      <c r="H171" s="230">
        <v>0</v>
      </c>
      <c r="I171" s="184">
        <v>0</v>
      </c>
    </row>
    <row r="172" spans="1:9" ht="15">
      <c r="A172" s="118"/>
      <c r="B172" s="193" t="s">
        <v>112</v>
      </c>
      <c r="C172" s="188"/>
      <c r="D172" s="174"/>
      <c r="E172" s="194"/>
      <c r="F172" s="229">
        <v>110690</v>
      </c>
      <c r="G172" s="195">
        <v>54361</v>
      </c>
      <c r="H172" s="230">
        <v>0</v>
      </c>
      <c r="I172" s="184">
        <v>0</v>
      </c>
    </row>
    <row r="173" spans="1:9" ht="15">
      <c r="A173" s="118"/>
      <c r="B173" s="193" t="s">
        <v>101</v>
      </c>
      <c r="C173" s="188"/>
      <c r="D173" s="174"/>
      <c r="E173" s="194"/>
      <c r="F173" s="229">
        <v>23892</v>
      </c>
      <c r="G173" s="195">
        <v>31934</v>
      </c>
      <c r="H173" s="230">
        <v>0</v>
      </c>
      <c r="I173" s="184">
        <v>0</v>
      </c>
    </row>
    <row r="174" spans="1:9" ht="15">
      <c r="A174" s="118"/>
      <c r="B174" s="196"/>
      <c r="C174" s="197"/>
      <c r="D174" s="174"/>
      <c r="E174" s="194"/>
      <c r="F174" s="241"/>
      <c r="G174" s="198"/>
      <c r="H174" s="231"/>
      <c r="I174" s="199"/>
    </row>
    <row r="175" spans="1:11" ht="15.75" thickBot="1">
      <c r="A175" s="118"/>
      <c r="B175" s="188"/>
      <c r="C175" s="188"/>
      <c r="D175" s="174"/>
      <c r="E175" s="174"/>
      <c r="F175" s="232">
        <f>SUM(F169:F174)</f>
        <v>242273</v>
      </c>
      <c r="G175" s="200">
        <f>SUM(G169:G174)</f>
        <v>179890</v>
      </c>
      <c r="H175" s="232">
        <f>SUM(H169:H174)</f>
        <v>199233</v>
      </c>
      <c r="I175" s="200">
        <f>SUM(I169:I174)</f>
        <v>221740</v>
      </c>
      <c r="J175" s="33">
        <f>F175-'IS'!F15</f>
        <v>0</v>
      </c>
      <c r="K175" s="33">
        <f>H175-'BS'!C20+'BS'!C19+'BS'!C18</f>
        <v>0</v>
      </c>
    </row>
    <row r="176" spans="1:9" ht="15.75" thickTop="1">
      <c r="A176" s="118"/>
      <c r="B176" s="174"/>
      <c r="C176" s="174"/>
      <c r="D176" s="174"/>
      <c r="E176" s="174"/>
      <c r="F176" s="201"/>
      <c r="G176" s="174"/>
      <c r="H176" s="174"/>
      <c r="I176" s="174"/>
    </row>
    <row r="177" spans="1:9" ht="15">
      <c r="A177" s="118" t="s">
        <v>118</v>
      </c>
      <c r="B177" s="118" t="s">
        <v>113</v>
      </c>
      <c r="C177" s="174"/>
      <c r="D177" s="174"/>
      <c r="E177" s="174"/>
      <c r="F177" s="174"/>
      <c r="G177" s="174"/>
      <c r="H177" s="174"/>
      <c r="I177" s="174"/>
    </row>
    <row r="178" spans="1:9" ht="15">
      <c r="A178" s="118"/>
      <c r="B178" s="118"/>
      <c r="C178" s="174"/>
      <c r="D178" s="174"/>
      <c r="E178" s="174"/>
      <c r="F178" s="174"/>
      <c r="G178" s="174"/>
      <c r="H178" s="174"/>
      <c r="I178" s="174"/>
    </row>
    <row r="179" spans="1:9" ht="30.75" customHeight="1">
      <c r="A179" s="118"/>
      <c r="B179" s="289" t="s">
        <v>114</v>
      </c>
      <c r="C179" s="289"/>
      <c r="D179" s="289"/>
      <c r="E179" s="289"/>
      <c r="F179" s="289"/>
      <c r="G179" s="289"/>
      <c r="H179" s="289"/>
      <c r="I179" s="289"/>
    </row>
    <row r="180" spans="1:9" ht="15">
      <c r="A180" s="118"/>
      <c r="B180" s="174"/>
      <c r="C180" s="174"/>
      <c r="D180" s="174"/>
      <c r="E180" s="174"/>
      <c r="F180" s="174"/>
      <c r="G180" s="174"/>
      <c r="H180" s="174"/>
      <c r="I180" s="174"/>
    </row>
    <row r="181" spans="1:9" ht="15">
      <c r="A181" s="118" t="s">
        <v>119</v>
      </c>
      <c r="B181" s="118" t="s">
        <v>171</v>
      </c>
      <c r="C181" s="174"/>
      <c r="D181" s="174"/>
      <c r="E181" s="174"/>
      <c r="F181" s="174"/>
      <c r="G181" s="174"/>
      <c r="H181" s="174"/>
      <c r="I181" s="174"/>
    </row>
    <row r="182" spans="1:9" ht="15">
      <c r="A182" s="118"/>
      <c r="B182" s="118"/>
      <c r="C182" s="174"/>
      <c r="D182" s="174"/>
      <c r="E182" s="174"/>
      <c r="F182" s="174"/>
      <c r="G182" s="174"/>
      <c r="H182" s="174"/>
      <c r="I182" s="174"/>
    </row>
    <row r="183" spans="1:9" s="58" customFormat="1" ht="31.5" customHeight="1">
      <c r="A183" s="87"/>
      <c r="B183" s="291" t="s">
        <v>172</v>
      </c>
      <c r="C183" s="291"/>
      <c r="D183" s="291"/>
      <c r="E183" s="291"/>
      <c r="F183" s="291"/>
      <c r="G183" s="291"/>
      <c r="H183" s="291"/>
      <c r="I183" s="291"/>
    </row>
    <row r="184" spans="1:9" ht="15">
      <c r="A184" s="87"/>
      <c r="B184" s="194"/>
      <c r="C184" s="194"/>
      <c r="D184" s="194"/>
      <c r="E184" s="194"/>
      <c r="F184" s="194"/>
      <c r="G184" s="194"/>
      <c r="H184" s="194"/>
      <c r="I184" s="194"/>
    </row>
    <row r="185" spans="1:9" s="31" customFormat="1" ht="15">
      <c r="A185" s="202" t="s">
        <v>327</v>
      </c>
      <c r="B185" s="248" t="s">
        <v>326</v>
      </c>
      <c r="C185" s="81"/>
      <c r="D185" s="81"/>
      <c r="E185" s="81"/>
      <c r="F185" s="81"/>
      <c r="G185" s="81"/>
      <c r="H185" s="81"/>
      <c r="I185" s="81"/>
    </row>
    <row r="186" spans="1:9" s="74" customFormat="1" ht="15">
      <c r="A186" s="77"/>
      <c r="B186" s="194"/>
      <c r="C186" s="194"/>
      <c r="D186" s="194"/>
      <c r="E186" s="194"/>
      <c r="F186" s="194"/>
      <c r="G186" s="194"/>
      <c r="H186" s="194"/>
      <c r="I186" s="194"/>
    </row>
    <row r="187" spans="1:9" s="74" customFormat="1" ht="15">
      <c r="A187" s="77"/>
      <c r="B187" s="308" t="s">
        <v>284</v>
      </c>
      <c r="C187" s="308"/>
      <c r="D187" s="308"/>
      <c r="E187" s="308"/>
      <c r="F187" s="308"/>
      <c r="G187" s="308"/>
      <c r="H187" s="308"/>
      <c r="I187" s="308"/>
    </row>
    <row r="188" spans="1:9" s="74" customFormat="1" ht="15">
      <c r="A188" s="87"/>
      <c r="B188" s="194"/>
      <c r="C188" s="194"/>
      <c r="D188" s="194"/>
      <c r="E188" s="194"/>
      <c r="F188" s="194"/>
      <c r="G188" s="194"/>
      <c r="H188" s="194"/>
      <c r="I188" s="194"/>
    </row>
    <row r="189" spans="1:9" ht="15">
      <c r="A189" s="87" t="s">
        <v>328</v>
      </c>
      <c r="B189" s="87" t="s">
        <v>115</v>
      </c>
      <c r="C189" s="194"/>
      <c r="D189" s="194"/>
      <c r="E189" s="194"/>
      <c r="F189" s="194"/>
      <c r="G189" s="194"/>
      <c r="H189" s="194"/>
      <c r="I189" s="194"/>
    </row>
    <row r="190" spans="1:9" ht="15">
      <c r="A190" s="87"/>
      <c r="B190" s="87"/>
      <c r="C190" s="194"/>
      <c r="D190" s="194"/>
      <c r="E190" s="194"/>
      <c r="F190" s="194"/>
      <c r="G190" s="194"/>
      <c r="H190" s="194"/>
      <c r="I190" s="194"/>
    </row>
    <row r="191" spans="1:9" ht="15">
      <c r="A191" s="87"/>
      <c r="B191" s="290" t="s">
        <v>337</v>
      </c>
      <c r="C191" s="290"/>
      <c r="D191" s="290"/>
      <c r="E191" s="290"/>
      <c r="F191" s="290"/>
      <c r="G191" s="290"/>
      <c r="H191" s="290"/>
      <c r="I191" s="290"/>
    </row>
    <row r="192" spans="1:9" ht="15">
      <c r="A192" s="87"/>
      <c r="B192" s="194"/>
      <c r="C192" s="194"/>
      <c r="D192" s="194"/>
      <c r="E192" s="194"/>
      <c r="F192" s="194"/>
      <c r="G192" s="194"/>
      <c r="H192" s="194"/>
      <c r="I192" s="194"/>
    </row>
    <row r="193" spans="1:9" ht="15">
      <c r="A193" s="87" t="s">
        <v>120</v>
      </c>
      <c r="B193" s="87" t="s">
        <v>116</v>
      </c>
      <c r="C193" s="194"/>
      <c r="D193" s="194"/>
      <c r="E193" s="194"/>
      <c r="F193" s="194"/>
      <c r="G193" s="194"/>
      <c r="H193" s="194"/>
      <c r="I193" s="194"/>
    </row>
    <row r="194" spans="1:9" ht="15">
      <c r="A194" s="87"/>
      <c r="B194" s="87"/>
      <c r="C194" s="194"/>
      <c r="D194" s="194"/>
      <c r="E194" s="194"/>
      <c r="F194" s="194"/>
      <c r="G194" s="194"/>
      <c r="H194" s="194"/>
      <c r="I194" s="203"/>
    </row>
    <row r="195" spans="1:9" s="58" customFormat="1" ht="15.75" customHeight="1">
      <c r="A195" s="87"/>
      <c r="B195" s="307" t="s">
        <v>384</v>
      </c>
      <c r="C195" s="307"/>
      <c r="D195" s="307"/>
      <c r="E195" s="307"/>
      <c r="F195" s="307"/>
      <c r="G195" s="307"/>
      <c r="H195" s="307"/>
      <c r="I195" s="307"/>
    </row>
    <row r="196" spans="1:9" ht="15">
      <c r="A196" s="118"/>
      <c r="B196" s="87"/>
      <c r="C196" s="174"/>
      <c r="D196" s="174"/>
      <c r="E196" s="174"/>
      <c r="F196" s="174"/>
      <c r="G196" s="174"/>
      <c r="H196" s="174"/>
      <c r="I196" s="174"/>
    </row>
    <row r="197" spans="1:9" ht="15">
      <c r="A197" s="87"/>
      <c r="B197" s="3"/>
      <c r="C197" s="194"/>
      <c r="D197" s="194"/>
      <c r="E197" s="194"/>
      <c r="F197" s="194"/>
      <c r="G197" s="194"/>
      <c r="H197" s="194"/>
      <c r="I197" s="204"/>
    </row>
    <row r="198" spans="1:9" ht="15">
      <c r="A198" s="87"/>
      <c r="B198" s="194"/>
      <c r="C198" s="194"/>
      <c r="D198" s="194"/>
      <c r="E198" s="194"/>
      <c r="F198" s="194"/>
      <c r="G198" s="194"/>
      <c r="H198" s="194"/>
      <c r="I198" s="194"/>
    </row>
    <row r="199" spans="1:9" ht="15">
      <c r="A199" s="87"/>
      <c r="B199" s="194"/>
      <c r="C199" s="194"/>
      <c r="D199" s="194"/>
      <c r="E199" s="194"/>
      <c r="F199" s="194"/>
      <c r="G199" s="194"/>
      <c r="H199" s="194"/>
      <c r="I199" s="205"/>
    </row>
    <row r="200" spans="1:9" s="101" customFormat="1" ht="15">
      <c r="A200" s="87"/>
      <c r="B200" s="194"/>
      <c r="C200" s="194"/>
      <c r="D200" s="194"/>
      <c r="E200" s="194"/>
      <c r="F200" s="194"/>
      <c r="G200" s="194"/>
      <c r="H200" s="194"/>
      <c r="I200" s="205"/>
    </row>
    <row r="201" spans="1:9" s="101" customFormat="1" ht="15">
      <c r="A201" s="87"/>
      <c r="B201" s="194"/>
      <c r="C201" s="194"/>
      <c r="D201" s="194"/>
      <c r="E201" s="194"/>
      <c r="F201" s="194"/>
      <c r="G201" s="194"/>
      <c r="H201" s="194"/>
      <c r="I201" s="205"/>
    </row>
    <row r="202" spans="1:9" s="101" customFormat="1" ht="15">
      <c r="A202" s="87"/>
      <c r="B202" s="194"/>
      <c r="C202" s="194"/>
      <c r="D202" s="194"/>
      <c r="E202" s="194"/>
      <c r="F202" s="194"/>
      <c r="G202" s="194"/>
      <c r="H202" s="194"/>
      <c r="I202" s="205"/>
    </row>
    <row r="203" spans="1:9" s="101" customFormat="1" ht="15">
      <c r="A203" s="87"/>
      <c r="B203" s="194"/>
      <c r="C203" s="194"/>
      <c r="D203" s="194"/>
      <c r="E203" s="194"/>
      <c r="F203" s="194"/>
      <c r="G203" s="194"/>
      <c r="H203" s="194"/>
      <c r="I203" s="205"/>
    </row>
    <row r="204" spans="1:9" ht="15">
      <c r="A204" s="87"/>
      <c r="B204" s="194"/>
      <c r="C204" s="194"/>
      <c r="D204" s="194"/>
      <c r="E204" s="194"/>
      <c r="F204" s="194"/>
      <c r="G204" s="194"/>
      <c r="H204" s="194"/>
      <c r="I204" s="194"/>
    </row>
    <row r="205" spans="1:9" s="101" customFormat="1" ht="15">
      <c r="A205" s="87"/>
      <c r="B205" s="194"/>
      <c r="C205" s="194"/>
      <c r="D205" s="194"/>
      <c r="E205" s="194"/>
      <c r="F205" s="194"/>
      <c r="G205" s="194"/>
      <c r="H205" s="194"/>
      <c r="I205" s="194"/>
    </row>
    <row r="206" spans="1:9" s="101" customFormat="1" ht="15">
      <c r="A206" s="87"/>
      <c r="B206" s="194"/>
      <c r="C206" s="194"/>
      <c r="D206" s="194"/>
      <c r="E206" s="194"/>
      <c r="F206" s="194"/>
      <c r="G206" s="194"/>
      <c r="H206" s="194"/>
      <c r="I206" s="194"/>
    </row>
    <row r="207" spans="1:9" ht="15">
      <c r="A207" s="87" t="s">
        <v>123</v>
      </c>
      <c r="B207" s="87" t="s">
        <v>121</v>
      </c>
      <c r="C207" s="194"/>
      <c r="D207" s="194"/>
      <c r="E207" s="194"/>
      <c r="F207" s="194"/>
      <c r="G207" s="194"/>
      <c r="H207" s="194"/>
      <c r="I207" s="194"/>
    </row>
    <row r="208" spans="1:9" s="101" customFormat="1" ht="15">
      <c r="A208" s="118"/>
      <c r="B208" s="174"/>
      <c r="C208" s="174"/>
      <c r="D208" s="174"/>
      <c r="E208" s="174"/>
      <c r="F208" s="310" t="s">
        <v>274</v>
      </c>
      <c r="G208" s="310"/>
      <c r="H208" s="310" t="s">
        <v>275</v>
      </c>
      <c r="I208" s="310"/>
    </row>
    <row r="209" spans="1:9" ht="15">
      <c r="A209" s="87"/>
      <c r="B209" s="194"/>
      <c r="C209" s="194"/>
      <c r="D209" s="194"/>
      <c r="E209" s="194"/>
      <c r="F209" s="309" t="s">
        <v>122</v>
      </c>
      <c r="G209" s="309"/>
      <c r="H209" s="309" t="s">
        <v>342</v>
      </c>
      <c r="I209" s="309"/>
    </row>
    <row r="210" spans="1:9" s="173" customFormat="1" ht="30.75" customHeight="1">
      <c r="A210" s="206"/>
      <c r="B210" s="207"/>
      <c r="C210" s="207"/>
      <c r="D210" s="207"/>
      <c r="E210" s="207"/>
      <c r="F210" s="208" t="s">
        <v>351</v>
      </c>
      <c r="G210" s="208" t="s">
        <v>352</v>
      </c>
      <c r="H210" s="208" t="str">
        <f>F210</f>
        <v>31.12.10
RM’000
</v>
      </c>
      <c r="I210" s="208" t="str">
        <f>G210</f>
        <v>31.12.09
RM’000
</v>
      </c>
    </row>
    <row r="211" spans="1:9" s="173" customFormat="1" ht="15">
      <c r="A211" s="206"/>
      <c r="B211" s="207"/>
      <c r="C211" s="207"/>
      <c r="D211" s="207"/>
      <c r="E211" s="207"/>
      <c r="F211" s="208"/>
      <c r="G211" s="208"/>
      <c r="H211" s="208"/>
      <c r="I211" s="208"/>
    </row>
    <row r="212" spans="1:12" ht="15">
      <c r="A212" s="87"/>
      <c r="B212" s="194" t="s">
        <v>45</v>
      </c>
      <c r="C212" s="194"/>
      <c r="D212" s="194"/>
      <c r="E212" s="194"/>
      <c r="F212" s="209">
        <f>'IS'!B15</f>
        <v>127582</v>
      </c>
      <c r="G212" s="209">
        <f>'IS'!D15</f>
        <v>92718</v>
      </c>
      <c r="H212" s="209">
        <f>'IS'!F15</f>
        <v>242273</v>
      </c>
      <c r="I212" s="209">
        <f>'IS'!H15</f>
        <v>179890</v>
      </c>
      <c r="J212" s="78">
        <f>(F212-G212)/G212</f>
        <v>0.3760219159170819</v>
      </c>
      <c r="K212" s="78"/>
      <c r="L212" s="78">
        <f>(H212-I212)/I212</f>
        <v>0.3467841458669187</v>
      </c>
    </row>
    <row r="213" spans="1:12" ht="15">
      <c r="A213" s="87"/>
      <c r="B213" s="194"/>
      <c r="C213" s="194"/>
      <c r="D213" s="194"/>
      <c r="E213" s="194"/>
      <c r="F213" s="209"/>
      <c r="G213" s="209"/>
      <c r="H213" s="209"/>
      <c r="I213" s="209"/>
      <c r="J213" s="58"/>
      <c r="K213" s="78"/>
      <c r="L213" s="58"/>
    </row>
    <row r="214" spans="1:12" ht="15.75" thickBot="1">
      <c r="A214" s="87"/>
      <c r="B214" s="194" t="s">
        <v>63</v>
      </c>
      <c r="C214" s="194"/>
      <c r="D214" s="194"/>
      <c r="E214" s="194"/>
      <c r="F214" s="210">
        <f>'IS'!B31</f>
        <v>15723</v>
      </c>
      <c r="G214" s="162">
        <f>'IS'!D31</f>
        <v>3634</v>
      </c>
      <c r="H214" s="210">
        <f>'IS'!F31</f>
        <v>25117</v>
      </c>
      <c r="I214" s="210">
        <f>'IS'!H31</f>
        <v>12217</v>
      </c>
      <c r="J214" s="78">
        <f>(F214-G214)/G214</f>
        <v>3.326637314254265</v>
      </c>
      <c r="K214" s="78"/>
      <c r="L214" s="78">
        <f>(H214-I214)/I214</f>
        <v>1.055905705164934</v>
      </c>
    </row>
    <row r="215" spans="1:12" ht="15.75" thickTop="1">
      <c r="A215" s="87"/>
      <c r="B215" s="194"/>
      <c r="C215" s="194"/>
      <c r="D215" s="194"/>
      <c r="E215" s="194"/>
      <c r="F215" s="194"/>
      <c r="G215" s="194"/>
      <c r="H215" s="194"/>
      <c r="I215" s="194"/>
      <c r="J215" s="58"/>
      <c r="K215" s="58"/>
      <c r="L215" s="58"/>
    </row>
    <row r="216" spans="1:12" ht="91.5" customHeight="1">
      <c r="A216" s="87"/>
      <c r="B216" s="292" t="s">
        <v>392</v>
      </c>
      <c r="C216" s="292"/>
      <c r="D216" s="292"/>
      <c r="E216" s="292"/>
      <c r="F216" s="292"/>
      <c r="G216" s="292"/>
      <c r="H216" s="292"/>
      <c r="I216" s="292"/>
      <c r="J216" s="58"/>
      <c r="K216" s="58"/>
      <c r="L216" s="58"/>
    </row>
    <row r="217" spans="1:9" ht="15">
      <c r="A217" s="87"/>
      <c r="B217" s="194"/>
      <c r="C217" s="194"/>
      <c r="D217" s="194"/>
      <c r="E217" s="194"/>
      <c r="F217" s="194"/>
      <c r="G217" s="194"/>
      <c r="H217" s="194"/>
      <c r="I217" s="194"/>
    </row>
    <row r="218" spans="1:9" ht="15">
      <c r="A218" s="87" t="s">
        <v>125</v>
      </c>
      <c r="B218" s="87" t="s">
        <v>124</v>
      </c>
      <c r="C218" s="194"/>
      <c r="D218" s="194"/>
      <c r="E218" s="194"/>
      <c r="F218" s="194"/>
      <c r="G218" s="194"/>
      <c r="H218" s="194"/>
      <c r="I218" s="194"/>
    </row>
    <row r="219" spans="1:9" ht="15">
      <c r="A219" s="87"/>
      <c r="B219" s="194"/>
      <c r="C219" s="194"/>
      <c r="D219" s="194"/>
      <c r="E219" s="194"/>
      <c r="F219" s="194"/>
      <c r="G219" s="194"/>
      <c r="H219" s="194"/>
      <c r="I219" s="194"/>
    </row>
    <row r="220" spans="1:9" ht="27.75">
      <c r="A220" s="87"/>
      <c r="B220" s="194"/>
      <c r="C220" s="194"/>
      <c r="D220" s="194"/>
      <c r="E220" s="194"/>
      <c r="F220" s="194"/>
      <c r="G220" s="211" t="s">
        <v>122</v>
      </c>
      <c r="H220" s="211"/>
      <c r="I220" s="211" t="s">
        <v>122</v>
      </c>
    </row>
    <row r="221" spans="1:12" ht="27.75">
      <c r="A221" s="87"/>
      <c r="B221" s="194"/>
      <c r="C221" s="194"/>
      <c r="D221" s="194"/>
      <c r="E221" s="194"/>
      <c r="F221" s="194"/>
      <c r="G221" s="211" t="s">
        <v>353</v>
      </c>
      <c r="H221" s="98"/>
      <c r="I221" s="211" t="s">
        <v>285</v>
      </c>
      <c r="L221" s="33"/>
    </row>
    <row r="222" spans="1:12" s="101" customFormat="1" ht="15">
      <c r="A222" s="87"/>
      <c r="B222" s="194"/>
      <c r="C222" s="194"/>
      <c r="D222" s="194"/>
      <c r="E222" s="194"/>
      <c r="F222" s="194"/>
      <c r="G222" s="211"/>
      <c r="H222" s="98"/>
      <c r="I222" s="211"/>
      <c r="L222" s="33"/>
    </row>
    <row r="223" spans="1:10" ht="15.75" thickBot="1">
      <c r="A223" s="87"/>
      <c r="B223" s="194" t="s">
        <v>63</v>
      </c>
      <c r="C223" s="194"/>
      <c r="D223" s="194"/>
      <c r="E223" s="194"/>
      <c r="F223" s="194"/>
      <c r="G223" s="212">
        <f>F214</f>
        <v>15723</v>
      </c>
      <c r="H223" s="194"/>
      <c r="I223" s="212">
        <v>9373</v>
      </c>
      <c r="J223" s="33" t="s">
        <v>177</v>
      </c>
    </row>
    <row r="224" spans="1:9" ht="15.75" thickTop="1">
      <c r="A224" s="87"/>
      <c r="B224" s="194"/>
      <c r="C224" s="194"/>
      <c r="D224" s="194"/>
      <c r="E224" s="194"/>
      <c r="F224" s="194"/>
      <c r="G224" s="194"/>
      <c r="H224" s="194"/>
      <c r="I224" s="194"/>
    </row>
    <row r="225" spans="1:9" ht="47.25" customHeight="1">
      <c r="A225" s="87"/>
      <c r="B225" s="292" t="s">
        <v>393</v>
      </c>
      <c r="C225" s="292"/>
      <c r="D225" s="292"/>
      <c r="E225" s="292"/>
      <c r="F225" s="292"/>
      <c r="G225" s="292"/>
      <c r="H225" s="292"/>
      <c r="I225" s="292"/>
    </row>
    <row r="226" spans="1:9" ht="15">
      <c r="A226" s="87"/>
      <c r="B226" s="194"/>
      <c r="C226" s="194"/>
      <c r="D226" s="194"/>
      <c r="E226" s="194"/>
      <c r="F226" s="194"/>
      <c r="G226" s="194"/>
      <c r="H226" s="194"/>
      <c r="I226" s="194"/>
    </row>
    <row r="227" spans="1:9" ht="15">
      <c r="A227" s="87" t="s">
        <v>129</v>
      </c>
      <c r="B227" s="87" t="s">
        <v>126</v>
      </c>
      <c r="C227" s="194"/>
      <c r="D227" s="194"/>
      <c r="E227" s="194"/>
      <c r="F227" s="194"/>
      <c r="G227" s="194"/>
      <c r="H227" s="194"/>
      <c r="I227" s="194"/>
    </row>
    <row r="228" spans="1:9" ht="15">
      <c r="A228" s="87"/>
      <c r="B228" s="87"/>
      <c r="C228" s="194"/>
      <c r="D228" s="194"/>
      <c r="E228" s="194"/>
      <c r="F228" s="194"/>
      <c r="G228" s="194"/>
      <c r="H228" s="194"/>
      <c r="I228" s="194"/>
    </row>
    <row r="229" spans="1:9" ht="33" customHeight="1">
      <c r="A229" s="87"/>
      <c r="B229" s="292" t="s">
        <v>286</v>
      </c>
      <c r="C229" s="292"/>
      <c r="D229" s="292"/>
      <c r="E229" s="292"/>
      <c r="F229" s="292"/>
      <c r="G229" s="292"/>
      <c r="H229" s="292"/>
      <c r="I229" s="292"/>
    </row>
    <row r="230" spans="1:9" ht="15">
      <c r="A230" s="87"/>
      <c r="B230" s="194"/>
      <c r="C230" s="194"/>
      <c r="D230" s="194"/>
      <c r="E230" s="194"/>
      <c r="F230" s="194"/>
      <c r="G230" s="194"/>
      <c r="H230" s="194"/>
      <c r="I230" s="194"/>
    </row>
    <row r="231" spans="1:9" ht="15">
      <c r="A231" s="118" t="s">
        <v>130</v>
      </c>
      <c r="B231" s="118" t="s">
        <v>127</v>
      </c>
      <c r="C231" s="174"/>
      <c r="D231" s="174"/>
      <c r="E231" s="174"/>
      <c r="F231" s="174"/>
      <c r="G231" s="174"/>
      <c r="H231" s="174"/>
      <c r="I231" s="174"/>
    </row>
    <row r="232" spans="1:9" ht="15">
      <c r="A232" s="118"/>
      <c r="B232" s="118"/>
      <c r="C232" s="174"/>
      <c r="D232" s="174"/>
      <c r="E232" s="174"/>
      <c r="F232" s="174"/>
      <c r="G232" s="174"/>
      <c r="H232" s="174"/>
      <c r="I232" s="174"/>
    </row>
    <row r="233" spans="1:9" ht="15">
      <c r="A233" s="118"/>
      <c r="B233" s="174" t="s">
        <v>128</v>
      </c>
      <c r="C233" s="174"/>
      <c r="D233" s="174"/>
      <c r="E233" s="174"/>
      <c r="F233" s="174"/>
      <c r="G233" s="174"/>
      <c r="H233" s="174"/>
      <c r="I233" s="174"/>
    </row>
    <row r="234" spans="1:9" ht="15">
      <c r="A234" s="118"/>
      <c r="B234" s="174"/>
      <c r="C234" s="174"/>
      <c r="D234" s="174"/>
      <c r="E234" s="174"/>
      <c r="F234" s="174"/>
      <c r="G234" s="174"/>
      <c r="H234" s="174"/>
      <c r="I234" s="174"/>
    </row>
    <row r="235" spans="1:9" s="101" customFormat="1" ht="15">
      <c r="A235" s="118"/>
      <c r="B235" s="174"/>
      <c r="C235" s="174"/>
      <c r="D235" s="174"/>
      <c r="E235" s="174"/>
      <c r="F235" s="174"/>
      <c r="G235" s="174"/>
      <c r="H235" s="174"/>
      <c r="I235" s="174"/>
    </row>
    <row r="236" spans="1:9" s="101" customFormat="1" ht="15">
      <c r="A236" s="118"/>
      <c r="B236" s="174"/>
      <c r="C236" s="174"/>
      <c r="D236" s="174"/>
      <c r="E236" s="174"/>
      <c r="F236" s="174"/>
      <c r="G236" s="174"/>
      <c r="H236" s="174"/>
      <c r="I236" s="174"/>
    </row>
    <row r="237" spans="1:9" s="101" customFormat="1" ht="15">
      <c r="A237" s="118"/>
      <c r="B237" s="174"/>
      <c r="C237" s="174"/>
      <c r="D237" s="174"/>
      <c r="E237" s="174"/>
      <c r="F237" s="174"/>
      <c r="G237" s="174"/>
      <c r="H237" s="174"/>
      <c r="I237" s="174"/>
    </row>
    <row r="238" spans="1:9" s="101" customFormat="1" ht="15">
      <c r="A238" s="118"/>
      <c r="B238" s="174"/>
      <c r="C238" s="174"/>
      <c r="D238" s="174"/>
      <c r="E238" s="174"/>
      <c r="F238" s="174"/>
      <c r="G238" s="174"/>
      <c r="H238" s="174"/>
      <c r="I238" s="174"/>
    </row>
    <row r="239" spans="1:9" s="101" customFormat="1" ht="15">
      <c r="A239" s="118"/>
      <c r="B239" s="174"/>
      <c r="C239" s="174"/>
      <c r="D239" s="174"/>
      <c r="E239" s="174"/>
      <c r="F239" s="174"/>
      <c r="G239" s="174"/>
      <c r="H239" s="174"/>
      <c r="I239" s="174"/>
    </row>
    <row r="240" spans="1:9" ht="15">
      <c r="A240" s="118" t="s">
        <v>135</v>
      </c>
      <c r="B240" s="118" t="s">
        <v>131</v>
      </c>
      <c r="C240" s="174"/>
      <c r="D240" s="174"/>
      <c r="E240" s="174"/>
      <c r="F240" s="174"/>
      <c r="G240" s="174"/>
      <c r="H240" s="174"/>
      <c r="I240" s="174"/>
    </row>
    <row r="241" spans="1:9" ht="15">
      <c r="A241" s="118"/>
      <c r="B241" s="174"/>
      <c r="C241" s="174"/>
      <c r="D241" s="174"/>
      <c r="E241" s="174"/>
      <c r="F241" s="304" t="str">
        <f>F208</f>
        <v>Individual Quarter</v>
      </c>
      <c r="G241" s="304"/>
      <c r="H241" s="304" t="str">
        <f aca="true" t="shared" si="0" ref="F241:I243">H208</f>
        <v>Cumulative Quarter</v>
      </c>
      <c r="I241" s="304"/>
    </row>
    <row r="242" spans="1:9" ht="15">
      <c r="A242" s="118"/>
      <c r="B242" s="174"/>
      <c r="C242" s="174"/>
      <c r="D242" s="174"/>
      <c r="E242" s="174"/>
      <c r="F242" s="297" t="str">
        <f t="shared" si="0"/>
        <v>3 months ended</v>
      </c>
      <c r="G242" s="297"/>
      <c r="H242" s="297" t="str">
        <f t="shared" si="0"/>
        <v>6 months ended</v>
      </c>
      <c r="I242" s="297"/>
    </row>
    <row r="243" spans="1:9" s="173" customFormat="1" ht="41.25">
      <c r="A243" s="213"/>
      <c r="B243" s="193"/>
      <c r="C243" s="193"/>
      <c r="D243" s="193"/>
      <c r="E243" s="193"/>
      <c r="F243" s="214" t="str">
        <f t="shared" si="0"/>
        <v>31.12.10
RM’000
</v>
      </c>
      <c r="G243" s="214" t="str">
        <f t="shared" si="0"/>
        <v>31.12.09
RM’000
</v>
      </c>
      <c r="H243" s="214" t="str">
        <f t="shared" si="0"/>
        <v>31.12.10
RM’000
</v>
      </c>
      <c r="I243" s="214" t="str">
        <f t="shared" si="0"/>
        <v>31.12.09
RM’000
</v>
      </c>
    </row>
    <row r="244" spans="1:9" ht="15">
      <c r="A244" s="118"/>
      <c r="B244" s="174" t="s">
        <v>132</v>
      </c>
      <c r="C244" s="174"/>
      <c r="D244" s="174"/>
      <c r="E244" s="174"/>
      <c r="F244" s="105"/>
      <c r="G244" s="105"/>
      <c r="H244" s="105"/>
      <c r="I244" s="105"/>
    </row>
    <row r="245" spans="1:9" ht="15">
      <c r="A245" s="118"/>
      <c r="B245" s="215" t="s">
        <v>133</v>
      </c>
      <c r="C245" s="174"/>
      <c r="D245" s="174"/>
      <c r="E245" s="174"/>
      <c r="F245" s="209">
        <f>H245+1928</f>
        <v>-1908</v>
      </c>
      <c r="G245" s="209">
        <f>I245+2631</f>
        <v>-1280</v>
      </c>
      <c r="H245" s="209">
        <v>-3836</v>
      </c>
      <c r="I245" s="105">
        <v>-3911</v>
      </c>
    </row>
    <row r="246" spans="1:9" ht="15">
      <c r="A246" s="118"/>
      <c r="B246" s="215" t="s">
        <v>134</v>
      </c>
      <c r="C246" s="174"/>
      <c r="D246" s="174"/>
      <c r="E246" s="174"/>
      <c r="F246" s="209">
        <f>H246-271</f>
        <v>0</v>
      </c>
      <c r="G246" s="209">
        <f>I246-276</f>
        <v>226</v>
      </c>
      <c r="H246" s="209">
        <v>271</v>
      </c>
      <c r="I246" s="105">
        <v>502</v>
      </c>
    </row>
    <row r="247" spans="1:11" ht="15.75" thickBot="1">
      <c r="A247" s="118"/>
      <c r="B247" s="174"/>
      <c r="C247" s="174"/>
      <c r="D247" s="174"/>
      <c r="E247" s="174"/>
      <c r="F247" s="228">
        <f>SUM(F245:F246)</f>
        <v>-1908</v>
      </c>
      <c r="G247" s="228">
        <f>SUM(G245:G246)</f>
        <v>-1054</v>
      </c>
      <c r="H247" s="228">
        <f>SUM(H245:H246)</f>
        <v>-3565</v>
      </c>
      <c r="I247" s="216">
        <f>SUM(I245:I246)</f>
        <v>-3409</v>
      </c>
      <c r="K247" s="33"/>
    </row>
    <row r="248" spans="1:9" ht="15.75" thickTop="1">
      <c r="A248" s="118"/>
      <c r="B248" s="194"/>
      <c r="C248" s="194"/>
      <c r="D248" s="194"/>
      <c r="E248" s="194"/>
      <c r="F248" s="217"/>
      <c r="G248" s="217"/>
      <c r="H248" s="217"/>
      <c r="I248" s="217"/>
    </row>
    <row r="249" spans="1:9" ht="17.25" customHeight="1">
      <c r="A249" s="118"/>
      <c r="B249" s="292" t="s">
        <v>287</v>
      </c>
      <c r="C249" s="292"/>
      <c r="D249" s="292"/>
      <c r="E249" s="292"/>
      <c r="F249" s="292"/>
      <c r="G249" s="292"/>
      <c r="H249" s="292"/>
      <c r="I249" s="292"/>
    </row>
    <row r="250" spans="1:9" ht="15">
      <c r="A250" s="118"/>
      <c r="B250" s="179"/>
      <c r="C250" s="179"/>
      <c r="D250" s="179"/>
      <c r="E250" s="179"/>
      <c r="F250" s="179"/>
      <c r="G250" s="179"/>
      <c r="H250" s="179"/>
      <c r="I250" s="179"/>
    </row>
    <row r="251" spans="1:9" ht="15">
      <c r="A251" s="118" t="s">
        <v>156</v>
      </c>
      <c r="B251" s="264" t="s">
        <v>136</v>
      </c>
      <c r="C251" s="245"/>
      <c r="D251" s="245"/>
      <c r="E251" s="245"/>
      <c r="F251" s="245"/>
      <c r="G251" s="245"/>
      <c r="H251" s="245"/>
      <c r="I251" s="245"/>
    </row>
    <row r="252" spans="1:9" ht="15">
      <c r="A252" s="118"/>
      <c r="B252" s="264"/>
      <c r="C252" s="245"/>
      <c r="D252" s="245"/>
      <c r="E252" s="245"/>
      <c r="F252" s="245"/>
      <c r="G252" s="245"/>
      <c r="H252" s="245"/>
      <c r="I252" s="245"/>
    </row>
    <row r="253" spans="1:9" ht="15">
      <c r="A253" s="118"/>
      <c r="B253" s="291" t="s">
        <v>388</v>
      </c>
      <c r="C253" s="291"/>
      <c r="D253" s="291"/>
      <c r="E253" s="291"/>
      <c r="F253" s="291"/>
      <c r="G253" s="291"/>
      <c r="H253" s="291"/>
      <c r="I253" s="291"/>
    </row>
    <row r="254" spans="1:9" s="101" customFormat="1" ht="15">
      <c r="A254" s="118"/>
      <c r="B254" s="291"/>
      <c r="C254" s="291"/>
      <c r="D254" s="291"/>
      <c r="E254" s="291"/>
      <c r="F254" s="291"/>
      <c r="G254" s="291"/>
      <c r="H254" s="291"/>
      <c r="I254" s="291"/>
    </row>
    <row r="255" spans="1:9" s="101" customFormat="1" ht="15">
      <c r="A255" s="118"/>
      <c r="B255" s="291"/>
      <c r="C255" s="291"/>
      <c r="D255" s="291"/>
      <c r="E255" s="291"/>
      <c r="F255" s="291"/>
      <c r="G255" s="291"/>
      <c r="H255" s="291"/>
      <c r="I255" s="291"/>
    </row>
    <row r="256" spans="1:9" ht="15">
      <c r="A256" s="118"/>
      <c r="B256" s="179"/>
      <c r="C256" s="179"/>
      <c r="D256" s="179"/>
      <c r="E256" s="179"/>
      <c r="F256" s="179"/>
      <c r="G256" s="179"/>
      <c r="H256" s="179"/>
      <c r="I256" s="179"/>
    </row>
    <row r="257" spans="1:9" ht="15">
      <c r="A257" s="118" t="s">
        <v>157</v>
      </c>
      <c r="B257" s="129" t="s">
        <v>137</v>
      </c>
      <c r="C257" s="179"/>
      <c r="D257" s="179"/>
      <c r="E257" s="179"/>
      <c r="F257" s="179"/>
      <c r="G257" s="179"/>
      <c r="H257" s="179"/>
      <c r="I257" s="179"/>
    </row>
    <row r="258" spans="1:9" ht="15">
      <c r="A258" s="118"/>
      <c r="B258" s="129"/>
      <c r="C258" s="179"/>
      <c r="D258" s="179"/>
      <c r="E258" s="179"/>
      <c r="F258" s="179"/>
      <c r="G258" s="179"/>
      <c r="H258" s="179"/>
      <c r="I258" s="179"/>
    </row>
    <row r="259" spans="1:9" ht="15">
      <c r="A259" s="118"/>
      <c r="B259" s="289" t="s">
        <v>288</v>
      </c>
      <c r="C259" s="289"/>
      <c r="D259" s="289"/>
      <c r="E259" s="289"/>
      <c r="F259" s="289"/>
      <c r="G259" s="289"/>
      <c r="H259" s="289"/>
      <c r="I259" s="289"/>
    </row>
    <row r="260" spans="1:9" ht="15">
      <c r="A260" s="118"/>
      <c r="B260" s="179"/>
      <c r="C260" s="179"/>
      <c r="D260" s="179"/>
      <c r="E260" s="179"/>
      <c r="F260" s="179"/>
      <c r="G260" s="179"/>
      <c r="H260" s="179"/>
      <c r="I260" s="179"/>
    </row>
    <row r="261" spans="1:9" ht="15">
      <c r="A261" s="118" t="s">
        <v>158</v>
      </c>
      <c r="B261" s="129" t="s">
        <v>138</v>
      </c>
      <c r="C261" s="179"/>
      <c r="D261" s="179"/>
      <c r="E261" s="179"/>
      <c r="F261" s="179"/>
      <c r="G261" s="179"/>
      <c r="H261" s="179"/>
      <c r="I261" s="179"/>
    </row>
    <row r="262" spans="1:9" ht="15">
      <c r="A262" s="118"/>
      <c r="B262" s="129"/>
      <c r="C262" s="179"/>
      <c r="D262" s="179"/>
      <c r="E262" s="179"/>
      <c r="F262" s="179"/>
      <c r="G262" s="179"/>
      <c r="H262" s="179"/>
      <c r="I262" s="179"/>
    </row>
    <row r="263" spans="1:9" ht="15">
      <c r="A263" s="118"/>
      <c r="B263" s="289" t="s">
        <v>289</v>
      </c>
      <c r="C263" s="289"/>
      <c r="D263" s="289"/>
      <c r="E263" s="289"/>
      <c r="F263" s="289"/>
      <c r="G263" s="289"/>
      <c r="H263" s="289"/>
      <c r="I263" s="289"/>
    </row>
    <row r="264" spans="1:9" ht="15">
      <c r="A264" s="118"/>
      <c r="B264" s="174"/>
      <c r="C264" s="174"/>
      <c r="D264" s="174"/>
      <c r="E264" s="174"/>
      <c r="F264" s="174"/>
      <c r="G264" s="174"/>
      <c r="H264" s="174"/>
      <c r="I264" s="174"/>
    </row>
    <row r="265" spans="1:9" ht="15">
      <c r="A265" s="118" t="s">
        <v>159</v>
      </c>
      <c r="B265" s="118" t="s">
        <v>139</v>
      </c>
      <c r="C265" s="174"/>
      <c r="D265" s="174"/>
      <c r="E265" s="174"/>
      <c r="F265" s="174"/>
      <c r="G265" s="174"/>
      <c r="H265" s="174"/>
      <c r="I265" s="174"/>
    </row>
    <row r="266" spans="1:9" ht="15">
      <c r="A266" s="118"/>
      <c r="B266" s="118"/>
      <c r="C266" s="174"/>
      <c r="D266" s="174"/>
      <c r="E266" s="174"/>
      <c r="F266" s="174"/>
      <c r="G266" s="174"/>
      <c r="H266" s="174"/>
      <c r="I266" s="174"/>
    </row>
    <row r="267" spans="1:9" ht="15">
      <c r="A267" s="118"/>
      <c r="B267" s="174" t="s">
        <v>354</v>
      </c>
      <c r="C267" s="174"/>
      <c r="D267" s="174"/>
      <c r="E267" s="174"/>
      <c r="F267" s="174"/>
      <c r="G267" s="174"/>
      <c r="H267" s="174"/>
      <c r="I267" s="174"/>
    </row>
    <row r="268" spans="1:9" ht="15">
      <c r="A268" s="118"/>
      <c r="B268" s="174"/>
      <c r="C268" s="174"/>
      <c r="D268" s="174"/>
      <c r="E268" s="115" t="s">
        <v>140</v>
      </c>
      <c r="F268" s="115"/>
      <c r="G268" s="115" t="s">
        <v>142</v>
      </c>
      <c r="H268" s="115"/>
      <c r="I268" s="115"/>
    </row>
    <row r="269" spans="1:9" ht="15">
      <c r="A269" s="118"/>
      <c r="B269" s="174"/>
      <c r="C269" s="174"/>
      <c r="D269" s="174"/>
      <c r="E269" s="115" t="s">
        <v>141</v>
      </c>
      <c r="F269" s="115"/>
      <c r="G269" s="115" t="s">
        <v>143</v>
      </c>
      <c r="H269" s="115"/>
      <c r="I269" s="115" t="s">
        <v>53</v>
      </c>
    </row>
    <row r="270" spans="1:9" ht="15">
      <c r="A270" s="118"/>
      <c r="B270" s="174"/>
      <c r="C270" s="174"/>
      <c r="D270" s="174"/>
      <c r="E270" s="115" t="s">
        <v>104</v>
      </c>
      <c r="F270" s="115"/>
      <c r="G270" s="115" t="s">
        <v>104</v>
      </c>
      <c r="H270" s="115"/>
      <c r="I270" s="115" t="s">
        <v>104</v>
      </c>
    </row>
    <row r="271" spans="1:9" ht="15">
      <c r="A271" s="118"/>
      <c r="B271" s="118" t="s">
        <v>149</v>
      </c>
      <c r="C271" s="174"/>
      <c r="D271" s="174"/>
      <c r="E271" s="174"/>
      <c r="F271" s="174"/>
      <c r="G271" s="174"/>
      <c r="H271" s="174"/>
      <c r="I271" s="174"/>
    </row>
    <row r="272" spans="1:9" ht="15">
      <c r="A272" s="118"/>
      <c r="B272" s="118" t="s">
        <v>144</v>
      </c>
      <c r="C272" s="174"/>
      <c r="D272" s="174"/>
      <c r="E272" s="174"/>
      <c r="F272" s="174"/>
      <c r="G272" s="174"/>
      <c r="H272" s="174"/>
      <c r="I272" s="174"/>
    </row>
    <row r="273" spans="1:9" ht="15">
      <c r="A273" s="118"/>
      <c r="B273" s="174" t="s">
        <v>385</v>
      </c>
      <c r="C273" s="174"/>
      <c r="D273" s="174"/>
      <c r="E273" s="242">
        <v>0</v>
      </c>
      <c r="F273" s="194"/>
      <c r="G273" s="209">
        <v>593</v>
      </c>
      <c r="H273" s="194"/>
      <c r="I273" s="209">
        <f>G273+E273</f>
        <v>593</v>
      </c>
    </row>
    <row r="274" spans="1:9" ht="15">
      <c r="A274" s="118"/>
      <c r="B274" s="174" t="s">
        <v>145</v>
      </c>
      <c r="C274" s="174"/>
      <c r="D274" s="174"/>
      <c r="E274" s="209">
        <v>0</v>
      </c>
      <c r="F274" s="209"/>
      <c r="G274" s="209">
        <v>58489</v>
      </c>
      <c r="H274" s="209"/>
      <c r="I274" s="209">
        <f>G274+E274</f>
        <v>58489</v>
      </c>
    </row>
    <row r="275" spans="1:9" ht="15">
      <c r="A275" s="118"/>
      <c r="B275" s="174" t="s">
        <v>167</v>
      </c>
      <c r="C275" s="174"/>
      <c r="D275" s="174"/>
      <c r="E275" s="209">
        <v>27068</v>
      </c>
      <c r="F275" s="209"/>
      <c r="G275" s="209">
        <v>0</v>
      </c>
      <c r="H275" s="209"/>
      <c r="I275" s="209">
        <f>G275+E275</f>
        <v>27068</v>
      </c>
    </row>
    <row r="276" spans="1:9" ht="15">
      <c r="A276" s="118"/>
      <c r="B276" s="174" t="s">
        <v>146</v>
      </c>
      <c r="C276" s="174"/>
      <c r="D276" s="174"/>
      <c r="E276" s="243">
        <v>2394</v>
      </c>
      <c r="F276" s="209"/>
      <c r="G276" s="243">
        <v>0</v>
      </c>
      <c r="H276" s="209"/>
      <c r="I276" s="243">
        <f>G276+E276</f>
        <v>2394</v>
      </c>
    </row>
    <row r="277" spans="1:10" ht="15">
      <c r="A277" s="118"/>
      <c r="B277" s="174"/>
      <c r="C277" s="174"/>
      <c r="D277" s="174"/>
      <c r="E277" s="209">
        <f>SUM(E273:E276)</f>
        <v>29462</v>
      </c>
      <c r="F277" s="209"/>
      <c r="G277" s="209">
        <f>SUM(G273:G276)</f>
        <v>59082</v>
      </c>
      <c r="H277" s="209"/>
      <c r="I277" s="209">
        <f>SUM(I273:I276)</f>
        <v>88544</v>
      </c>
      <c r="J277" s="76">
        <f>I277-'BS'!C45</f>
        <v>0</v>
      </c>
    </row>
    <row r="278" spans="1:9" ht="15">
      <c r="A278" s="118"/>
      <c r="B278" s="118" t="s">
        <v>147</v>
      </c>
      <c r="C278" s="174"/>
      <c r="D278" s="174"/>
      <c r="E278" s="209"/>
      <c r="F278" s="209"/>
      <c r="G278" s="209"/>
      <c r="H278" s="209"/>
      <c r="I278" s="209"/>
    </row>
    <row r="279" spans="1:9" ht="15">
      <c r="A279" s="118"/>
      <c r="B279" s="174" t="s">
        <v>146</v>
      </c>
      <c r="C279" s="174"/>
      <c r="D279" s="174"/>
      <c r="E279" s="209">
        <v>2633</v>
      </c>
      <c r="F279" s="209" t="s">
        <v>177</v>
      </c>
      <c r="G279" s="209">
        <v>0</v>
      </c>
      <c r="H279" s="209"/>
      <c r="I279" s="209">
        <f>G279+E279</f>
        <v>2633</v>
      </c>
    </row>
    <row r="280" spans="1:9" ht="15">
      <c r="A280" s="118"/>
      <c r="B280" s="174"/>
      <c r="C280" s="174"/>
      <c r="D280" s="174"/>
      <c r="E280" s="209"/>
      <c r="F280" s="209"/>
      <c r="G280" s="209"/>
      <c r="H280" s="209"/>
      <c r="I280" s="209"/>
    </row>
    <row r="281" spans="1:9" ht="15">
      <c r="A281" s="118"/>
      <c r="B281" s="118" t="s">
        <v>148</v>
      </c>
      <c r="C281" s="174"/>
      <c r="D281" s="174"/>
      <c r="E281" s="209"/>
      <c r="F281" s="209"/>
      <c r="G281" s="209"/>
      <c r="H281" s="209"/>
      <c r="I281" s="209"/>
    </row>
    <row r="282" spans="1:9" ht="15">
      <c r="A282" s="118"/>
      <c r="B282" s="118" t="s">
        <v>147</v>
      </c>
      <c r="C282" s="174"/>
      <c r="D282" s="174"/>
      <c r="E282" s="209"/>
      <c r="F282" s="209"/>
      <c r="G282" s="209"/>
      <c r="H282" s="209"/>
      <c r="I282" s="209"/>
    </row>
    <row r="283" spans="1:9" ht="15">
      <c r="A283" s="118"/>
      <c r="B283" s="3" t="s">
        <v>150</v>
      </c>
      <c r="C283" s="174"/>
      <c r="D283" s="174"/>
      <c r="E283" s="209"/>
      <c r="F283" s="209"/>
      <c r="G283" s="209"/>
      <c r="H283" s="209"/>
      <c r="I283" s="209"/>
    </row>
    <row r="284" spans="1:9" ht="15">
      <c r="A284" s="118"/>
      <c r="B284" s="3" t="s">
        <v>151</v>
      </c>
      <c r="C284" s="174"/>
      <c r="D284" s="174"/>
      <c r="E284" s="243">
        <v>8795</v>
      </c>
      <c r="F284" s="209" t="s">
        <v>177</v>
      </c>
      <c r="G284" s="243">
        <v>0</v>
      </c>
      <c r="H284" s="209"/>
      <c r="I284" s="209">
        <f>G284+E284</f>
        <v>8795</v>
      </c>
    </row>
    <row r="285" spans="1:10" ht="15.75" thickBot="1">
      <c r="A285" s="118"/>
      <c r="B285" s="174"/>
      <c r="C285" s="174"/>
      <c r="D285" s="174"/>
      <c r="E285" s="228">
        <f>SUM(E277:E284)</f>
        <v>40890</v>
      </c>
      <c r="F285" s="209"/>
      <c r="G285" s="228">
        <f>SUM(G277:G284)</f>
        <v>59082</v>
      </c>
      <c r="H285" s="209"/>
      <c r="I285" s="228">
        <f>SUM(I277:I284)</f>
        <v>99972</v>
      </c>
      <c r="J285" s="33">
        <f>I285-'BS'!C39-'BS'!C45</f>
        <v>0</v>
      </c>
    </row>
    <row r="286" spans="1:9" ht="9.75" customHeight="1" thickTop="1">
      <c r="A286" s="118"/>
      <c r="B286" s="174"/>
      <c r="C286" s="174"/>
      <c r="D286" s="174"/>
      <c r="E286" s="194"/>
      <c r="F286" s="105"/>
      <c r="G286" s="174"/>
      <c r="H286" s="105"/>
      <c r="I286" s="174"/>
    </row>
    <row r="287" spans="1:9" s="101" customFormat="1" ht="9.75" customHeight="1">
      <c r="A287" s="118"/>
      <c r="B287" s="174"/>
      <c r="C287" s="174"/>
      <c r="D287" s="174"/>
      <c r="E287" s="194"/>
      <c r="F287" s="105"/>
      <c r="G287" s="174"/>
      <c r="H287" s="105"/>
      <c r="I287" s="174"/>
    </row>
    <row r="288" spans="1:9" ht="15">
      <c r="A288" s="118" t="s">
        <v>160</v>
      </c>
      <c r="B288" s="118" t="s">
        <v>152</v>
      </c>
      <c r="C288" s="174"/>
      <c r="D288" s="174"/>
      <c r="E288" s="174"/>
      <c r="F288" s="105"/>
      <c r="G288" s="174"/>
      <c r="H288" s="174"/>
      <c r="I288" s="174"/>
    </row>
    <row r="289" spans="1:9" ht="11.25" customHeight="1">
      <c r="A289" s="118"/>
      <c r="B289" s="118"/>
      <c r="C289" s="174"/>
      <c r="D289" s="174"/>
      <c r="E289" s="174"/>
      <c r="F289" s="105"/>
      <c r="G289" s="174"/>
      <c r="H289" s="174"/>
      <c r="I289" s="174"/>
    </row>
    <row r="290" spans="1:9" ht="30.75" customHeight="1">
      <c r="A290" s="118"/>
      <c r="B290" s="303" t="s">
        <v>291</v>
      </c>
      <c r="C290" s="303"/>
      <c r="D290" s="303"/>
      <c r="E290" s="303"/>
      <c r="F290" s="303"/>
      <c r="G290" s="303"/>
      <c r="H290" s="303"/>
      <c r="I290" s="303"/>
    </row>
    <row r="291" spans="1:9" ht="11.25" customHeight="1">
      <c r="A291" s="118"/>
      <c r="B291" s="174"/>
      <c r="C291" s="174"/>
      <c r="D291" s="174"/>
      <c r="E291" s="174"/>
      <c r="F291" s="174"/>
      <c r="G291" s="174"/>
      <c r="H291" s="174"/>
      <c r="I291" s="174"/>
    </row>
    <row r="292" spans="1:9" ht="15">
      <c r="A292" s="118" t="s">
        <v>161</v>
      </c>
      <c r="B292" s="118" t="s">
        <v>153</v>
      </c>
      <c r="C292" s="174"/>
      <c r="D292" s="174"/>
      <c r="E292" s="174"/>
      <c r="F292" s="174"/>
      <c r="G292" s="174"/>
      <c r="H292" s="174"/>
      <c r="I292" s="174"/>
    </row>
    <row r="293" spans="1:9" ht="12" customHeight="1">
      <c r="A293" s="118"/>
      <c r="B293" s="118"/>
      <c r="C293" s="174"/>
      <c r="D293" s="174"/>
      <c r="E293" s="174"/>
      <c r="F293" s="174"/>
      <c r="G293" s="174"/>
      <c r="H293" s="174"/>
      <c r="I293" s="174"/>
    </row>
    <row r="294" spans="1:9" ht="15">
      <c r="A294" s="118"/>
      <c r="B294" s="174" t="s">
        <v>290</v>
      </c>
      <c r="C294" s="174"/>
      <c r="D294" s="174"/>
      <c r="E294" s="174"/>
      <c r="F294" s="174"/>
      <c r="G294" s="174"/>
      <c r="H294" s="174"/>
      <c r="I294" s="174"/>
    </row>
    <row r="295" spans="1:9" ht="12" customHeight="1">
      <c r="A295" s="118"/>
      <c r="B295" s="174"/>
      <c r="C295" s="174"/>
      <c r="D295" s="174"/>
      <c r="E295" s="174"/>
      <c r="F295" s="174"/>
      <c r="G295" s="174"/>
      <c r="H295" s="174"/>
      <c r="I295" s="174"/>
    </row>
    <row r="296" spans="1:9" ht="15">
      <c r="A296" s="118" t="s">
        <v>162</v>
      </c>
      <c r="B296" s="118" t="s">
        <v>154</v>
      </c>
      <c r="C296" s="174"/>
      <c r="D296" s="174"/>
      <c r="E296" s="174"/>
      <c r="F296" s="174"/>
      <c r="G296" s="174"/>
      <c r="H296" s="174"/>
      <c r="I296" s="174"/>
    </row>
    <row r="297" spans="1:9" ht="12.75" customHeight="1">
      <c r="A297" s="118"/>
      <c r="B297" s="118"/>
      <c r="C297" s="174"/>
      <c r="D297" s="174"/>
      <c r="E297" s="174"/>
      <c r="F297" s="174"/>
      <c r="G297" s="174"/>
      <c r="H297" s="174"/>
      <c r="I297" s="174"/>
    </row>
    <row r="298" spans="1:9" s="58" customFormat="1" ht="15">
      <c r="A298" s="87"/>
      <c r="B298" s="174" t="s">
        <v>219</v>
      </c>
      <c r="C298" s="194"/>
      <c r="D298" s="194"/>
      <c r="E298" s="194"/>
      <c r="F298" s="194"/>
      <c r="G298" s="194"/>
      <c r="H298" s="194"/>
      <c r="I298" s="194"/>
    </row>
    <row r="299" spans="1:9" ht="11.25" customHeight="1">
      <c r="A299" s="118"/>
      <c r="B299" s="174"/>
      <c r="C299" s="174"/>
      <c r="D299" s="174"/>
      <c r="E299" s="174"/>
      <c r="F299" s="174"/>
      <c r="G299" s="174"/>
      <c r="H299" s="174"/>
      <c r="I299" s="174"/>
    </row>
    <row r="300" spans="1:9" ht="15">
      <c r="A300" s="124" t="s">
        <v>163</v>
      </c>
      <c r="B300" s="118" t="s">
        <v>155</v>
      </c>
      <c r="C300" s="174"/>
      <c r="D300" s="174"/>
      <c r="E300" s="174"/>
      <c r="F300" s="174"/>
      <c r="G300" s="174"/>
      <c r="H300" s="174"/>
      <c r="I300" s="174"/>
    </row>
    <row r="301" spans="1:9" ht="11.25" customHeight="1">
      <c r="A301" s="118"/>
      <c r="B301" s="118"/>
      <c r="C301" s="174"/>
      <c r="D301" s="174"/>
      <c r="E301" s="174"/>
      <c r="F301" s="174"/>
      <c r="G301" s="174"/>
      <c r="H301" s="174"/>
      <c r="I301" s="174"/>
    </row>
    <row r="302" spans="1:9" ht="15">
      <c r="A302" s="118"/>
      <c r="B302" s="118" t="s">
        <v>220</v>
      </c>
      <c r="C302" s="174"/>
      <c r="D302" s="174"/>
      <c r="E302" s="174"/>
      <c r="F302" s="174"/>
      <c r="G302" s="174"/>
      <c r="H302" s="174"/>
      <c r="I302" s="174"/>
    </row>
    <row r="303" spans="1:9" ht="48" customHeight="1">
      <c r="A303" s="118"/>
      <c r="B303" s="294" t="s">
        <v>330</v>
      </c>
      <c r="C303" s="306"/>
      <c r="D303" s="306"/>
      <c r="E303" s="306"/>
      <c r="F303" s="306"/>
      <c r="G303" s="306"/>
      <c r="H303" s="306"/>
      <c r="I303" s="306"/>
    </row>
    <row r="304" spans="1:9" s="101" customFormat="1" ht="15">
      <c r="A304" s="118"/>
      <c r="B304" s="218"/>
      <c r="C304" s="218"/>
      <c r="D304" s="218"/>
      <c r="E304" s="218"/>
      <c r="F304" s="305" t="str">
        <f>F208</f>
        <v>Individual Quarter</v>
      </c>
      <c r="G304" s="305"/>
      <c r="H304" s="305" t="str">
        <f>H208</f>
        <v>Cumulative Quarter</v>
      </c>
      <c r="I304" s="305"/>
    </row>
    <row r="305" spans="1:9" ht="15">
      <c r="A305" s="118"/>
      <c r="B305" s="174"/>
      <c r="C305" s="174"/>
      <c r="D305" s="174"/>
      <c r="E305" s="174"/>
      <c r="F305" s="297" t="str">
        <f>F209</f>
        <v>3 months ended</v>
      </c>
      <c r="G305" s="297"/>
      <c r="H305" s="297" t="str">
        <f>H209</f>
        <v>6 months ended</v>
      </c>
      <c r="I305" s="297"/>
    </row>
    <row r="306" spans="1:9" ht="42.75" customHeight="1">
      <c r="A306" s="118"/>
      <c r="B306" s="174"/>
      <c r="C306" s="174"/>
      <c r="D306" s="174"/>
      <c r="E306" s="174"/>
      <c r="F306" s="176" t="str">
        <f>F210</f>
        <v>31.12.10
RM’000
</v>
      </c>
      <c r="G306" s="176" t="str">
        <f>G210</f>
        <v>31.12.09
RM’000
</v>
      </c>
      <c r="H306" s="176" t="str">
        <f>H210</f>
        <v>31.12.10
RM’000
</v>
      </c>
      <c r="I306" s="176" t="str">
        <f>I210</f>
        <v>31.12.09
RM’000
</v>
      </c>
    </row>
    <row r="307" spans="1:9" s="101" customFormat="1" ht="15">
      <c r="A307" s="118"/>
      <c r="B307" s="131" t="s">
        <v>221</v>
      </c>
      <c r="C307" s="3"/>
      <c r="D307" s="3"/>
      <c r="E307" s="3"/>
      <c r="F307" s="219"/>
      <c r="G307" s="219"/>
      <c r="H307" s="219"/>
      <c r="I307" s="219"/>
    </row>
    <row r="308" spans="1:9" s="101" customFormat="1" ht="15.75" thickBot="1">
      <c r="A308" s="118"/>
      <c r="B308" s="131" t="s">
        <v>331</v>
      </c>
      <c r="C308" s="3"/>
      <c r="D308" s="3"/>
      <c r="E308" s="3"/>
      <c r="F308" s="244">
        <f>'IS'!B69</f>
        <v>10220</v>
      </c>
      <c r="G308" s="244">
        <f>'IS'!D69</f>
        <v>2902</v>
      </c>
      <c r="H308" s="244">
        <f>'IS'!F69</f>
        <v>16771</v>
      </c>
      <c r="I308" s="244">
        <f>'IS'!H69</f>
        <v>9326</v>
      </c>
    </row>
    <row r="309" spans="1:9" s="101" customFormat="1" ht="11.25" customHeight="1" thickTop="1">
      <c r="A309" s="118"/>
      <c r="B309" s="174"/>
      <c r="C309" s="174"/>
      <c r="D309" s="174"/>
      <c r="E309" s="174"/>
      <c r="F309" s="240"/>
      <c r="G309" s="240"/>
      <c r="H309" s="240"/>
      <c r="I309" s="240"/>
    </row>
    <row r="310" spans="1:9" s="101" customFormat="1" ht="15">
      <c r="A310" s="118"/>
      <c r="B310" s="131" t="s">
        <v>222</v>
      </c>
      <c r="C310" s="174"/>
      <c r="D310" s="174"/>
      <c r="E310" s="174"/>
      <c r="F310" s="240"/>
      <c r="G310" s="240"/>
      <c r="H310" s="240"/>
      <c r="I310" s="240"/>
    </row>
    <row r="311" spans="1:9" ht="15.75" thickBot="1">
      <c r="A311" s="118"/>
      <c r="B311" s="131" t="s">
        <v>292</v>
      </c>
      <c r="C311" s="179"/>
      <c r="D311" s="179"/>
      <c r="E311" s="179"/>
      <c r="F311" s="187">
        <v>272533</v>
      </c>
      <c r="G311" s="187">
        <v>272533</v>
      </c>
      <c r="H311" s="187">
        <v>272533</v>
      </c>
      <c r="I311" s="187">
        <v>272533</v>
      </c>
    </row>
    <row r="312" spans="1:9" ht="15.75" thickTop="1">
      <c r="A312" s="118"/>
      <c r="B312" s="179"/>
      <c r="C312" s="179"/>
      <c r="D312" s="179"/>
      <c r="E312" s="179"/>
      <c r="F312" s="245"/>
      <c r="G312" s="245"/>
      <c r="H312" s="245"/>
      <c r="I312" s="245"/>
    </row>
    <row r="313" spans="1:9" s="101" customFormat="1" ht="15.75" thickBot="1">
      <c r="A313" s="118"/>
      <c r="B313" s="131" t="s">
        <v>223</v>
      </c>
      <c r="C313" s="179"/>
      <c r="D313" s="179"/>
      <c r="E313" s="179"/>
      <c r="F313" s="246">
        <f>F308/F311*100</f>
        <v>3.7500045866005216</v>
      </c>
      <c r="G313" s="246">
        <f>G308/G311*100</f>
        <v>1.064825177134512</v>
      </c>
      <c r="H313" s="246">
        <f>H308/H311*100</f>
        <v>6.153750188050621</v>
      </c>
      <c r="I313" s="246">
        <f>I308/I311*100</f>
        <v>3.4219709172834114</v>
      </c>
    </row>
    <row r="314" spans="1:9" s="101" customFormat="1" ht="15.75" thickTop="1">
      <c r="A314" s="118"/>
      <c r="B314" s="179"/>
      <c r="C314" s="179"/>
      <c r="D314" s="179"/>
      <c r="E314" s="179"/>
      <c r="F314" s="245"/>
      <c r="G314" s="245"/>
      <c r="H314" s="245"/>
      <c r="I314" s="245"/>
    </row>
    <row r="315" spans="1:9" ht="31.5" customHeight="1">
      <c r="A315" s="118"/>
      <c r="B315" s="289" t="s">
        <v>293</v>
      </c>
      <c r="C315" s="289"/>
      <c r="D315" s="289"/>
      <c r="E315" s="289"/>
      <c r="F315" s="289"/>
      <c r="G315" s="289"/>
      <c r="H315" s="289"/>
      <c r="I315" s="289"/>
    </row>
    <row r="316" spans="1:9" ht="9.75" customHeight="1">
      <c r="A316" s="118"/>
      <c r="B316" s="179"/>
      <c r="C316" s="179"/>
      <c r="D316" s="179"/>
      <c r="E316" s="179"/>
      <c r="F316" s="179"/>
      <c r="G316" s="179"/>
      <c r="H316" s="179"/>
      <c r="I316" s="179"/>
    </row>
    <row r="317" spans="1:9" ht="15">
      <c r="A317" s="262" t="s">
        <v>357</v>
      </c>
      <c r="B317" s="118" t="s">
        <v>358</v>
      </c>
      <c r="C317" s="179"/>
      <c r="D317" s="179"/>
      <c r="E317" s="179"/>
      <c r="F317" s="179"/>
      <c r="G317" s="179"/>
      <c r="H317" s="179"/>
      <c r="I317" s="179"/>
    </row>
    <row r="318" spans="1:9" ht="15">
      <c r="A318" s="118"/>
      <c r="B318" s="179"/>
      <c r="C318" s="179"/>
      <c r="D318" s="179"/>
      <c r="E318" s="179"/>
      <c r="F318" s="177" t="s">
        <v>359</v>
      </c>
      <c r="G318" s="179"/>
      <c r="H318" s="177" t="s">
        <v>359</v>
      </c>
      <c r="I318" s="179"/>
    </row>
    <row r="319" spans="1:9" ht="15">
      <c r="A319" s="118"/>
      <c r="B319" s="174"/>
      <c r="C319" s="174"/>
      <c r="D319" s="174"/>
      <c r="E319" s="174"/>
      <c r="F319" s="263" t="s">
        <v>345</v>
      </c>
      <c r="G319" s="174"/>
      <c r="H319" s="263" t="s">
        <v>339</v>
      </c>
      <c r="I319" s="174"/>
    </row>
    <row r="320" spans="1:9" ht="15">
      <c r="A320" s="118"/>
      <c r="B320" s="174"/>
      <c r="C320" s="174"/>
      <c r="D320" s="174"/>
      <c r="E320" s="174"/>
      <c r="F320" s="177" t="s">
        <v>18</v>
      </c>
      <c r="G320" s="174"/>
      <c r="H320" s="177" t="s">
        <v>18</v>
      </c>
      <c r="I320" s="174"/>
    </row>
    <row r="321" spans="1:9" ht="15">
      <c r="A321" s="118"/>
      <c r="B321" s="174" t="s">
        <v>386</v>
      </c>
      <c r="C321" s="174"/>
      <c r="D321" s="174"/>
      <c r="E321" s="174"/>
      <c r="F321" s="174"/>
      <c r="G321" s="174"/>
      <c r="H321" s="174"/>
      <c r="I321" s="174"/>
    </row>
    <row r="322" spans="1:9" ht="15">
      <c r="A322" s="118"/>
      <c r="B322" s="174" t="s">
        <v>360</v>
      </c>
      <c r="C322" s="174"/>
      <c r="D322" s="174"/>
      <c r="E322" s="174"/>
      <c r="F322" s="174"/>
      <c r="G322" s="174"/>
      <c r="H322" s="174"/>
      <c r="I322" s="174"/>
    </row>
    <row r="323" spans="1:9" ht="15">
      <c r="A323" s="118"/>
      <c r="B323" s="215" t="s">
        <v>361</v>
      </c>
      <c r="C323" s="174"/>
      <c r="D323" s="174"/>
      <c r="E323" s="174"/>
      <c r="F323" s="201">
        <f>F329-F327</f>
        <v>159026</v>
      </c>
      <c r="G323" s="174"/>
      <c r="H323" s="201">
        <f>H329-H327</f>
        <v>170360</v>
      </c>
      <c r="I323" s="174"/>
    </row>
    <row r="324" spans="1:9" ht="15">
      <c r="A324" s="118"/>
      <c r="B324" s="215" t="s">
        <v>362</v>
      </c>
      <c r="C324" s="174"/>
      <c r="D324" s="174"/>
      <c r="E324" s="174"/>
      <c r="F324" s="105"/>
      <c r="G324" s="174"/>
      <c r="H324" s="201"/>
      <c r="I324" s="174"/>
    </row>
    <row r="325" spans="1:9" s="101" customFormat="1" ht="15">
      <c r="A325" s="118"/>
      <c r="B325" s="215" t="s">
        <v>390</v>
      </c>
      <c r="C325" s="174"/>
      <c r="D325" s="174"/>
      <c r="E325" s="174"/>
      <c r="F325" s="110">
        <v>-271</v>
      </c>
      <c r="G325" s="174"/>
      <c r="H325" s="110">
        <v>-271</v>
      </c>
      <c r="I325" s="174"/>
    </row>
    <row r="326" spans="1:9" s="101" customFormat="1" ht="15">
      <c r="A326" s="118"/>
      <c r="B326" s="215" t="s">
        <v>391</v>
      </c>
      <c r="C326" s="174"/>
      <c r="D326" s="174"/>
      <c r="E326" s="174"/>
      <c r="F326" s="111">
        <v>-2030</v>
      </c>
      <c r="G326" s="174"/>
      <c r="H326" s="265">
        <v>-3144</v>
      </c>
      <c r="I326" s="174"/>
    </row>
    <row r="327" spans="1:9" s="101" customFormat="1" ht="15">
      <c r="A327" s="118"/>
      <c r="B327" s="215"/>
      <c r="C327" s="174"/>
      <c r="D327" s="174"/>
      <c r="E327" s="174"/>
      <c r="F327" s="105">
        <f>SUM(F325:F326)</f>
        <v>-2301</v>
      </c>
      <c r="G327" s="174"/>
      <c r="H327" s="105">
        <f>SUM(H325:H326)</f>
        <v>-3415</v>
      </c>
      <c r="I327" s="174"/>
    </row>
    <row r="328" spans="1:9" s="101" customFormat="1" ht="7.5" customHeight="1">
      <c r="A328" s="118"/>
      <c r="B328" s="215"/>
      <c r="C328" s="174"/>
      <c r="D328" s="174"/>
      <c r="E328" s="174"/>
      <c r="F328" s="105"/>
      <c r="G328" s="174"/>
      <c r="H328" s="201"/>
      <c r="I328" s="174"/>
    </row>
    <row r="329" spans="1:9" ht="15.75" thickBot="1">
      <c r="A329" s="118"/>
      <c r="B329" s="174"/>
      <c r="C329" s="174"/>
      <c r="D329" s="174"/>
      <c r="E329" s="174"/>
      <c r="F329" s="216">
        <v>156725</v>
      </c>
      <c r="G329" s="174"/>
      <c r="H329" s="216">
        <f>'EQ'!E25</f>
        <v>166945</v>
      </c>
      <c r="I329" s="174"/>
    </row>
    <row r="330" spans="1:9" ht="9" customHeight="1" thickTop="1">
      <c r="A330" s="118"/>
      <c r="B330" s="174"/>
      <c r="C330" s="174"/>
      <c r="D330" s="174"/>
      <c r="E330" s="174"/>
      <c r="F330" s="174"/>
      <c r="G330" s="174"/>
      <c r="H330" s="174"/>
      <c r="I330" s="174"/>
    </row>
    <row r="331" spans="2:9" ht="15">
      <c r="B331" s="311" t="s">
        <v>387</v>
      </c>
      <c r="C331" s="311"/>
      <c r="D331" s="311"/>
      <c r="E331" s="311"/>
      <c r="F331" s="311"/>
      <c r="G331" s="311"/>
      <c r="H331" s="311"/>
      <c r="I331" s="311"/>
    </row>
    <row r="332" spans="2:9" ht="15">
      <c r="B332" s="311"/>
      <c r="C332" s="311"/>
      <c r="D332" s="311"/>
      <c r="E332" s="311"/>
      <c r="F332" s="311"/>
      <c r="G332" s="311"/>
      <c r="H332" s="311"/>
      <c r="I332" s="311"/>
    </row>
  </sheetData>
  <sheetProtection/>
  <mergeCells count="56">
    <mergeCell ref="B113:I114"/>
    <mergeCell ref="B331:I332"/>
    <mergeCell ref="B62:I62"/>
    <mergeCell ref="B70:I70"/>
    <mergeCell ref="B28:I28"/>
    <mergeCell ref="B42:I42"/>
    <mergeCell ref="B54:I54"/>
    <mergeCell ref="B65:I65"/>
    <mergeCell ref="F163:G163"/>
    <mergeCell ref="H163:I163"/>
    <mergeCell ref="B195:I195"/>
    <mergeCell ref="B187:I187"/>
    <mergeCell ref="F209:G209"/>
    <mergeCell ref="H209:I209"/>
    <mergeCell ref="F208:G208"/>
    <mergeCell ref="H208:I208"/>
    <mergeCell ref="F242:G242"/>
    <mergeCell ref="H242:I242"/>
    <mergeCell ref="F241:G241"/>
    <mergeCell ref="H241:I241"/>
    <mergeCell ref="B229:I229"/>
    <mergeCell ref="H305:I305"/>
    <mergeCell ref="F304:G304"/>
    <mergeCell ref="H304:I304"/>
    <mergeCell ref="B303:I303"/>
    <mergeCell ref="B249:I249"/>
    <mergeCell ref="B253:I255"/>
    <mergeCell ref="B93:I93"/>
    <mergeCell ref="B97:I97"/>
    <mergeCell ref="B290:I290"/>
    <mergeCell ref="B315:I315"/>
    <mergeCell ref="B101:I101"/>
    <mergeCell ref="B105:I105"/>
    <mergeCell ref="B109:I109"/>
    <mergeCell ref="B263:I263"/>
    <mergeCell ref="E121:I121"/>
    <mergeCell ref="F305:G305"/>
    <mergeCell ref="A2:I2"/>
    <mergeCell ref="A3:I3"/>
    <mergeCell ref="B10:I10"/>
    <mergeCell ref="B118:I118"/>
    <mergeCell ref="B33:I33"/>
    <mergeCell ref="B36:I36"/>
    <mergeCell ref="B12:I12"/>
    <mergeCell ref="B30:I30"/>
    <mergeCell ref="B56:I56"/>
    <mergeCell ref="B259:I259"/>
    <mergeCell ref="B191:I191"/>
    <mergeCell ref="B183:I183"/>
    <mergeCell ref="B225:I225"/>
    <mergeCell ref="B60:I60"/>
    <mergeCell ref="B24:I26"/>
    <mergeCell ref="B77:I77"/>
    <mergeCell ref="B216:I216"/>
    <mergeCell ref="B179:I179"/>
    <mergeCell ref="F162:H162"/>
  </mergeCells>
  <printOptions/>
  <pageMargins left="0.8" right="0.23" top="0.52" bottom="0.57" header="0.3" footer="0.19"/>
  <pageSetup firstPageNumber="6" useFirstPageNumber="1" horizontalDpi="600" verticalDpi="600" orientation="portrait" paperSize="9" scale="97" r:id="rId3"/>
  <headerFooter>
    <oddFooter>&amp;C&amp;P</oddFooter>
  </headerFooter>
  <rowBreaks count="3" manualBreakCount="3">
    <brk id="37" max="8" man="1"/>
    <brk id="114" max="255" man="1"/>
    <brk id="238" max="8" man="1"/>
  </rowBreaks>
  <legacyDrawing r:id="rId2"/>
  <oleObjects>
    <oleObject progId="Word.Picture.8" shapeId="981900"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TSH</dc:creator>
  <cp:keywords/>
  <dc:description/>
  <cp:lastModifiedBy> </cp:lastModifiedBy>
  <cp:lastPrinted>2011-02-24T10:48:36Z</cp:lastPrinted>
  <dcterms:created xsi:type="dcterms:W3CDTF">2009-08-18T09:04:05Z</dcterms:created>
  <dcterms:modified xsi:type="dcterms:W3CDTF">2011-02-25T08:47:11Z</dcterms:modified>
  <cp:category/>
  <cp:version/>
  <cp:contentType/>
  <cp:contentStatus/>
</cp:coreProperties>
</file>