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5" activeTab="2"/>
  </bookViews>
  <sheets>
    <sheet name="QtrPL" sheetId="1" r:id="rId1"/>
    <sheet name="QtrBS" sheetId="2" r:id="rId2"/>
    <sheet name="Notes" sheetId="3" r:id="rId3"/>
  </sheets>
  <definedNames>
    <definedName name="_xlnm.Print_Area" localSheetId="2">'Notes'!$A$1:$J$288</definedName>
    <definedName name="_xlnm.Print_Area" localSheetId="1">'QtrBS'!$A$1:$K$56</definedName>
    <definedName name="_xlnm.Print_Area" localSheetId="0">'QtrPL'!$A$1:$L$55</definedName>
  </definedNames>
  <calcPr fullCalcOnLoad="1"/>
</workbook>
</file>

<file path=xl/sharedStrings.xml><?xml version="1.0" encoding="utf-8"?>
<sst xmlns="http://schemas.openxmlformats.org/spreadsheetml/2006/main" count="430" uniqueCount="300">
  <si>
    <t xml:space="preserve">The Group recorded a profit before taxation of RM250.2 million for the current quarter compared to RM179.4 million reported in the preceding quarter, an increase of 39.5%. This arose mainly from higher profits contributed by the Company and Cycle &amp; Carriage Limited (CCL) group. </t>
  </si>
  <si>
    <t xml:space="preserve">The increase in the Company's earnings was attributable to higher sales volume of 12.6% to 36,464 units for the current quarter from 32,387 units recorded in the preceding quarter in line with the increase in total industry volume for passenger car sales. CCL group's contribution for the current quarter was also higher due primarily to improved trading profits from its associated company, Astra and the writeback of foreign exchange losses in Astra on its uncovered foreign currency debts arising from the appreciation of the Rupiah currency against the US Dollar. </t>
  </si>
  <si>
    <t xml:space="preserve">The Group's revenue and profit before tax for the current quarter improved by 20.9% and 7.5% respectively compared to the corresponding quarter of last year. The improved performance was primarily contributed by the Company and CCL group, partly offset by lower profits from EON Bank group. EON's new car sales improved to 36,464 units compared to 33,604 units recorded in the prior year's quarter contributing to the higher pre-tax profits at RM97.3 million for the current quarter, an increase of 6.3%. </t>
  </si>
  <si>
    <t>CCL group's contribution of RM58.8 million for the current quarter was also higher compared to RM42.4 million in the prior year's quarter due mainly to higher trading profits from Astra and the writeback of foreign exchange losses.</t>
  </si>
  <si>
    <t>During the nine months ended 30 September 2001, the Group recorded a profit before tax of RM615.5 million on a Group revenue of RM5,620.9 million compared to RM587.2 million and RM4,722.5 million respectively in the corresponding period of 2000.</t>
  </si>
  <si>
    <t>The motor sector registered a growth of 9.9% with pre-tax profits of RM377.0 million for the nine months to-date compared to RM343.2 million for the same period last year.</t>
  </si>
  <si>
    <t>Contribution from the CCL group's motor operations of RM76.7 million was higher than the corresponding period of 2000 due mainly to lower unrealised foreign exchange losses and higher trading profits from Astra, partly offset by lower Singapore motor operations' earnings attributed mainly to lower Mercedes-Benz margins and strong competition.</t>
  </si>
  <si>
    <t>Whilst the current global economic slowdown and recent developments in the United States are expected to further affect the Malaysian economy, the demand for passenger cars is anticipated to be sustained in the remaining quarter of the year. However, EON's earnings from the national car sector will be affected by strong competition and lower margins in the fourth quarter of the year.</t>
  </si>
  <si>
    <t xml:space="preserve">The value of the Rupiah currency as at 31 December 2001 will have an impact on Astra and CCL group's overall profits. The Singapore motor operations performance for the remaining quarter of the year is expected to be lower than the previous quarters due to lower margins. In addition, property earnings for the fourth quarter of the year will be affected by provisions for foreseeable losses on the carrying values of CCL's development properties in Singapore. </t>
  </si>
  <si>
    <t>The Board of Directors do not expect the Group's overall performance for the fourth quarter of the year to be better than the previous quarters.</t>
  </si>
  <si>
    <t xml:space="preserve">after deducting any provision for preference </t>
  </si>
  <si>
    <t>Group Net Tangible Assets (NTA) Per Share</t>
  </si>
  <si>
    <t>Obligation on securities sold under repurchase agreement</t>
  </si>
  <si>
    <t>Market risk</t>
  </si>
  <si>
    <t>Credit risk</t>
  </si>
  <si>
    <t>Accounting policy on forward exchange contracts</t>
  </si>
  <si>
    <t xml:space="preserve">Review Of Performance </t>
  </si>
  <si>
    <t>Company Secretary</t>
  </si>
  <si>
    <t>EDARAN OTOMOBIL NASIONAL BERHAD</t>
  </si>
  <si>
    <t>(119767 - X)</t>
  </si>
  <si>
    <t>(Incorporated in Malaysia)</t>
  </si>
  <si>
    <t>CONSOLIDATED INCOME STATEMENT</t>
  </si>
  <si>
    <t>Current</t>
  </si>
  <si>
    <t>Preceding Year</t>
  </si>
  <si>
    <t>Year</t>
  </si>
  <si>
    <t>EON Bank group's pre-tax profits were lower due mainly to higher interest suspended and provision for loan losses.</t>
  </si>
  <si>
    <t>To date</t>
  </si>
  <si>
    <t>Corresponding</t>
  </si>
  <si>
    <t>Period</t>
  </si>
  <si>
    <t>RM'000</t>
  </si>
  <si>
    <t>Quarter</t>
  </si>
  <si>
    <t>(a)</t>
  </si>
  <si>
    <t>1</t>
  </si>
  <si>
    <t>(b)</t>
  </si>
  <si>
    <t>(c)</t>
  </si>
  <si>
    <t>Investment income</t>
  </si>
  <si>
    <t>2</t>
  </si>
  <si>
    <t>Depreciation and amortisation</t>
  </si>
  <si>
    <t>(d)</t>
  </si>
  <si>
    <t>Exceptional items</t>
  </si>
  <si>
    <t>(e)</t>
  </si>
  <si>
    <t>Group's share of revenue of</t>
  </si>
  <si>
    <t>(f)</t>
  </si>
  <si>
    <t>(g)</t>
  </si>
  <si>
    <t>(h)</t>
  </si>
  <si>
    <t>Taxation</t>
  </si>
  <si>
    <t>(i)</t>
  </si>
  <si>
    <t>(ii)</t>
  </si>
  <si>
    <t>Less minority interests</t>
  </si>
  <si>
    <t>(j)</t>
  </si>
  <si>
    <t>(k)</t>
  </si>
  <si>
    <t>Extraordinary items</t>
  </si>
  <si>
    <t>(iii)</t>
  </si>
  <si>
    <t>(l)</t>
  </si>
  <si>
    <t>3</t>
  </si>
  <si>
    <t>extraordinary items</t>
  </si>
  <si>
    <t>attributable to members of the company</t>
  </si>
  <si>
    <t>Values of contracts classified by remaining periods to maturity / next repricing date (whichever is earlier) in respect of the banking group are as follows:</t>
  </si>
  <si>
    <t>Transaction related contingent items</t>
  </si>
  <si>
    <t xml:space="preserve">Foreign exchange related contracts </t>
  </si>
  <si>
    <t>Foreign exchange related contracts:</t>
  </si>
  <si>
    <t>CONSOLIDATED BALANCE SHEET</t>
  </si>
  <si>
    <t>Stocks</t>
  </si>
  <si>
    <t>Others</t>
  </si>
  <si>
    <t>Dealing securities</t>
  </si>
  <si>
    <t>Loans, advances and financing</t>
  </si>
  <si>
    <t>Investments</t>
  </si>
  <si>
    <t>Deposits from customers</t>
  </si>
  <si>
    <t>Bills and acceptances payable</t>
  </si>
  <si>
    <t>1.</t>
  </si>
  <si>
    <t>2.</t>
  </si>
  <si>
    <t>3.</t>
  </si>
  <si>
    <t>4.</t>
  </si>
  <si>
    <t>5.</t>
  </si>
  <si>
    <t>6.</t>
  </si>
  <si>
    <t>7.</t>
  </si>
  <si>
    <t>8.</t>
  </si>
  <si>
    <t>-</t>
  </si>
  <si>
    <t>Total</t>
  </si>
  <si>
    <t>9.</t>
  </si>
  <si>
    <t>Other liabilities</t>
  </si>
  <si>
    <t>Proposed dividend</t>
  </si>
  <si>
    <t>Total Assets</t>
  </si>
  <si>
    <t>Motor</t>
  </si>
  <si>
    <t>Properties</t>
  </si>
  <si>
    <t>Manufacturing</t>
  </si>
  <si>
    <t xml:space="preserve">Commitments And Contingent Liabilities </t>
  </si>
  <si>
    <t xml:space="preserve">There were no material commitments and contingent liabilities at the date of this report other than those of the banking group as disclosed below. No material losses are anticipated as these amounts arose in the normal course of business of the banking group in which the group makes various commitments and incurs certain contingent liabilities with legal recourse to its customers. </t>
  </si>
  <si>
    <t>&gt; 6 - 12</t>
  </si>
  <si>
    <t>months</t>
  </si>
  <si>
    <t>&gt; 3 - 6</t>
  </si>
  <si>
    <t>&gt; 1 - 3</t>
  </si>
  <si>
    <t>1 month</t>
  </si>
  <si>
    <t>or less</t>
  </si>
  <si>
    <t>Principal</t>
  </si>
  <si>
    <t>Amount</t>
  </si>
  <si>
    <t>Forwards</t>
  </si>
  <si>
    <t>Swaps</t>
  </si>
  <si>
    <t>The Board of Directors is pleased to announce the unaudited results of the Group for the third quarter ended 30 September 2001.</t>
  </si>
  <si>
    <t>There were no exceptional items for the current quarter and financial year to-date.</t>
  </si>
  <si>
    <t>There were no extraordinary items for the current quarter and financial year to-date.</t>
  </si>
  <si>
    <t>There were no sale of unquoted investments nor properties for the current quarter and financial year-to-date.</t>
  </si>
  <si>
    <t>During the current financial year to-date, a total of 80,000 new ordinary shares were issued by virtue of the exercise of the Employees' Share Option Scheme which came into effect on 6 October 1999.</t>
  </si>
  <si>
    <t>The credit equivalent amount calculated based on the credit conversion factor as per Bank Negara Malaysia guidelines for the above commitments and contingent liabilities is RM1,622,692,000. (31 December 2000 : RM1,126,063,000).</t>
  </si>
  <si>
    <t>Short term self liquidating trade-related contingencies</t>
  </si>
  <si>
    <t>QUARTERLY REPORT ON CONSOLIDATED RESULTS FOR THE THIRD QUARTER ENDED 30 SEPTEMBER 2001</t>
  </si>
  <si>
    <t>3rd Quarter</t>
  </si>
  <si>
    <t>15.</t>
  </si>
  <si>
    <t>Profit Before Taxation For The Current Quarter Compared With The Immediate Preceding Quarter</t>
  </si>
  <si>
    <t>16.</t>
  </si>
  <si>
    <t>17.</t>
  </si>
  <si>
    <t>Subsequent Events</t>
  </si>
  <si>
    <t>18.</t>
  </si>
  <si>
    <t>19.</t>
  </si>
  <si>
    <t>20.</t>
  </si>
  <si>
    <t>Profit Forecast / Profit Guarantee</t>
  </si>
  <si>
    <t>Pending Material Litigation</t>
  </si>
  <si>
    <t>The Group neither made any profit forecast nor issued any profit guarantee.</t>
  </si>
  <si>
    <t>21.</t>
  </si>
  <si>
    <t>22.</t>
  </si>
  <si>
    <t>No further interim dividend is recommended for the quarter under review.</t>
  </si>
  <si>
    <t>Notes To the Balance Sheet</t>
  </si>
  <si>
    <t>(iv)</t>
  </si>
  <si>
    <t>(v)</t>
  </si>
  <si>
    <t>(vi)</t>
  </si>
  <si>
    <t>(vii)</t>
  </si>
  <si>
    <t>Despite an earnings per share of 149 sen for the current financial year to-date, the Group's NTA per share increased by 90 sen only to RM10.45 mainly due to the Group's share of goodwill as disclosed in Note 22(vi).</t>
  </si>
  <si>
    <t>Shah Alam, 21 November 2001</t>
  </si>
  <si>
    <t>Current Quarter</t>
  </si>
  <si>
    <t>Financial Year To-date</t>
  </si>
  <si>
    <t>Market risk is the potential change in value caused by movements in market rates or prices. The contractual amounts stated above provide only a measure of involvement in these types of transactions and do not represent the amounts subject to market risk. Exposure to market risk transactions may be reduced through offsetting on and off-balance sheet positions. As at 30 September 2001, the amount of contracts which were not hedged and, hence, exposed to market risk was RM3,315,508 (31 December 2000 : RM2,158,162).</t>
  </si>
  <si>
    <t>The Group's national car sector pre-tax earnings improved by 2.9% to RM300.0 million. Total industry volume for passenger car sales recorded a growth of 14.9% to 238,826 units from 207,846 units sold in the corresponding period of 2000. Although EON's new car sales increased by 4.9% to 100,229 units from 95,578 units in the same period of last year, EON's market share declined from 46% to 42% due to increased competition from the other national car distributors.</t>
  </si>
  <si>
    <t>Credit risk arises from the possibility that a counterparty may be unable to meet the terms of a contract in which the Bank has a gain position. As at 30 September 2001, the amount of credit risk measured in terms of the cost to replace the profitable contracts was RM2,233,050 (31 December 2000 : RM2,180,588). This amount will increase or decrease over the life of the contracts, mainly as a function of maturity dates and market rates or prices.</t>
  </si>
  <si>
    <t>Retained Profits</t>
  </si>
  <si>
    <t>Less :</t>
  </si>
  <si>
    <t xml:space="preserve">During the current financial year to-date, the Group's share of additional goodwill of RM85.3 million was written off to retained profits in line with the Group's accounting policy. The goodwill written off arose mainly from the Group's share of ex-gratia payment to the minority shareholders of ex-OBB amounting to RM16.6 million consequent to the vesting of the banking business of ex-OBB to EON Bank on 1 January 2001 and, RM68.4 million resulting from an adjustment on the initial fair values assigned to the net assets acquired from Malaysian International Merchant Bankers Berhad in December 2000. </t>
  </si>
  <si>
    <t>Provision for retirement benefits</t>
  </si>
  <si>
    <t>Revenue</t>
  </si>
  <si>
    <t>Weighted average number of ordinary shares</t>
  </si>
  <si>
    <t>Cash, bank balances and deposits with financial institutions</t>
  </si>
  <si>
    <t>Provisions for liabilities and charges</t>
  </si>
  <si>
    <t xml:space="preserve">The Group’s banking and financial services sector recorded marginally lower pre-tax profits at RM225.3 million in the period under review, a decrease of 0.5%. </t>
  </si>
  <si>
    <t>Trade receivables</t>
  </si>
  <si>
    <t>Other receivables, deposits and prepayments</t>
  </si>
  <si>
    <t>Trade payables</t>
  </si>
  <si>
    <t>Other payables of the banking group</t>
  </si>
  <si>
    <t xml:space="preserve">Other payables </t>
  </si>
  <si>
    <t>The following particulars on quoted securities do not include any investments undertaken by the financial institutions of the Group:-</t>
  </si>
  <si>
    <t xml:space="preserve">Other income </t>
  </si>
  <si>
    <t>Finance cost</t>
  </si>
  <si>
    <t>Profit/(loss) before finance cost,</t>
  </si>
  <si>
    <t>Profit/(loss) before income tax,</t>
  </si>
  <si>
    <t>minority interests and extraordinary items</t>
  </si>
  <si>
    <t>Share of profits and losses of associated companies</t>
  </si>
  <si>
    <t>Profit/(loss) before income tax, minority interests and</t>
  </si>
  <si>
    <t>Income tax</t>
  </si>
  <si>
    <t>Profit/(loss) after income tax before deducting</t>
  </si>
  <si>
    <t>minority interests</t>
  </si>
  <si>
    <t>Pre-acquisition profit/(loss), if applicable</t>
  </si>
  <si>
    <t>Net profit/(loss) from ordinary activities</t>
  </si>
  <si>
    <t>(m)</t>
  </si>
  <si>
    <t>Net profit/(loss) attributable to members</t>
  </si>
  <si>
    <t>Earnings per share based on 2(m) above</t>
  </si>
  <si>
    <t>Basic (sen)</t>
  </si>
  <si>
    <t>Fully diluted (sen)</t>
  </si>
  <si>
    <t>Loans of the banking group sold to Cagamas</t>
  </si>
  <si>
    <t>The effective tax rate of the Group for the current quarter and financial year to-date was higher than the statutory tax rate prevailing in Malaysia of 28% mainly due to certain provisions not allowable for tax purposes.</t>
  </si>
  <si>
    <t xml:space="preserve">Sale Of Unquoted Investments And/Or Properties </t>
  </si>
  <si>
    <t>Total purchase consideration</t>
  </si>
  <si>
    <t>Total sale proceeds / redemptions</t>
  </si>
  <si>
    <t>Total purchases and disposal of quoted securities are as follows:</t>
  </si>
  <si>
    <t>Total profit/loss arising from disposals</t>
  </si>
  <si>
    <t>Total investments in quoted securities are as follows:</t>
  </si>
  <si>
    <t xml:space="preserve">At market value </t>
  </si>
  <si>
    <t>Purchase Or Disposal Of Quoted Securities</t>
  </si>
  <si>
    <t>Issuance Or Repayment Of Debt And Equity Securities</t>
  </si>
  <si>
    <t>Other than the above, there were no issuance and/or repayment of debt and equity securities, share buy-backs, share cancellation, shares held as treasury shares and resale of treasury shares for the current financial year-to-date.</t>
  </si>
  <si>
    <t>Group Borrowings And Debt Securities</t>
  </si>
  <si>
    <t>There were no borrowings nor debt securities at the end of this reporting period.</t>
  </si>
  <si>
    <t>Financial Instruments With Off Balance Sheet Risk as at 30 September 2001</t>
  </si>
  <si>
    <t>A Writ of Summons was filed on 3 January 2000 by a guarantor (plaintiff) against ex-OBB for RM135.9 million with interest and general damages alleging wrongful and inequitable enlistment of his name in the CTOS, a bureau for listing names of defaulters against whom judgement has been obtained, by ex-OBB. Defence has been filed by the bank's solicitors and the case which was fixed for hearing on 17 September 2001 was further adjourned to a date yet to be fixed.</t>
  </si>
  <si>
    <t>Based on legal advice, the Directors are of the opinion that the suit is defensible as the bank was acting in its normal course of business and the plaintiff has no basis for the claim.</t>
  </si>
  <si>
    <t>Amount due from an associated company</t>
  </si>
  <si>
    <t>MINORITY INTERESTS</t>
  </si>
  <si>
    <t>The banking group does not have any transactions in respect of interest rate related contracts and, equity and commodity related contracts. Foreign exchange, interest rate and, equity and commodity related contracts are subject to market risk and credit risk.</t>
  </si>
  <si>
    <t>Financial</t>
  </si>
  <si>
    <t xml:space="preserve">depreciation and amortisation, exceptional </t>
  </si>
  <si>
    <t>items, income tax, minority interests and</t>
  </si>
  <si>
    <t>The quarterly financial statements have been prepared in accordance with the applicable approved Accounting Standards in Malaysia and based on accounting policies and methods of computation consistent with those adopted in the 2000 audited financial statements.</t>
  </si>
  <si>
    <t xml:space="preserve">The parties have yet to enter into any conditional shares sale agreement on the proposed disposal of the entire equity interest in EON CMG Life Assurance Berhad (announcement made on 17 July 2001). </t>
  </si>
  <si>
    <t xml:space="preserve">Deferred asset </t>
  </si>
  <si>
    <t xml:space="preserve">Extraordinary items attributable to members </t>
  </si>
  <si>
    <t>of the company</t>
  </si>
  <si>
    <t>dividends, if any:-</t>
  </si>
  <si>
    <t>NOTES</t>
  </si>
  <si>
    <t>Accounting Policies</t>
  </si>
  <si>
    <t>Exceptional Items</t>
  </si>
  <si>
    <t>As at</t>
  </si>
  <si>
    <t>10.</t>
  </si>
  <si>
    <t>11.</t>
  </si>
  <si>
    <t>Principal amount</t>
  </si>
  <si>
    <t>Direct credit substitutes</t>
  </si>
  <si>
    <t>Obligations under underwriting agreement</t>
  </si>
  <si>
    <t>Irrevocable commitments to extend credit:</t>
  </si>
  <si>
    <t>Miscellaneous</t>
  </si>
  <si>
    <t>12.</t>
  </si>
  <si>
    <t>Segmental Reporting</t>
  </si>
  <si>
    <t>Profit/(Loss) Before Tax</t>
  </si>
  <si>
    <t>Banking &amp; financial services</t>
  </si>
  <si>
    <t>associated companies</t>
  </si>
  <si>
    <t>13.</t>
  </si>
  <si>
    <t>14.</t>
  </si>
  <si>
    <t>ASSETS</t>
  </si>
  <si>
    <t>Statutory deposits with Bank Negara Malaysia</t>
  </si>
  <si>
    <t>Other assets</t>
  </si>
  <si>
    <t>Investment in associated companies</t>
  </si>
  <si>
    <t>LIABILITIES</t>
  </si>
  <si>
    <t>Deposits and placements of banks and</t>
  </si>
  <si>
    <t>Fixed deposits and negotiable instruments of deposits</t>
  </si>
  <si>
    <t xml:space="preserve">The maturity structure of fixed deposits and </t>
  </si>
  <si>
    <t>negotiable instruments of deposits are as follows:</t>
  </si>
  <si>
    <t>other financial institutions</t>
  </si>
  <si>
    <t>Amounts due to associated companies</t>
  </si>
  <si>
    <t>SHARE CAPITAL</t>
  </si>
  <si>
    <t>RESERVES</t>
  </si>
  <si>
    <t>Statutory reserve</t>
  </si>
  <si>
    <t>Share premium</t>
  </si>
  <si>
    <t>Other assets of the banking group</t>
  </si>
  <si>
    <t>SHAREHOLDERS' FUNDS</t>
  </si>
  <si>
    <t>LIFE ASSURANCE FUND</t>
  </si>
  <si>
    <t>TOTAL LIABILITIES AND SHAREHOLDERS' FUNDS</t>
  </si>
  <si>
    <t>Maturity within one year</t>
  </si>
  <si>
    <t>Maturity more than one year</t>
  </si>
  <si>
    <t>Note</t>
  </si>
  <si>
    <t>Other assets consist of:</t>
  </si>
  <si>
    <t>Other liabilities consist of:</t>
  </si>
  <si>
    <t>Reserves consist of:</t>
  </si>
  <si>
    <t>Other Assets</t>
  </si>
  <si>
    <t>Deposits From Customers</t>
  </si>
  <si>
    <t xml:space="preserve">Other Liabilities  </t>
  </si>
  <si>
    <t>There has not arisen in the interval between the end of this reporting period and the date of this report, any item, transaction or event of a material and unusual nature likely, in the opinion of the Directors, to affect substantially the results of the operations of the Group.</t>
  </si>
  <si>
    <t xml:space="preserve">Reserves  </t>
  </si>
  <si>
    <t>As At</t>
  </si>
  <si>
    <t>Preceding</t>
  </si>
  <si>
    <t>Year End</t>
  </si>
  <si>
    <t>The maturity structure of gross loans, advances and financing are as follows:</t>
  </si>
  <si>
    <t>Net tangible assets per share (RM)</t>
  </si>
  <si>
    <t>- maturing within one year</t>
  </si>
  <si>
    <t>- maturing more than one year</t>
  </si>
  <si>
    <t>Money market instruments</t>
  </si>
  <si>
    <t>Non money market instruments</t>
  </si>
  <si>
    <t>The maturity structure of the money market instruments are as follows:</t>
  </si>
  <si>
    <t>Gross loans, advances and financing</t>
  </si>
  <si>
    <t>Less : Provision for bad and doubtful debts and financing, and</t>
  </si>
  <si>
    <t xml:space="preserve">           interest in suspense</t>
  </si>
  <si>
    <t>Net loans, advances and financing</t>
  </si>
  <si>
    <t>Risk Weighted Exposures of the banking group are as follows:</t>
  </si>
  <si>
    <t>The solicitors are of the opinion that the Defendant’s appeal will not be successful. The bank will proceed with bankruptcy action against the Defendant as the bank’s chances of recovery for the shortfall of the debt owing is doubtful.</t>
  </si>
  <si>
    <t xml:space="preserve">A Writ of Summons was filed on 17 September 1998 for the sum of RM131.5 million by EON Bank against a borrower (“Defendant”) when he defaulted in the repayment of the term loans granted. The bank had on 13 July 1999 obtained Judgment against the Defendant. However, the Defendant had filed a Notice of Appeal on 15 July 1999. The hearing for the appeal by the Defendant had been postponed for several times and the next hearing is fixed on 31 January 2002. </t>
  </si>
  <si>
    <t>A Writ of Summons was filed on 27 October 1998 by EON Bank against a borrower and its guarantors (“Defendants”) for the sum of RM25.7 million when the borrower defaulted in the repayment of the term loans granted. Summary Judgment was obtained against the Defendants on 26 June 2000. Solicitors for the bank have filed the Summons in Chambers to amend the Judgment (name of defendant) and Order dated 26 June 2000. Hearing for the said application has been fixed on 22 November 2001. The property charged to the bank is fixed for auction on 7 January 2002. The borrower is in the process of procuring buyers for some of their assets to repay the bank.</t>
  </si>
  <si>
    <t>The solicitors are of the opinion that the bank has high chances of recovery for the amount outstanding in view that the bank has obtained Judgment against all the Defendants and the financial standing of the corporate guarantor.</t>
  </si>
  <si>
    <t>The solicitors are of the opinion that the bank has a reasonable chance of success.</t>
  </si>
  <si>
    <t xml:space="preserve">Writ of Summons was filed on 9 January 1998 and 8 March 1998 by ex-OBB against a borrower and against its guarantors (“Defendants”) for the sum of RM47.7 million and RM11.2 million respectively when the borrower defaulted in the repayment of credit facilities granted. Special Administrators were appointed over the borrower pursuant to the provisions of the Pengurusan Danaharta Nasional Berhad Act on 12 February 1999 and all liabilities of the borrower were assumed by a Special Purpose Vehicle (“SPV”) with effect from 30 October 2000. The Liquidator appointed for the SPV is to distribute the proceeds from the disposal of assets to all affected creditors upon such creditors proving their debt with the Liquidator. </t>
  </si>
  <si>
    <t>The bank had on 27 March 2001 lodged a Proof of Debt for the sum of RM54.3 million but was rejected by the Liquidator on the basis that the credit facilities granted to the borrower was actually for the benefit of a third party. The bank had on 20 June 2001 filed and served to the Liquidator a copy of the Originating Notice of Motion on the bank’s application to reverse/vary the decision of the Liquidator in rejecting the bank’s Proof of Debt. The Originating Summons for the above suit is fixed for hearing on 27 November 2001.</t>
  </si>
  <si>
    <t>A Writ of Summons was filed on 24 August 1999 by ex-OBB against a borrower’s guarantors (“Defendants”) for RM22.9 million when the borrower defaulted in payments of credit facilities granted. Hearing against the Defendants is fixed on 29 November 2001. The auction of the land charged to the bank fixed on 13 September 2001 was adjourned by the bank as an offer for redemption of the land for RM14.5 million was received. The bank is currently negotiating with the guarantors for settlement of the shortfall sum.</t>
  </si>
  <si>
    <t>The solicitors are of the opinion that there is a good chance for a favourable summary judgment as all matters raised by the Defendants have been adequately addressed in the loan agreement.</t>
  </si>
  <si>
    <t>Save as disclosed below, the Group is not engaged in any material litigation pending at the date of this report:-</t>
  </si>
  <si>
    <t>Demand deposits and savings deposits</t>
  </si>
  <si>
    <t>At cost</t>
  </si>
  <si>
    <t>At carrying value / book value</t>
  </si>
  <si>
    <t>Loans, Advances And Financing</t>
  </si>
  <si>
    <t>Changes In The Composition Of The Group</t>
  </si>
  <si>
    <t>Status Of Corporate Proposals</t>
  </si>
  <si>
    <t>Seasonality / Cyclicality Of Operations</t>
  </si>
  <si>
    <t>MOTOR</t>
  </si>
  <si>
    <t>Malaysia</t>
  </si>
  <si>
    <t>Singapore</t>
  </si>
  <si>
    <t>BANKING AND FINANCIAL SERVICES</t>
  </si>
  <si>
    <t>BY ORDER OF THE BOARD</t>
  </si>
  <si>
    <t>MUSA BIN HAJI MOHD DAHAN</t>
  </si>
  <si>
    <t>Prospects</t>
  </si>
  <si>
    <t>Dividend</t>
  </si>
  <si>
    <t>Current Year</t>
  </si>
  <si>
    <t>The business operations of the Group are not materially affected by seasonal or cyclical fluctuations.</t>
  </si>
  <si>
    <t>Cumulative Period</t>
  </si>
  <si>
    <t>Foreign currency translation reserve</t>
  </si>
  <si>
    <t>Taxation comprises the following:</t>
  </si>
  <si>
    <t>Current taxation</t>
  </si>
  <si>
    <t>Deferred taxation</t>
  </si>
  <si>
    <t>Share of associated companies' taxation</t>
  </si>
  <si>
    <t>Other reserves</t>
  </si>
  <si>
    <t>Extraordinary Items</t>
  </si>
  <si>
    <t>Property, plant and equipment</t>
  </si>
  <si>
    <t>End of</t>
  </si>
  <si>
    <t xml:space="preserve">The parties have also yet to enter into any conditional agreements for the Proposed Reverse Take-over (announcement made on 28 July 2001) which will involve the sale of Kedah Cement Holdings Berhad's (KCHB) existing businesses and operations (including its subsidiaries and associates) to Malayan Cement Berhad and the subsequent injection of EON Bank into KCHB. </t>
  </si>
  <si>
    <t>Unmatured forward exchange contracts are valued at forward rates as at balance sheet date, applicable as at their respective dates of maturity and any unrealised losses or gains are recognised in the income statement for the period.</t>
  </si>
  <si>
    <t>The Board of Directors had declared an interim dividend of 25 sen per share less 28% tax (2000 : 25 sen per share less 28% tax) in respect of the financial year ending 31 December 2001 which was paid on 5 October 2001.</t>
  </si>
  <si>
    <t>The High Court of Malaya granted the orders for the vesting of the banking business of Oriental Bank Berhad (OBB) to EON Bank Berhad (EON Bank) and the vesting of the finance company businesses of City Finance Berhad and Perkasa Finance Berhad to EON Finance Berhad with effect from 1 January 2001.</t>
  </si>
  <si>
    <t xml:space="preserve">On 1 January 2001, all the assets and liabilities of ex-OBB were vested to EON Bank for a nominal consideration of RM1.00 as approved by the Ministry of Finance and sanctioned by the High Court of Malaya. The deferred asset arose as a result of the net liabilities vested from ex-OBB. </t>
  </si>
  <si>
    <t>Lower interest rates is expected to have a dampening effect on the banking and financial services sector's performance for the fourth quarter of 2001.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</si>
</sst>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0.0"/>
    <numFmt numFmtId="178" formatCode="0.0%"/>
    <numFmt numFmtId="179" formatCode="_-* #,##0.0_-;\-* #,##0.0_-;_-* &quot;-&quot;??_-;_-@_-"/>
    <numFmt numFmtId="180" formatCode="_-* #,##0_-;\-* #,##0_-;_-* &quot;-&quot;??_-;_-@_-"/>
    <numFmt numFmtId="181" formatCode="_-* #,##0.000_-;\-* #,##0.000_-;_-* &quot;-&quot;??_-;_-@_-"/>
    <numFmt numFmtId="182" formatCode="_-* #,##0.0000_-;\-* #,##0.0000_-;_-* &quot;-&quot;??_-;_-@_-"/>
    <numFmt numFmtId="183" formatCode="0.0000000"/>
    <numFmt numFmtId="184" formatCode="0.000000"/>
    <numFmt numFmtId="185" formatCode="0.00000"/>
    <numFmt numFmtId="186" formatCode="0.0000"/>
    <numFmt numFmtId="187" formatCode="0.000"/>
    <numFmt numFmtId="188" formatCode="#,##0.0;\(#,##0.0\)"/>
    <numFmt numFmtId="189" formatCode="#,##0.00;\(#,##0.00\)"/>
    <numFmt numFmtId="190" formatCode="#,##0;[Red]\(#,##0\)"/>
    <numFmt numFmtId="191" formatCode="###0"/>
    <numFmt numFmtId="192" formatCode="_(* #,##0.00000_);_(* \(#,##0.00000\);_(* &quot;-&quot;??_);_(@_)"/>
    <numFmt numFmtId="193" formatCode="_(* #,##0.000000_);_(* \(#,##0.000000\);_(* &quot;-&quot;??_);_(@_)"/>
    <numFmt numFmtId="194" formatCode="_(* #,##0.0000000_);_(* \(#,##0.0000000\);_(* &quot;-&quot;??_);_(@_)"/>
    <numFmt numFmtId="195" formatCode="_(* #,##0.00000000_);_(* \(#,##0.00000000\);_(* &quot;-&quot;??_);_(@_)"/>
    <numFmt numFmtId="196" formatCode="#,##0.000;\-#,##0.000"/>
    <numFmt numFmtId="197" formatCode="#,##0.0000;\-#,##0.0000"/>
    <numFmt numFmtId="198" formatCode="#,##0.00000;\-#,##0.00000"/>
    <numFmt numFmtId="199" formatCode="#,##0.000000;\-#,##0.000000"/>
    <numFmt numFmtId="200" formatCode="#,##0.0000000;\-#,##0.0000000"/>
    <numFmt numFmtId="201" formatCode="0.0"/>
    <numFmt numFmtId="202" formatCode="#,##0.0_);\(#,##0.0\)"/>
  </numFmts>
  <fonts count="11">
    <font>
      <sz val="10"/>
      <name val="Arial"/>
      <family val="0"/>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u val="single"/>
      <sz val="12"/>
      <name val="Arial"/>
      <family val="2"/>
    </font>
    <font>
      <sz val="12"/>
      <name val="Helv"/>
      <family val="0"/>
    </font>
    <font>
      <b/>
      <u val="single"/>
      <sz val="12"/>
      <name val="Arial"/>
      <family val="2"/>
    </font>
    <font>
      <b/>
      <u val="singleAccounting"/>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8" fillId="0" borderId="0">
      <alignment/>
      <protection/>
    </xf>
    <xf numFmtId="9" fontId="0" fillId="0" borderId="0" applyFont="0" applyFill="0" applyBorder="0" applyAlignment="0" applyProtection="0"/>
  </cellStyleXfs>
  <cellXfs count="219">
    <xf numFmtId="0" fontId="0" fillId="0" borderId="0" xfId="0" applyAlignment="1">
      <alignment/>
    </xf>
    <xf numFmtId="0" fontId="0" fillId="0" borderId="0" xfId="0" applyFont="1" applyAlignment="1">
      <alignment/>
    </xf>
    <xf numFmtId="173" fontId="0" fillId="0" borderId="0" xfId="15" applyNumberFormat="1" applyFont="1" applyAlignment="1">
      <alignment/>
    </xf>
    <xf numFmtId="0" fontId="0" fillId="0" borderId="0" xfId="0" applyFont="1" applyBorder="1" applyAlignment="1">
      <alignment/>
    </xf>
    <xf numFmtId="0" fontId="2" fillId="0" borderId="0" xfId="0" applyFont="1" applyAlignment="1" quotePrefix="1">
      <alignment/>
    </xf>
    <xf numFmtId="0" fontId="2" fillId="0" borderId="0" xfId="0" applyFont="1" applyAlignment="1">
      <alignment/>
    </xf>
    <xf numFmtId="173" fontId="2" fillId="0" borderId="1" xfId="15" applyNumberFormat="1" applyFont="1" applyBorder="1" applyAlignment="1">
      <alignment/>
    </xf>
    <xf numFmtId="173" fontId="2" fillId="0" borderId="0" xfId="15" applyNumberFormat="1" applyFont="1" applyBorder="1" applyAlignment="1">
      <alignment/>
    </xf>
    <xf numFmtId="173" fontId="2" fillId="0" borderId="2" xfId="15" applyNumberFormat="1" applyFont="1" applyBorder="1" applyAlignment="1">
      <alignment/>
    </xf>
    <xf numFmtId="173" fontId="2" fillId="0" borderId="3" xfId="15" applyNumberFormat="1" applyFont="1" applyBorder="1" applyAlignment="1">
      <alignment/>
    </xf>
    <xf numFmtId="173" fontId="2" fillId="0" borderId="4" xfId="15" applyNumberFormat="1" applyFont="1" applyBorder="1" applyAlignment="1">
      <alignment/>
    </xf>
    <xf numFmtId="173" fontId="2" fillId="0" borderId="5" xfId="15" applyNumberFormat="1" applyFont="1" applyBorder="1" applyAlignment="1">
      <alignment/>
    </xf>
    <xf numFmtId="173" fontId="3" fillId="0" borderId="0" xfId="15" applyNumberFormat="1" applyFont="1" applyBorder="1" applyAlignment="1">
      <alignment/>
    </xf>
    <xf numFmtId="173" fontId="3" fillId="0" borderId="6" xfId="15" applyNumberFormat="1" applyFont="1" applyBorder="1" applyAlignment="1">
      <alignment/>
    </xf>
    <xf numFmtId="43" fontId="2" fillId="0" borderId="0" xfId="15" applyNumberFormat="1" applyFont="1" applyBorder="1" applyAlignment="1">
      <alignment/>
    </xf>
    <xf numFmtId="173" fontId="2" fillId="0" borderId="0" xfId="15" applyNumberFormat="1" applyFont="1" applyAlignment="1">
      <alignment/>
    </xf>
    <xf numFmtId="0" fontId="3" fillId="0" borderId="0" xfId="0" applyFont="1" applyAlignment="1">
      <alignment/>
    </xf>
    <xf numFmtId="0" fontId="3" fillId="0" borderId="0" xfId="0" applyFont="1" applyBorder="1" applyAlignment="1">
      <alignment horizontal="center"/>
    </xf>
    <xf numFmtId="14" fontId="3" fillId="0" borderId="0"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xf>
    <xf numFmtId="0" fontId="6"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7"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vertical="top"/>
    </xf>
    <xf numFmtId="173" fontId="2" fillId="0" borderId="8" xfId="15" applyNumberFormat="1" applyFont="1" applyBorder="1" applyAlignment="1">
      <alignment/>
    </xf>
    <xf numFmtId="173" fontId="2" fillId="0" borderId="6" xfId="15" applyNumberFormat="1" applyFont="1" applyBorder="1" applyAlignment="1">
      <alignment/>
    </xf>
    <xf numFmtId="0" fontId="2" fillId="0" borderId="0" xfId="0" applyFont="1" applyAlignment="1">
      <alignment horizontal="center" vertical="top"/>
    </xf>
    <xf numFmtId="0" fontId="2" fillId="0" borderId="9" xfId="0" applyFont="1" applyBorder="1" applyAlignment="1">
      <alignment horizontal="center"/>
    </xf>
    <xf numFmtId="173" fontId="5" fillId="0" borderId="0" xfId="15" applyNumberFormat="1" applyFont="1" applyAlignment="1">
      <alignment/>
    </xf>
    <xf numFmtId="173" fontId="5" fillId="0" borderId="0" xfId="15" applyNumberFormat="1" applyFont="1" applyBorder="1" applyAlignment="1">
      <alignment/>
    </xf>
    <xf numFmtId="173" fontId="5" fillId="0" borderId="3" xfId="15" applyNumberFormat="1" applyFont="1" applyBorder="1" applyAlignment="1">
      <alignment/>
    </xf>
    <xf numFmtId="173" fontId="5" fillId="0" borderId="4" xfId="15" applyNumberFormat="1" applyFont="1" applyBorder="1" applyAlignment="1">
      <alignment/>
    </xf>
    <xf numFmtId="173" fontId="5" fillId="0" borderId="10" xfId="15" applyNumberFormat="1" applyFont="1" applyBorder="1" applyAlignment="1">
      <alignment/>
    </xf>
    <xf numFmtId="0" fontId="4" fillId="0" borderId="0" xfId="0" applyFont="1" applyAlignment="1" quotePrefix="1">
      <alignment/>
    </xf>
    <xf numFmtId="0" fontId="4" fillId="0" borderId="0" xfId="0" applyFont="1" applyAlignment="1">
      <alignment/>
    </xf>
    <xf numFmtId="0" fontId="5" fillId="0" borderId="0" xfId="0" applyFont="1" applyAlignment="1" quotePrefix="1">
      <alignment/>
    </xf>
    <xf numFmtId="0" fontId="4" fillId="0" borderId="0" xfId="0" applyFont="1" applyBorder="1" applyAlignment="1" quotePrefix="1">
      <alignment horizontal="left"/>
    </xf>
    <xf numFmtId="0" fontId="5" fillId="0" borderId="0" xfId="0" applyFont="1" applyBorder="1" applyAlignment="1">
      <alignment horizontal="center"/>
    </xf>
    <xf numFmtId="0" fontId="5" fillId="0" borderId="0" xfId="0" applyFont="1" applyAlignment="1" quotePrefix="1">
      <alignment vertical="top"/>
    </xf>
    <xf numFmtId="0" fontId="5" fillId="0" borderId="3" xfId="0" applyFont="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173" fontId="5" fillId="0" borderId="7" xfId="15" applyNumberFormat="1" applyFont="1" applyBorder="1" applyAlignment="1">
      <alignment/>
    </xf>
    <xf numFmtId="173" fontId="5" fillId="0" borderId="11" xfId="15" applyNumberFormat="1" applyFont="1" applyBorder="1" applyAlignment="1">
      <alignment/>
    </xf>
    <xf numFmtId="0" fontId="4" fillId="0" borderId="0" xfId="0" applyFont="1" applyAlignment="1" quotePrefix="1">
      <alignment horizontal="left"/>
    </xf>
    <xf numFmtId="43" fontId="5" fillId="0" borderId="0" xfId="15" applyFont="1" applyBorder="1" applyAlignment="1">
      <alignment/>
    </xf>
    <xf numFmtId="0" fontId="5" fillId="0" borderId="0" xfId="0" applyFont="1" applyAlignment="1">
      <alignment horizontal="center"/>
    </xf>
    <xf numFmtId="173" fontId="5" fillId="0" borderId="8" xfId="15" applyNumberFormat="1" applyFont="1" applyBorder="1" applyAlignment="1">
      <alignment horizontal="center"/>
    </xf>
    <xf numFmtId="173" fontId="5" fillId="0" borderId="5" xfId="15" applyNumberFormat="1" applyFont="1" applyBorder="1" applyAlignment="1">
      <alignment/>
    </xf>
    <xf numFmtId="173" fontId="5" fillId="0" borderId="8" xfId="15" applyNumberFormat="1" applyFont="1" applyBorder="1" applyAlignment="1">
      <alignment/>
    </xf>
    <xf numFmtId="0" fontId="5" fillId="0" borderId="0" xfId="0" applyFont="1" applyAlignment="1">
      <alignment horizontal="left"/>
    </xf>
    <xf numFmtId="0" fontId="5" fillId="0" borderId="0" xfId="0" applyFont="1" applyBorder="1" applyAlignment="1">
      <alignment horizontal="center" vertical="top"/>
    </xf>
    <xf numFmtId="0" fontId="5" fillId="0" borderId="0" xfId="0" applyFont="1" applyBorder="1" applyAlignment="1">
      <alignment vertical="top"/>
    </xf>
    <xf numFmtId="14" fontId="5" fillId="0" borderId="0" xfId="0" applyNumberFormat="1" applyFont="1" applyBorder="1" applyAlignment="1">
      <alignment horizontal="center" vertical="top"/>
    </xf>
    <xf numFmtId="14" fontId="4" fillId="0" borderId="0" xfId="0" applyNumberFormat="1"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xf>
    <xf numFmtId="173" fontId="5" fillId="0" borderId="0" xfId="15" applyNumberFormat="1" applyFont="1" applyBorder="1" applyAlignment="1">
      <alignment horizontal="center" vertical="top"/>
    </xf>
    <xf numFmtId="173" fontId="5" fillId="0" borderId="0" xfId="15" applyNumberFormat="1" applyFont="1" applyBorder="1" applyAlignment="1">
      <alignment horizontal="center"/>
    </xf>
    <xf numFmtId="173" fontId="4" fillId="0" borderId="0" xfId="15" applyNumberFormat="1" applyFont="1" applyBorder="1" applyAlignment="1">
      <alignment/>
    </xf>
    <xf numFmtId="0" fontId="5" fillId="0" borderId="0" xfId="0" applyFont="1" applyAlignment="1" quotePrefix="1">
      <alignment horizontal="left"/>
    </xf>
    <xf numFmtId="0" fontId="7" fillId="0" borderId="0" xfId="0" applyFont="1" applyAlignment="1">
      <alignment/>
    </xf>
    <xf numFmtId="0" fontId="5" fillId="0" borderId="0" xfId="0" applyFont="1" applyBorder="1" applyAlignment="1">
      <alignment horizontal="left"/>
    </xf>
    <xf numFmtId="0" fontId="5" fillId="0" borderId="0" xfId="0" applyFont="1" applyBorder="1" applyAlignment="1">
      <alignment/>
    </xf>
    <xf numFmtId="176" fontId="5" fillId="0" borderId="0" xfId="0" applyNumberFormat="1" applyFont="1" applyBorder="1" applyAlignment="1">
      <alignment/>
    </xf>
    <xf numFmtId="0" fontId="4" fillId="0" borderId="0" xfId="0" applyFont="1" applyBorder="1" applyAlignment="1">
      <alignment/>
    </xf>
    <xf numFmtId="176" fontId="4" fillId="0" borderId="0" xfId="0" applyNumberFormat="1" applyFont="1" applyBorder="1" applyAlignment="1">
      <alignment/>
    </xf>
    <xf numFmtId="0" fontId="5" fillId="0" borderId="5" xfId="0" applyFont="1" applyBorder="1" applyAlignment="1" quotePrefix="1">
      <alignment horizontal="center"/>
    </xf>
    <xf numFmtId="173" fontId="5" fillId="0" borderId="12" xfId="15" applyNumberFormat="1" applyFont="1" applyBorder="1" applyAlignment="1">
      <alignment/>
    </xf>
    <xf numFmtId="173" fontId="5" fillId="0" borderId="13" xfId="15" applyNumberFormat="1" applyFont="1" applyBorder="1" applyAlignment="1">
      <alignment/>
    </xf>
    <xf numFmtId="173" fontId="5" fillId="0" borderId="0" xfId="0" applyNumberFormat="1" applyFont="1" applyAlignment="1">
      <alignment/>
    </xf>
    <xf numFmtId="0" fontId="5" fillId="0" borderId="0" xfId="0" applyFont="1" applyAlignment="1">
      <alignment horizontal="justify" wrapText="1"/>
    </xf>
    <xf numFmtId="173" fontId="5" fillId="0" borderId="0" xfId="0" applyNumberFormat="1" applyFont="1" applyBorder="1" applyAlignment="1">
      <alignment horizontal="center"/>
    </xf>
    <xf numFmtId="43" fontId="5" fillId="0" borderId="0" xfId="15" applyFont="1" applyBorder="1" applyAlignment="1">
      <alignment horizontal="center"/>
    </xf>
    <xf numFmtId="14" fontId="3" fillId="0" borderId="0" xfId="0" applyNumberFormat="1" applyFont="1" applyBorder="1" applyAlignment="1" quotePrefix="1">
      <alignment horizontal="center"/>
    </xf>
    <xf numFmtId="0" fontId="5" fillId="0" borderId="0" xfId="0" applyFont="1" applyAlignment="1">
      <alignment/>
    </xf>
    <xf numFmtId="0" fontId="4" fillId="0" borderId="0" xfId="0" applyFont="1" applyAlignment="1" quotePrefix="1">
      <alignment horizontal="justify" vertical="justify"/>
    </xf>
    <xf numFmtId="0" fontId="4" fillId="0" borderId="0" xfId="0" applyFont="1" applyAlignment="1" quotePrefix="1">
      <alignment/>
    </xf>
    <xf numFmtId="0" fontId="4" fillId="0" borderId="0" xfId="0" applyFont="1" applyAlignment="1">
      <alignment/>
    </xf>
    <xf numFmtId="0" fontId="4" fillId="0" borderId="0" xfId="0" applyFont="1" applyBorder="1" applyAlignment="1" quotePrefix="1">
      <alignment/>
    </xf>
    <xf numFmtId="0" fontId="2" fillId="0" borderId="0" xfId="0" applyFont="1" applyBorder="1" applyAlignment="1">
      <alignment horizontal="center"/>
    </xf>
    <xf numFmtId="0" fontId="5" fillId="0" borderId="0" xfId="0" applyFont="1" applyAlignment="1">
      <alignment horizontal="justify" vertical="top" wrapText="1"/>
    </xf>
    <xf numFmtId="173" fontId="4" fillId="0" borderId="0" xfId="0" applyNumberFormat="1" applyFont="1" applyAlignment="1">
      <alignment/>
    </xf>
    <xf numFmtId="0" fontId="5"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Border="1" applyAlignment="1">
      <alignment/>
    </xf>
    <xf numFmtId="173" fontId="5" fillId="0" borderId="0" xfId="15" applyNumberFormat="1" applyFont="1" applyFill="1" applyBorder="1" applyAlignment="1">
      <alignment/>
    </xf>
    <xf numFmtId="173" fontId="5" fillId="0" borderId="0" xfId="15" applyNumberFormat="1" applyFont="1" applyFill="1" applyAlignment="1">
      <alignment/>
    </xf>
    <xf numFmtId="173" fontId="5" fillId="0" borderId="5" xfId="15" applyNumberFormat="1" applyFont="1" applyFill="1" applyBorder="1" applyAlignment="1">
      <alignment/>
    </xf>
    <xf numFmtId="14" fontId="5" fillId="0" borderId="4" xfId="0" applyNumberFormat="1" applyFont="1" applyBorder="1" applyAlignment="1" quotePrefix="1">
      <alignment horizontal="center"/>
    </xf>
    <xf numFmtId="14" fontId="2" fillId="0" borderId="4" xfId="0" applyNumberFormat="1" applyFont="1" applyBorder="1" applyAlignment="1" quotePrefix="1">
      <alignment horizontal="center"/>
    </xf>
    <xf numFmtId="14" fontId="2" fillId="0" borderId="12" xfId="0" applyNumberFormat="1" applyFont="1" applyBorder="1" applyAlignment="1" quotePrefix="1">
      <alignment horizontal="center"/>
    </xf>
    <xf numFmtId="14" fontId="5" fillId="0" borderId="0" xfId="0" applyNumberFormat="1" applyFont="1" applyBorder="1" applyAlignment="1" quotePrefix="1">
      <alignment horizontal="center"/>
    </xf>
    <xf numFmtId="14" fontId="5" fillId="0" borderId="0" xfId="0" applyNumberFormat="1" applyFont="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vertical="top"/>
    </xf>
    <xf numFmtId="14" fontId="3" fillId="0" borderId="0" xfId="0" applyNumberFormat="1" applyFont="1" applyFill="1" applyBorder="1" applyAlignment="1">
      <alignment horizontal="center" vertical="top"/>
    </xf>
    <xf numFmtId="173" fontId="2" fillId="0" borderId="0" xfId="15" applyNumberFormat="1" applyFont="1" applyFill="1" applyBorder="1" applyAlignment="1">
      <alignment/>
    </xf>
    <xf numFmtId="43" fontId="2" fillId="0" borderId="6" xfId="15" applyNumberFormat="1" applyFont="1" applyFill="1" applyBorder="1" applyAlignment="1">
      <alignment/>
    </xf>
    <xf numFmtId="0" fontId="2" fillId="0" borderId="0" xfId="0" applyFont="1" applyFill="1" applyBorder="1" applyAlignment="1">
      <alignment/>
    </xf>
    <xf numFmtId="173" fontId="5" fillId="0" borderId="3" xfId="15" applyNumberFormat="1" applyFont="1" applyFill="1" applyBorder="1" applyAlignment="1">
      <alignment/>
    </xf>
    <xf numFmtId="173" fontId="5" fillId="0" borderId="7" xfId="15" applyNumberFormat="1" applyFont="1" applyFill="1" applyBorder="1" applyAlignment="1">
      <alignment/>
    </xf>
    <xf numFmtId="173" fontId="5" fillId="0" borderId="4" xfId="15" applyNumberFormat="1" applyFont="1" applyFill="1" applyBorder="1" applyAlignment="1">
      <alignment/>
    </xf>
    <xf numFmtId="173" fontId="5" fillId="0" borderId="9" xfId="15" applyNumberFormat="1" applyFont="1" applyFill="1" applyBorder="1" applyAlignment="1">
      <alignment/>
    </xf>
    <xf numFmtId="173" fontId="5" fillId="0" borderId="13" xfId="15" applyNumberFormat="1" applyFont="1" applyFill="1" applyBorder="1" applyAlignment="1">
      <alignment/>
    </xf>
    <xf numFmtId="0" fontId="5"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quotePrefix="1">
      <alignment/>
    </xf>
    <xf numFmtId="173" fontId="5" fillId="0" borderId="0" xfId="15" applyNumberFormat="1" applyFont="1" applyFill="1" applyBorder="1" applyAlignment="1">
      <alignment horizontal="center" vertical="top"/>
    </xf>
    <xf numFmtId="173" fontId="5" fillId="0" borderId="8" xfId="15" applyNumberFormat="1" applyFont="1" applyFill="1" applyBorder="1" applyAlignment="1">
      <alignment horizontal="center"/>
    </xf>
    <xf numFmtId="173" fontId="5" fillId="0" borderId="8" xfId="15" applyNumberFormat="1" applyFont="1" applyFill="1" applyBorder="1" applyAlignment="1">
      <alignment/>
    </xf>
    <xf numFmtId="194" fontId="5" fillId="0" borderId="0" xfId="15" applyNumberFormat="1" applyFont="1" applyFill="1" applyBorder="1" applyAlignment="1">
      <alignment/>
    </xf>
    <xf numFmtId="0" fontId="5" fillId="0" borderId="0" xfId="0" applyFont="1" applyFill="1" applyBorder="1" applyAlignment="1">
      <alignment horizontal="left"/>
    </xf>
    <xf numFmtId="43" fontId="5" fillId="0" borderId="5" xfId="15" applyFont="1" applyFill="1" applyBorder="1" applyAlignment="1">
      <alignment horizontal="center"/>
    </xf>
    <xf numFmtId="173" fontId="2" fillId="0" borderId="14" xfId="15" applyNumberFormat="1" applyFont="1" applyFill="1" applyBorder="1" applyAlignment="1">
      <alignment/>
    </xf>
    <xf numFmtId="173" fontId="2" fillId="0" borderId="8" xfId="15" applyNumberFormat="1" applyFont="1" applyFill="1" applyBorder="1" applyAlignment="1">
      <alignment/>
    </xf>
    <xf numFmtId="173" fontId="2" fillId="0" borderId="6" xfId="15"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horizontal="justify" vertical="justify"/>
    </xf>
    <xf numFmtId="0" fontId="5" fillId="0" borderId="0" xfId="0" applyFont="1" applyFill="1" applyAlignment="1">
      <alignment vertical="top"/>
    </xf>
    <xf numFmtId="173" fontId="2" fillId="0" borderId="1" xfId="15" applyNumberFormat="1" applyFont="1" applyFill="1" applyBorder="1" applyAlignment="1">
      <alignment/>
    </xf>
    <xf numFmtId="0" fontId="6" fillId="0" borderId="0" xfId="0" applyFont="1" applyFill="1" applyAlignment="1">
      <alignment/>
    </xf>
    <xf numFmtId="0" fontId="2" fillId="0" borderId="0" xfId="0" applyFont="1" applyFill="1" applyAlignment="1">
      <alignment horizontal="center"/>
    </xf>
    <xf numFmtId="176" fontId="9" fillId="0" borderId="0" xfId="0" applyNumberFormat="1" applyFont="1" applyBorder="1" applyAlignment="1">
      <alignment horizontal="right"/>
    </xf>
    <xf numFmtId="0" fontId="9" fillId="0" borderId="0" xfId="0" applyFont="1" applyFill="1" applyAlignment="1">
      <alignment horizontal="right"/>
    </xf>
    <xf numFmtId="0" fontId="9" fillId="0" borderId="0" xfId="0" applyFont="1" applyAlignment="1">
      <alignment horizontal="right"/>
    </xf>
    <xf numFmtId="173" fontId="10" fillId="0" borderId="0" xfId="15" applyNumberFormat="1" applyFont="1" applyBorder="1" applyAlignment="1">
      <alignment horizontal="right"/>
    </xf>
    <xf numFmtId="173" fontId="5" fillId="0" borderId="5" xfId="15" applyNumberFormat="1" applyFont="1" applyFill="1" applyBorder="1" applyAlignment="1">
      <alignment horizontal="center"/>
    </xf>
    <xf numFmtId="173" fontId="5" fillId="0" borderId="0" xfId="0" applyNumberFormat="1" applyFont="1" applyFill="1" applyAlignment="1">
      <alignment/>
    </xf>
    <xf numFmtId="0" fontId="5" fillId="0" borderId="0" xfId="0" applyFont="1" applyFill="1" applyBorder="1" applyAlignment="1">
      <alignment horizontal="center"/>
    </xf>
    <xf numFmtId="173" fontId="5" fillId="0" borderId="0" xfId="0" applyNumberFormat="1" applyFont="1" applyFill="1" applyBorder="1" applyAlignment="1">
      <alignment horizontal="center"/>
    </xf>
    <xf numFmtId="173" fontId="5" fillId="0" borderId="0" xfId="15" applyNumberFormat="1" applyFont="1" applyFill="1" applyBorder="1" applyAlignment="1">
      <alignment horizontal="center"/>
    </xf>
    <xf numFmtId="0" fontId="5" fillId="0" borderId="0" xfId="0" applyFont="1" applyFill="1" applyAlignment="1">
      <alignment horizontal="justify" wrapText="1"/>
    </xf>
    <xf numFmtId="0" fontId="5" fillId="0" borderId="0" xfId="0" applyFont="1" applyFill="1" applyAlignment="1">
      <alignment/>
    </xf>
    <xf numFmtId="0" fontId="7" fillId="0" borderId="0" xfId="0" applyFont="1" applyFill="1" applyAlignment="1">
      <alignment vertical="top"/>
    </xf>
    <xf numFmtId="0" fontId="5" fillId="0" borderId="0" xfId="0" applyFont="1" applyAlignment="1">
      <alignment vertical="top" wrapText="1"/>
    </xf>
    <xf numFmtId="0" fontId="5" fillId="0" borderId="0" xfId="0" applyNumberFormat="1" applyFont="1" applyFill="1" applyAlignment="1">
      <alignment vertical="top"/>
    </xf>
    <xf numFmtId="0" fontId="5" fillId="0" borderId="0" xfId="0" applyFont="1" applyFill="1" applyAlignment="1" quotePrefix="1">
      <alignment vertical="top"/>
    </xf>
    <xf numFmtId="0" fontId="5" fillId="0" borderId="0" xfId="0" applyNumberFormat="1" applyFont="1" applyFill="1" applyAlignment="1" quotePrefix="1">
      <alignment vertical="top"/>
    </xf>
    <xf numFmtId="0" fontId="5" fillId="0" borderId="2" xfId="0" applyFont="1" applyBorder="1" applyAlignment="1" quotePrefix="1">
      <alignment horizontal="center"/>
    </xf>
    <xf numFmtId="0" fontId="5" fillId="0" borderId="3" xfId="0" applyFont="1" applyFill="1" applyBorder="1" applyAlignment="1">
      <alignment horizontal="justify" vertical="top" wrapText="1"/>
    </xf>
    <xf numFmtId="0" fontId="5" fillId="0" borderId="3" xfId="0" applyFont="1" applyFill="1" applyBorder="1" applyAlignment="1">
      <alignment/>
    </xf>
    <xf numFmtId="173" fontId="5" fillId="0" borderId="3" xfId="15" applyNumberFormat="1" applyFont="1" applyFill="1" applyBorder="1" applyAlignment="1">
      <alignment horizontal="justify" vertical="top" wrapText="1"/>
    </xf>
    <xf numFmtId="173" fontId="5" fillId="0" borderId="10" xfId="15" applyNumberFormat="1" applyFont="1" applyFill="1" applyBorder="1" applyAlignment="1">
      <alignment horizontal="justify" vertical="top" wrapText="1"/>
    </xf>
    <xf numFmtId="0" fontId="5" fillId="0" borderId="15" xfId="0" applyFont="1" applyBorder="1" applyAlignment="1" quotePrefix="1">
      <alignment horizontal="center"/>
    </xf>
    <xf numFmtId="0" fontId="5" fillId="0" borderId="13" xfId="0" applyFont="1" applyFill="1" applyBorder="1" applyAlignment="1">
      <alignment/>
    </xf>
    <xf numFmtId="173" fontId="5" fillId="0" borderId="16" xfId="15" applyNumberFormat="1" applyFont="1" applyFill="1" applyBorder="1" applyAlignment="1">
      <alignment horizontal="justify" vertical="top" wrapText="1"/>
    </xf>
    <xf numFmtId="0" fontId="5" fillId="0" borderId="9" xfId="0" applyFont="1" applyBorder="1" applyAlignment="1">
      <alignment/>
    </xf>
    <xf numFmtId="0" fontId="5" fillId="0" borderId="7" xfId="0" applyFont="1" applyFill="1" applyBorder="1" applyAlignment="1">
      <alignment/>
    </xf>
    <xf numFmtId="173" fontId="5" fillId="0" borderId="11" xfId="15" applyNumberFormat="1" applyFont="1" applyFill="1" applyBorder="1" applyAlignment="1">
      <alignment/>
    </xf>
    <xf numFmtId="0" fontId="5" fillId="0" borderId="4" xfId="0" applyFont="1" applyBorder="1" applyAlignment="1">
      <alignment horizontal="center"/>
    </xf>
    <xf numFmtId="0" fontId="5" fillId="0" borderId="17" xfId="0" applyFont="1" applyBorder="1" applyAlignment="1">
      <alignment horizontal="center"/>
    </xf>
    <xf numFmtId="0" fontId="5" fillId="0" borderId="12" xfId="0" applyFont="1" applyBorder="1" applyAlignment="1">
      <alignment/>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wrapText="1"/>
    </xf>
    <xf numFmtId="173" fontId="5" fillId="0" borderId="0" xfId="0" applyNumberFormat="1" applyFont="1" applyFill="1" applyAlignment="1">
      <alignment horizontal="justify" vertical="top" wrapText="1"/>
    </xf>
    <xf numFmtId="0" fontId="5" fillId="0" borderId="0" xfId="0" applyFont="1" applyBorder="1" applyAlignment="1" quotePrefix="1">
      <alignment horizontal="left" vertical="top"/>
    </xf>
    <xf numFmtId="43" fontId="2" fillId="0" borderId="1" xfId="15" applyNumberFormat="1" applyFont="1" applyFill="1" applyBorder="1" applyAlignment="1">
      <alignment/>
    </xf>
    <xf numFmtId="43" fontId="2" fillId="0" borderId="0" xfId="15" applyNumberFormat="1" applyFont="1" applyFill="1" applyBorder="1" applyAlignment="1">
      <alignment/>
    </xf>
    <xf numFmtId="43" fontId="2" fillId="0" borderId="1" xfId="15" applyFont="1" applyFill="1" applyBorder="1" applyAlignment="1">
      <alignment/>
    </xf>
    <xf numFmtId="171" fontId="2" fillId="0" borderId="1" xfId="15" applyNumberFormat="1" applyFont="1" applyFill="1" applyBorder="1" applyAlignment="1">
      <alignment/>
    </xf>
    <xf numFmtId="176" fontId="2" fillId="0" borderId="18" xfId="15" applyNumberFormat="1" applyFont="1" applyFill="1" applyBorder="1" applyAlignment="1">
      <alignment/>
    </xf>
    <xf numFmtId="176" fontId="2" fillId="0" borderId="0" xfId="15" applyNumberFormat="1" applyFont="1" applyFill="1" applyBorder="1" applyAlignment="1">
      <alignment/>
    </xf>
    <xf numFmtId="43" fontId="2" fillId="0" borderId="0" xfId="15" applyFont="1" applyFill="1" applyAlignment="1">
      <alignmen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wrapText="1"/>
    </xf>
    <xf numFmtId="0" fontId="0" fillId="0" borderId="0" xfId="0" applyFont="1" applyAlignment="1">
      <alignment horizontal="justify"/>
    </xf>
    <xf numFmtId="0" fontId="2" fillId="0" borderId="0" xfId="0" applyFont="1" applyFill="1" applyAlignment="1" quotePrefix="1">
      <alignment/>
    </xf>
    <xf numFmtId="0" fontId="0" fillId="0" borderId="0" xfId="0" applyFont="1" applyAlignment="1">
      <alignment/>
    </xf>
    <xf numFmtId="173" fontId="5" fillId="0" borderId="13" xfId="15" applyNumberFormat="1" applyFont="1" applyFill="1" applyBorder="1" applyAlignment="1">
      <alignment/>
    </xf>
    <xf numFmtId="173" fontId="5" fillId="0" borderId="7" xfId="15" applyNumberFormat="1" applyFont="1" applyFill="1" applyBorder="1" applyAlignment="1">
      <alignment/>
    </xf>
    <xf numFmtId="173" fontId="5" fillId="0" borderId="3" xfId="15" applyNumberFormat="1" applyFont="1" applyFill="1" applyBorder="1" applyAlignment="1">
      <alignment/>
    </xf>
    <xf numFmtId="0" fontId="0" fillId="0" borderId="0" xfId="0" applyFont="1" applyFill="1" applyAlignment="1">
      <alignment horizontal="justify" wrapText="1"/>
    </xf>
    <xf numFmtId="173" fontId="5" fillId="0" borderId="12" xfId="15" applyNumberFormat="1" applyFont="1" applyFill="1" applyBorder="1"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Alignment="1">
      <alignment horizontal="justify"/>
    </xf>
    <xf numFmtId="0" fontId="0" fillId="0" borderId="0" xfId="0" applyFont="1" applyAlignment="1">
      <alignment horizontal="justify"/>
    </xf>
    <xf numFmtId="0" fontId="5" fillId="0" borderId="0" xfId="0" applyFont="1" applyBorder="1" applyAlignment="1">
      <alignment horizontal="justify" vertical="top"/>
    </xf>
    <xf numFmtId="0" fontId="0" fillId="0" borderId="0" xfId="0" applyFont="1" applyAlignment="1">
      <alignment horizontal="justify" vertical="top"/>
    </xf>
    <xf numFmtId="0" fontId="3" fillId="0" borderId="0" xfId="0"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3" fillId="0" borderId="0" xfId="0" applyFont="1" applyAlignment="1">
      <alignment horizont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5" fillId="0" borderId="0" xfId="0" applyFont="1" applyFill="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NumberFormat="1" applyFont="1" applyFill="1" applyAlignment="1">
      <alignment horizontal="justify" vertical="top" wrapText="1"/>
    </xf>
    <xf numFmtId="0" fontId="5" fillId="0" borderId="16" xfId="0" applyFont="1" applyBorder="1" applyAlignment="1">
      <alignment horizontal="center"/>
    </xf>
    <xf numFmtId="0" fontId="5" fillId="0" borderId="8" xfId="0" applyFont="1" applyBorder="1" applyAlignment="1">
      <alignment horizontal="center"/>
    </xf>
    <xf numFmtId="0" fontId="5" fillId="0" borderId="11" xfId="0" applyFont="1" applyBorder="1" applyAlignment="1">
      <alignment horizontal="center"/>
    </xf>
    <xf numFmtId="0" fontId="5" fillId="0" borderId="0" xfId="0" applyFont="1" applyFill="1" applyAlignment="1">
      <alignment horizontal="justify" wrapText="1"/>
    </xf>
    <xf numFmtId="0" fontId="0" fillId="0" borderId="0" xfId="0" applyFont="1" applyAlignment="1">
      <alignment horizontal="justify" wrapText="1"/>
    </xf>
    <xf numFmtId="0" fontId="0" fillId="0" borderId="0" xfId="0" applyFont="1" applyFill="1" applyAlignment="1">
      <alignment horizontal="justify" wrapText="1"/>
    </xf>
    <xf numFmtId="0" fontId="5" fillId="0" borderId="0" xfId="0" applyFont="1" applyFill="1" applyAlignment="1">
      <alignment horizontal="justify" vertical="top"/>
    </xf>
    <xf numFmtId="0" fontId="5" fillId="0" borderId="0" xfId="0" applyFont="1" applyBorder="1" applyAlignment="1">
      <alignment horizontal="justify" wrapText="1"/>
    </xf>
    <xf numFmtId="0" fontId="5" fillId="0" borderId="0" xfId="0" applyFont="1" applyBorder="1" applyAlignment="1">
      <alignment horizontal="justify" vertical="top" wrapText="1"/>
    </xf>
    <xf numFmtId="0" fontId="0"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justify" wrapText="1"/>
    </xf>
    <xf numFmtId="0" fontId="0" fillId="0" borderId="0" xfId="0" applyFont="1" applyFill="1" applyAlignment="1">
      <alignment horizontal="justify" vertical="top" wrapText="1"/>
    </xf>
    <xf numFmtId="0" fontId="5" fillId="0" borderId="10" xfId="0" applyFont="1" applyBorder="1" applyAlignment="1">
      <alignment horizontal="center"/>
    </xf>
    <xf numFmtId="0" fontId="4" fillId="0" borderId="0" xfId="0" applyFont="1" applyFill="1" applyAlignment="1">
      <alignment horizontal="justify" wrapText="1"/>
    </xf>
    <xf numFmtId="0" fontId="4" fillId="0" borderId="0" xfId="0" applyFont="1" applyFill="1" applyAlignment="1">
      <alignment horizontal="justify"/>
    </xf>
    <xf numFmtId="0" fontId="4" fillId="0" borderId="0" xfId="0" applyFont="1" applyFill="1" applyAlignment="1" quotePrefix="1">
      <alignment horizontal="justify" wrapText="1"/>
    </xf>
  </cellXfs>
  <cellStyles count="7">
    <cellStyle name="Normal" xfId="0"/>
    <cellStyle name="Comma" xfId="15"/>
    <cellStyle name="Comma [0]" xfId="16"/>
    <cellStyle name="Currency" xfId="17"/>
    <cellStyle name="Currency [0]" xfId="18"/>
    <cellStyle name="Normal_Consol119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zoomScale="75" zoomScaleNormal="75" workbookViewId="0" topLeftCell="A28">
      <selection activeCell="F50" sqref="F50"/>
    </sheetView>
  </sheetViews>
  <sheetFormatPr defaultColWidth="9.140625" defaultRowHeight="12.75"/>
  <cols>
    <col min="1" max="1" width="2.57421875" style="1" customWidth="1"/>
    <col min="2" max="2" width="3.8515625" style="1" customWidth="1"/>
    <col min="3" max="3" width="3.7109375" style="1" customWidth="1"/>
    <col min="4" max="4" width="33.8515625" style="1" customWidth="1"/>
    <col min="5" max="5" width="12.140625" style="1" customWidth="1"/>
    <col min="6" max="6" width="15.00390625" style="1" customWidth="1"/>
    <col min="7" max="7" width="0.42578125" style="1" customWidth="1"/>
    <col min="8" max="8" width="17.421875" style="1" customWidth="1"/>
    <col min="9" max="9" width="1.1484375" style="1" customWidth="1"/>
    <col min="10" max="10" width="13.57421875" style="1" customWidth="1"/>
    <col min="11" max="11" width="0.42578125" style="1" customWidth="1"/>
    <col min="12" max="12" width="16.28125" style="1" customWidth="1"/>
    <col min="13" max="16384" width="9.140625" style="1" customWidth="1"/>
  </cols>
  <sheetData>
    <row r="1" spans="1:12" s="20" customFormat="1" ht="40.5" customHeight="1">
      <c r="A1" s="192" t="s">
        <v>18</v>
      </c>
      <c r="B1" s="192"/>
      <c r="C1" s="192"/>
      <c r="D1" s="192"/>
      <c r="E1" s="192"/>
      <c r="F1" s="192"/>
      <c r="G1" s="192"/>
      <c r="H1" s="192"/>
      <c r="I1" s="192"/>
      <c r="J1" s="192"/>
      <c r="K1" s="192"/>
      <c r="L1" s="192"/>
    </row>
    <row r="2" spans="1:12" ht="12.75">
      <c r="A2" s="193" t="s">
        <v>19</v>
      </c>
      <c r="B2" s="193"/>
      <c r="C2" s="193"/>
      <c r="D2" s="193"/>
      <c r="E2" s="193"/>
      <c r="F2" s="193"/>
      <c r="G2" s="193"/>
      <c r="H2" s="193"/>
      <c r="I2" s="193"/>
      <c r="J2" s="193"/>
      <c r="K2" s="193"/>
      <c r="L2" s="193"/>
    </row>
    <row r="3" spans="1:12" ht="12.75">
      <c r="A3" s="193" t="s">
        <v>20</v>
      </c>
      <c r="B3" s="193"/>
      <c r="C3" s="193"/>
      <c r="D3" s="193"/>
      <c r="E3" s="193"/>
      <c r="F3" s="193"/>
      <c r="G3" s="193"/>
      <c r="H3" s="193"/>
      <c r="I3" s="193"/>
      <c r="J3" s="193"/>
      <c r="K3" s="193"/>
      <c r="L3" s="193"/>
    </row>
    <row r="4" spans="1:12" s="5" customFormat="1" ht="25.5" customHeight="1">
      <c r="A4" s="194" t="s">
        <v>105</v>
      </c>
      <c r="B4" s="194"/>
      <c r="C4" s="194"/>
      <c r="D4" s="194"/>
      <c r="E4" s="194"/>
      <c r="F4" s="194"/>
      <c r="G4" s="194"/>
      <c r="H4" s="194"/>
      <c r="I4" s="194"/>
      <c r="J4" s="194"/>
      <c r="K4" s="194"/>
      <c r="L4" s="194"/>
    </row>
    <row r="5" spans="1:12" s="5" customFormat="1" ht="15">
      <c r="A5" s="194"/>
      <c r="B5" s="194"/>
      <c r="C5" s="194"/>
      <c r="D5" s="194"/>
      <c r="E5" s="194"/>
      <c r="F5" s="194"/>
      <c r="G5" s="194"/>
      <c r="H5" s="194"/>
      <c r="I5" s="194"/>
      <c r="J5" s="194"/>
      <c r="K5" s="194"/>
      <c r="L5" s="194"/>
    </row>
    <row r="6" ht="16.5" customHeight="1"/>
    <row r="7" spans="1:12" ht="27" customHeight="1">
      <c r="A7" s="195" t="s">
        <v>98</v>
      </c>
      <c r="B7" s="196"/>
      <c r="C7" s="196"/>
      <c r="D7" s="196"/>
      <c r="E7" s="196"/>
      <c r="F7" s="196"/>
      <c r="G7" s="196"/>
      <c r="H7" s="196"/>
      <c r="I7" s="196"/>
      <c r="J7" s="196"/>
      <c r="K7" s="196"/>
      <c r="L7" s="196"/>
    </row>
    <row r="8" ht="15" customHeight="1"/>
    <row r="9" s="5" customFormat="1" ht="15">
      <c r="A9" s="16" t="s">
        <v>21</v>
      </c>
    </row>
    <row r="10" spans="6:12" s="16" customFormat="1" ht="12.75" customHeight="1">
      <c r="F10" s="191" t="s">
        <v>106</v>
      </c>
      <c r="G10" s="191"/>
      <c r="H10" s="191"/>
      <c r="I10" s="17"/>
      <c r="J10" s="191" t="s">
        <v>284</v>
      </c>
      <c r="K10" s="191"/>
      <c r="L10" s="191"/>
    </row>
    <row r="11" spans="6:12" s="16" customFormat="1" ht="15">
      <c r="F11" s="17" t="s">
        <v>22</v>
      </c>
      <c r="G11" s="17"/>
      <c r="H11" s="17" t="s">
        <v>23</v>
      </c>
      <c r="I11" s="17"/>
      <c r="J11" s="17" t="s">
        <v>22</v>
      </c>
      <c r="K11" s="17"/>
      <c r="L11" s="17" t="s">
        <v>23</v>
      </c>
    </row>
    <row r="12" spans="6:12" s="16" customFormat="1" ht="15">
      <c r="F12" s="17" t="s">
        <v>24</v>
      </c>
      <c r="G12" s="17"/>
      <c r="H12" s="17" t="s">
        <v>27</v>
      </c>
      <c r="I12" s="17"/>
      <c r="J12" s="17" t="s">
        <v>24</v>
      </c>
      <c r="K12" s="17"/>
      <c r="L12" s="17" t="s">
        <v>27</v>
      </c>
    </row>
    <row r="13" spans="6:12" s="16" customFormat="1" ht="15">
      <c r="F13" s="17" t="s">
        <v>30</v>
      </c>
      <c r="G13" s="17"/>
      <c r="H13" s="17" t="s">
        <v>30</v>
      </c>
      <c r="I13" s="17"/>
      <c r="J13" s="18" t="s">
        <v>26</v>
      </c>
      <c r="K13" s="18"/>
      <c r="L13" s="18" t="s">
        <v>28</v>
      </c>
    </row>
    <row r="14" spans="6:12" s="16" customFormat="1" ht="15">
      <c r="F14" s="81">
        <v>37164</v>
      </c>
      <c r="G14" s="81"/>
      <c r="H14" s="81">
        <v>36799</v>
      </c>
      <c r="I14" s="81"/>
      <c r="J14" s="81">
        <f>+F14</f>
        <v>37164</v>
      </c>
      <c r="K14" s="81"/>
      <c r="L14" s="81">
        <f>+H14</f>
        <v>36799</v>
      </c>
    </row>
    <row r="15" spans="6:12" s="16" customFormat="1" ht="15">
      <c r="F15" s="17" t="s">
        <v>29</v>
      </c>
      <c r="G15" s="17"/>
      <c r="H15" s="17" t="s">
        <v>29</v>
      </c>
      <c r="I15" s="17"/>
      <c r="J15" s="17" t="s">
        <v>29</v>
      </c>
      <c r="K15" s="17"/>
      <c r="L15" s="17" t="s">
        <v>29</v>
      </c>
    </row>
    <row r="16" spans="6:12" ht="12.75">
      <c r="F16" s="3"/>
      <c r="G16" s="3"/>
      <c r="H16" s="3"/>
      <c r="I16" s="3"/>
      <c r="J16" s="3"/>
      <c r="K16" s="3"/>
      <c r="L16" s="3"/>
    </row>
    <row r="17" spans="1:12" s="5" customFormat="1" ht="15" thickBot="1">
      <c r="A17" s="4" t="s">
        <v>32</v>
      </c>
      <c r="B17" s="4" t="s">
        <v>31</v>
      </c>
      <c r="C17" s="91" t="s">
        <v>137</v>
      </c>
      <c r="D17" s="91"/>
      <c r="E17" s="91"/>
      <c r="F17" s="129">
        <v>2045645</v>
      </c>
      <c r="G17" s="106"/>
      <c r="H17" s="129">
        <v>1691855</v>
      </c>
      <c r="I17" s="106"/>
      <c r="J17" s="129">
        <v>5620872</v>
      </c>
      <c r="K17" s="106"/>
      <c r="L17" s="129">
        <v>4722491</v>
      </c>
    </row>
    <row r="18" spans="2:12" s="5" customFormat="1" ht="15" thickBot="1">
      <c r="B18" s="4" t="s">
        <v>33</v>
      </c>
      <c r="C18" s="5" t="s">
        <v>35</v>
      </c>
      <c r="F18" s="6">
        <v>10455</v>
      </c>
      <c r="G18" s="7"/>
      <c r="H18" s="6">
        <v>1881</v>
      </c>
      <c r="I18" s="7"/>
      <c r="J18" s="6">
        <v>58520</v>
      </c>
      <c r="K18" s="7"/>
      <c r="L18" s="6">
        <v>4918</v>
      </c>
    </row>
    <row r="19" spans="2:12" s="5" customFormat="1" ht="15" thickBot="1">
      <c r="B19" s="4" t="s">
        <v>34</v>
      </c>
      <c r="C19" s="5" t="s">
        <v>148</v>
      </c>
      <c r="F19" s="6">
        <v>2327</v>
      </c>
      <c r="G19" s="7"/>
      <c r="H19" s="6">
        <v>3284</v>
      </c>
      <c r="I19" s="7"/>
      <c r="J19" s="6">
        <v>8796</v>
      </c>
      <c r="K19" s="7"/>
      <c r="L19" s="6">
        <v>11414</v>
      </c>
    </row>
    <row r="20" spans="6:12" s="5" customFormat="1" ht="14.25">
      <c r="F20" s="7"/>
      <c r="G20" s="7"/>
      <c r="H20" s="7"/>
      <c r="I20" s="7"/>
      <c r="J20" s="7"/>
      <c r="K20" s="7"/>
      <c r="L20" s="7"/>
    </row>
    <row r="21" spans="1:12" s="5" customFormat="1" ht="14.25">
      <c r="A21" s="4" t="s">
        <v>36</v>
      </c>
      <c r="B21" s="4" t="s">
        <v>31</v>
      </c>
      <c r="C21" s="5" t="s">
        <v>150</v>
      </c>
      <c r="F21" s="8"/>
      <c r="G21" s="7"/>
      <c r="H21" s="8"/>
      <c r="I21" s="7"/>
      <c r="J21" s="8"/>
      <c r="K21" s="7"/>
      <c r="L21" s="8"/>
    </row>
    <row r="22" spans="3:12" s="5" customFormat="1" ht="14.25">
      <c r="C22" s="5" t="s">
        <v>186</v>
      </c>
      <c r="F22" s="9"/>
      <c r="G22" s="7"/>
      <c r="H22" s="9"/>
      <c r="I22" s="7"/>
      <c r="J22" s="9"/>
      <c r="K22" s="7"/>
      <c r="L22" s="9"/>
    </row>
    <row r="23" spans="3:12" s="5" customFormat="1" ht="14.25">
      <c r="C23" s="5" t="s">
        <v>187</v>
      </c>
      <c r="F23" s="9"/>
      <c r="G23" s="7"/>
      <c r="H23" s="9"/>
      <c r="I23" s="7"/>
      <c r="J23" s="9"/>
      <c r="K23" s="7"/>
      <c r="L23" s="9"/>
    </row>
    <row r="24" spans="3:12" s="5" customFormat="1" ht="14.25">
      <c r="C24" s="5" t="s">
        <v>55</v>
      </c>
      <c r="F24" s="9">
        <f>F29-F27-F26-F25</f>
        <v>196205</v>
      </c>
      <c r="G24" s="7"/>
      <c r="H24" s="9">
        <f>H29-H27-H26-H25</f>
        <v>193625</v>
      </c>
      <c r="I24" s="7"/>
      <c r="J24" s="9">
        <f>J29-J27-J26-J25</f>
        <v>560622</v>
      </c>
      <c r="K24" s="7"/>
      <c r="L24" s="9">
        <f>L29-L27-L26-L25</f>
        <v>543456</v>
      </c>
    </row>
    <row r="25" spans="2:12" s="5" customFormat="1" ht="14.25">
      <c r="B25" s="4" t="s">
        <v>33</v>
      </c>
      <c r="C25" s="5" t="s">
        <v>149</v>
      </c>
      <c r="F25" s="9">
        <v>-66</v>
      </c>
      <c r="G25" s="7"/>
      <c r="H25" s="9">
        <v>-132</v>
      </c>
      <c r="I25" s="7"/>
      <c r="J25" s="9">
        <v>-329</v>
      </c>
      <c r="K25" s="7"/>
      <c r="L25" s="9">
        <v>-396</v>
      </c>
    </row>
    <row r="26" spans="2:12" s="5" customFormat="1" ht="14.25">
      <c r="B26" s="4" t="s">
        <v>34</v>
      </c>
      <c r="C26" s="5" t="s">
        <v>37</v>
      </c>
      <c r="F26" s="9">
        <v>-13721</v>
      </c>
      <c r="G26" s="7"/>
      <c r="H26" s="9">
        <v>-8672</v>
      </c>
      <c r="I26" s="7"/>
      <c r="J26" s="9">
        <v>-44314</v>
      </c>
      <c r="K26" s="7"/>
      <c r="L26" s="9">
        <v>-34047</v>
      </c>
    </row>
    <row r="27" spans="2:12" s="5" customFormat="1" ht="14.25">
      <c r="B27" s="4" t="s">
        <v>38</v>
      </c>
      <c r="C27" s="5" t="s">
        <v>39</v>
      </c>
      <c r="F27" s="10">
        <v>0</v>
      </c>
      <c r="G27" s="7"/>
      <c r="H27" s="10">
        <v>0</v>
      </c>
      <c r="I27" s="7"/>
      <c r="J27" s="10">
        <v>0</v>
      </c>
      <c r="K27" s="7"/>
      <c r="L27" s="10">
        <f>H27</f>
        <v>0</v>
      </c>
    </row>
    <row r="28" spans="2:12" s="5" customFormat="1" ht="14.25">
      <c r="B28" s="4" t="s">
        <v>40</v>
      </c>
      <c r="C28" s="5" t="s">
        <v>151</v>
      </c>
      <c r="F28" s="7"/>
      <c r="G28" s="7"/>
      <c r="H28" s="7"/>
      <c r="I28" s="7"/>
      <c r="J28" s="7"/>
      <c r="K28" s="7"/>
      <c r="L28" s="7"/>
    </row>
    <row r="29" spans="3:12" s="5" customFormat="1" ht="14.25">
      <c r="C29" s="5" t="s">
        <v>152</v>
      </c>
      <c r="F29" s="7">
        <v>182418</v>
      </c>
      <c r="G29" s="7"/>
      <c r="H29" s="7">
        <v>184821</v>
      </c>
      <c r="I29" s="7"/>
      <c r="J29" s="7">
        <v>515979</v>
      </c>
      <c r="K29" s="7"/>
      <c r="L29" s="7">
        <v>509013</v>
      </c>
    </row>
    <row r="30" spans="2:12" s="5" customFormat="1" ht="14.25">
      <c r="B30" s="4" t="s">
        <v>42</v>
      </c>
      <c r="C30" s="5" t="s">
        <v>153</v>
      </c>
      <c r="F30" s="11">
        <v>67800</v>
      </c>
      <c r="G30" s="7"/>
      <c r="H30" s="11">
        <v>47955</v>
      </c>
      <c r="I30" s="7"/>
      <c r="J30" s="11">
        <v>99534</v>
      </c>
      <c r="K30" s="7"/>
      <c r="L30" s="11">
        <v>78220</v>
      </c>
    </row>
    <row r="31" spans="2:3" s="5" customFormat="1" ht="14.25">
      <c r="B31" s="4" t="s">
        <v>43</v>
      </c>
      <c r="C31" s="5" t="s">
        <v>154</v>
      </c>
    </row>
    <row r="32" spans="3:12" s="5" customFormat="1" ht="15">
      <c r="C32" s="5" t="s">
        <v>55</v>
      </c>
      <c r="F32" s="12">
        <f>SUM(F28:F30)</f>
        <v>250218</v>
      </c>
      <c r="G32" s="12"/>
      <c r="H32" s="12">
        <f>SUM(H28:H30)</f>
        <v>232776</v>
      </c>
      <c r="I32" s="12"/>
      <c r="J32" s="12">
        <f>SUM(J28:J30)</f>
        <v>615513</v>
      </c>
      <c r="K32" s="12"/>
      <c r="L32" s="12">
        <f>SUM(L28:L30)</f>
        <v>587233</v>
      </c>
    </row>
    <row r="33" spans="2:12" s="5" customFormat="1" ht="14.25">
      <c r="B33" s="4" t="s">
        <v>44</v>
      </c>
      <c r="C33" s="5" t="s">
        <v>155</v>
      </c>
      <c r="F33" s="11">
        <v>-84151</v>
      </c>
      <c r="G33" s="7"/>
      <c r="H33" s="11">
        <v>-68848</v>
      </c>
      <c r="I33" s="7"/>
      <c r="J33" s="11">
        <v>-223438</v>
      </c>
      <c r="K33" s="7"/>
      <c r="L33" s="11">
        <v>-181155</v>
      </c>
    </row>
    <row r="34" spans="2:4" s="5" customFormat="1" ht="14.25">
      <c r="B34" s="4" t="s">
        <v>46</v>
      </c>
      <c r="C34" s="4" t="s">
        <v>46</v>
      </c>
      <c r="D34" s="5" t="s">
        <v>156</v>
      </c>
    </row>
    <row r="35" spans="4:12" s="5" customFormat="1" ht="14.25">
      <c r="D35" s="5" t="s">
        <v>157</v>
      </c>
      <c r="F35" s="7">
        <f>SUM(F31:F33)</f>
        <v>166067</v>
      </c>
      <c r="G35" s="7"/>
      <c r="H35" s="7">
        <f>SUM(H31:H33)</f>
        <v>163928</v>
      </c>
      <c r="I35" s="7"/>
      <c r="J35" s="7">
        <f>SUM(J31:J33)</f>
        <v>392075</v>
      </c>
      <c r="K35" s="7"/>
      <c r="L35" s="7">
        <f>SUM(L31:L33)</f>
        <v>406078</v>
      </c>
    </row>
    <row r="36" spans="3:12" s="5" customFormat="1" ht="14.25">
      <c r="C36" s="4" t="s">
        <v>47</v>
      </c>
      <c r="D36" s="5" t="s">
        <v>48</v>
      </c>
      <c r="F36" s="7">
        <v>-19606</v>
      </c>
      <c r="G36" s="7"/>
      <c r="H36" s="7">
        <v>-24024</v>
      </c>
      <c r="I36" s="7"/>
      <c r="J36" s="7">
        <v>-51378</v>
      </c>
      <c r="K36" s="7"/>
      <c r="L36" s="7">
        <v>-62648</v>
      </c>
    </row>
    <row r="37" spans="2:12" s="5" customFormat="1" ht="14.25">
      <c r="B37" s="4" t="s">
        <v>49</v>
      </c>
      <c r="C37" s="5" t="s">
        <v>158</v>
      </c>
      <c r="F37" s="11">
        <v>0</v>
      </c>
      <c r="G37" s="7"/>
      <c r="H37" s="11">
        <v>0</v>
      </c>
      <c r="I37" s="7"/>
      <c r="J37" s="11">
        <v>0</v>
      </c>
      <c r="K37" s="7"/>
      <c r="L37" s="11">
        <v>0</v>
      </c>
    </row>
    <row r="38" spans="2:3" s="5" customFormat="1" ht="14.25">
      <c r="B38" s="4" t="s">
        <v>50</v>
      </c>
      <c r="C38" s="5" t="s">
        <v>159</v>
      </c>
    </row>
    <row r="39" spans="2:12" s="5" customFormat="1" ht="14.25">
      <c r="B39" s="4"/>
      <c r="C39" s="5" t="s">
        <v>56</v>
      </c>
      <c r="F39" s="7">
        <f>SUM(F35:F37)</f>
        <v>146461</v>
      </c>
      <c r="G39" s="7"/>
      <c r="H39" s="7">
        <f>SUM(H35:H37)</f>
        <v>139904</v>
      </c>
      <c r="I39" s="7"/>
      <c r="J39" s="7">
        <f>SUM(J35:J37)</f>
        <v>340697</v>
      </c>
      <c r="K39" s="7"/>
      <c r="L39" s="7">
        <f>SUM(L35:L37)</f>
        <v>343430</v>
      </c>
    </row>
    <row r="40" spans="2:12" s="5" customFormat="1" ht="14.25">
      <c r="B40" s="4" t="s">
        <v>53</v>
      </c>
      <c r="C40" s="5" t="s">
        <v>46</v>
      </c>
      <c r="D40" s="5" t="s">
        <v>51</v>
      </c>
      <c r="F40" s="8">
        <v>0</v>
      </c>
      <c r="G40" s="7"/>
      <c r="H40" s="8">
        <v>0</v>
      </c>
      <c r="I40" s="7"/>
      <c r="J40" s="8">
        <v>0</v>
      </c>
      <c r="K40" s="7"/>
      <c r="L40" s="8">
        <v>0</v>
      </c>
    </row>
    <row r="41" spans="3:12" s="5" customFormat="1" ht="14.25">
      <c r="C41" s="4" t="s">
        <v>47</v>
      </c>
      <c r="D41" s="5" t="s">
        <v>48</v>
      </c>
      <c r="F41" s="9">
        <v>0</v>
      </c>
      <c r="G41" s="7"/>
      <c r="H41" s="9">
        <v>0</v>
      </c>
      <c r="I41" s="7"/>
      <c r="J41" s="9">
        <v>0</v>
      </c>
      <c r="K41" s="7"/>
      <c r="L41" s="9">
        <v>0</v>
      </c>
    </row>
    <row r="42" spans="3:12" s="5" customFormat="1" ht="14.25">
      <c r="C42" s="4" t="s">
        <v>52</v>
      </c>
      <c r="D42" s="5" t="s">
        <v>191</v>
      </c>
      <c r="F42" s="9"/>
      <c r="G42" s="7"/>
      <c r="H42" s="9"/>
      <c r="I42" s="7"/>
      <c r="J42" s="9"/>
      <c r="K42" s="7"/>
      <c r="L42" s="9"/>
    </row>
    <row r="43" spans="3:12" s="5" customFormat="1" ht="14.25">
      <c r="C43" s="4"/>
      <c r="D43" s="5" t="s">
        <v>192</v>
      </c>
      <c r="F43" s="10">
        <v>0</v>
      </c>
      <c r="G43" s="7"/>
      <c r="H43" s="10">
        <v>0</v>
      </c>
      <c r="I43" s="7"/>
      <c r="J43" s="10">
        <v>0</v>
      </c>
      <c r="K43" s="7"/>
      <c r="L43" s="10">
        <v>0</v>
      </c>
    </row>
    <row r="44" spans="2:12" s="5" customFormat="1" ht="14.25">
      <c r="B44" s="4" t="s">
        <v>160</v>
      </c>
      <c r="C44" s="5" t="s">
        <v>161</v>
      </c>
      <c r="F44" s="7"/>
      <c r="G44" s="7"/>
      <c r="H44" s="7"/>
      <c r="I44" s="7"/>
      <c r="J44" s="7"/>
      <c r="K44" s="7"/>
      <c r="L44" s="7"/>
    </row>
    <row r="45" spans="3:12" s="5" customFormat="1" ht="15.75" thickBot="1">
      <c r="C45" s="5" t="s">
        <v>192</v>
      </c>
      <c r="F45" s="13">
        <f>SUM(F39:F43)</f>
        <v>146461</v>
      </c>
      <c r="G45" s="12"/>
      <c r="H45" s="13">
        <f>SUM(H39:H43)</f>
        <v>139904</v>
      </c>
      <c r="I45" s="12"/>
      <c r="J45" s="13">
        <f>SUM(J39:J43)</f>
        <v>340697</v>
      </c>
      <c r="K45" s="12"/>
      <c r="L45" s="13">
        <f>SUM(L39:L43)</f>
        <v>343430</v>
      </c>
    </row>
    <row r="46" spans="6:12" s="5" customFormat="1" ht="15" thickTop="1">
      <c r="F46" s="7"/>
      <c r="G46" s="7"/>
      <c r="H46" s="7"/>
      <c r="I46" s="7"/>
      <c r="J46" s="7"/>
      <c r="K46" s="7"/>
      <c r="L46" s="7"/>
    </row>
    <row r="47" spans="1:12" s="5" customFormat="1" ht="14.25">
      <c r="A47" s="4" t="s">
        <v>54</v>
      </c>
      <c r="B47" s="4"/>
      <c r="C47" s="5" t="s">
        <v>162</v>
      </c>
      <c r="F47" s="7"/>
      <c r="G47" s="7"/>
      <c r="H47" s="7"/>
      <c r="I47" s="7"/>
      <c r="J47" s="7"/>
      <c r="K47" s="7"/>
      <c r="L47" s="7"/>
    </row>
    <row r="48" spans="1:12" s="5" customFormat="1" ht="14.25">
      <c r="A48" s="4"/>
      <c r="B48" s="4"/>
      <c r="C48" s="5" t="s">
        <v>10</v>
      </c>
      <c r="F48" s="7"/>
      <c r="G48" s="7"/>
      <c r="H48" s="7"/>
      <c r="I48" s="7"/>
      <c r="J48" s="7"/>
      <c r="K48" s="7"/>
      <c r="L48" s="7"/>
    </row>
    <row r="49" spans="3:12" s="5" customFormat="1" ht="14.25">
      <c r="C49" s="5" t="s">
        <v>193</v>
      </c>
      <c r="F49" s="7"/>
      <c r="G49" s="7"/>
      <c r="H49" s="7"/>
      <c r="I49" s="7"/>
      <c r="J49" s="7"/>
      <c r="K49" s="7"/>
      <c r="L49" s="7"/>
    </row>
    <row r="50" spans="6:12" s="5" customFormat="1" ht="7.5" customHeight="1">
      <c r="F50" s="7"/>
      <c r="G50" s="7"/>
      <c r="H50" s="7"/>
      <c r="I50" s="7"/>
      <c r="J50" s="7"/>
      <c r="K50" s="7"/>
      <c r="L50" s="7"/>
    </row>
    <row r="51" spans="2:12" s="5" customFormat="1" ht="15" thickBot="1">
      <c r="B51" s="4" t="s">
        <v>31</v>
      </c>
      <c r="C51" s="5" t="s">
        <v>163</v>
      </c>
      <c r="D51" s="4"/>
      <c r="F51" s="166">
        <v>64.1</v>
      </c>
      <c r="G51" s="167"/>
      <c r="H51" s="168">
        <v>61.24</v>
      </c>
      <c r="I51" s="167"/>
      <c r="J51" s="169">
        <v>149.12</v>
      </c>
      <c r="K51" s="167"/>
      <c r="L51" s="168">
        <v>150.69</v>
      </c>
    </row>
    <row r="52" spans="3:12" s="5" customFormat="1" ht="18.75" customHeight="1" thickBot="1">
      <c r="C52" s="5" t="s">
        <v>138</v>
      </c>
      <c r="F52" s="170">
        <v>228497490</v>
      </c>
      <c r="G52" s="171"/>
      <c r="H52" s="170">
        <v>228452823</v>
      </c>
      <c r="I52" s="171"/>
      <c r="J52" s="170">
        <v>228470934</v>
      </c>
      <c r="K52" s="171"/>
      <c r="L52" s="170">
        <v>227912045</v>
      </c>
    </row>
    <row r="53" spans="3:12" s="5" customFormat="1" ht="14.25">
      <c r="C53" s="91"/>
      <c r="D53" s="91"/>
      <c r="E53" s="91"/>
      <c r="F53" s="91"/>
      <c r="G53" s="91"/>
      <c r="H53" s="172"/>
      <c r="I53" s="91"/>
      <c r="J53" s="91"/>
      <c r="K53" s="91"/>
      <c r="L53" s="91"/>
    </row>
    <row r="54" spans="2:12" s="5" customFormat="1" ht="15" thickBot="1">
      <c r="B54" s="4" t="s">
        <v>33</v>
      </c>
      <c r="C54" s="91" t="s">
        <v>164</v>
      </c>
      <c r="D54" s="177"/>
      <c r="E54" s="91"/>
      <c r="F54" s="166">
        <v>63.88</v>
      </c>
      <c r="G54" s="106"/>
      <c r="H54" s="168">
        <v>60.91</v>
      </c>
      <c r="I54" s="106"/>
      <c r="J54" s="169">
        <v>148.54</v>
      </c>
      <c r="K54" s="106"/>
      <c r="L54" s="169">
        <v>149.3</v>
      </c>
    </row>
    <row r="55" spans="3:12" ht="23.25" customHeight="1" thickBot="1">
      <c r="C55" s="5" t="s">
        <v>138</v>
      </c>
      <c r="D55" s="5"/>
      <c r="F55" s="170">
        <v>228497490</v>
      </c>
      <c r="G55" s="171"/>
      <c r="H55" s="170">
        <v>228452823</v>
      </c>
      <c r="I55" s="171"/>
      <c r="J55" s="170">
        <v>228470934</v>
      </c>
      <c r="K55" s="171"/>
      <c r="L55" s="170">
        <v>228548045</v>
      </c>
    </row>
    <row r="56" spans="6:12" s="5" customFormat="1" ht="14.25">
      <c r="F56" s="171"/>
      <c r="G56" s="171"/>
      <c r="H56" s="171"/>
      <c r="I56" s="171"/>
      <c r="J56" s="171"/>
      <c r="K56" s="171"/>
      <c r="L56" s="171"/>
    </row>
    <row r="57" spans="6:12" s="5" customFormat="1" ht="14.25">
      <c r="F57" s="7"/>
      <c r="G57" s="7"/>
      <c r="H57" s="7"/>
      <c r="I57" s="7"/>
      <c r="J57" s="7"/>
      <c r="K57" s="7"/>
      <c r="L57" s="7"/>
    </row>
    <row r="58" spans="6:12" s="5" customFormat="1" ht="14.25">
      <c r="F58" s="7"/>
      <c r="G58" s="7"/>
      <c r="H58" s="7"/>
      <c r="I58" s="7"/>
      <c r="J58" s="7"/>
      <c r="K58" s="7"/>
      <c r="L58" s="7"/>
    </row>
    <row r="59" spans="6:12" s="5" customFormat="1" ht="14.25">
      <c r="F59" s="7"/>
      <c r="G59" s="7"/>
      <c r="H59" s="7"/>
      <c r="I59" s="7"/>
      <c r="J59" s="7"/>
      <c r="K59" s="7"/>
      <c r="L59" s="7"/>
    </row>
    <row r="60" spans="6:12" s="5" customFormat="1" ht="14.25">
      <c r="F60" s="7"/>
      <c r="G60" s="7"/>
      <c r="H60" s="7"/>
      <c r="I60" s="7"/>
      <c r="J60" s="7"/>
      <c r="K60" s="7"/>
      <c r="L60" s="7"/>
    </row>
    <row r="61" spans="6:12" s="5" customFormat="1" ht="14.25">
      <c r="F61" s="7"/>
      <c r="G61" s="7"/>
      <c r="H61" s="7"/>
      <c r="I61" s="7"/>
      <c r="J61" s="7"/>
      <c r="K61" s="7"/>
      <c r="L61" s="7"/>
    </row>
    <row r="62" spans="6:12" s="5" customFormat="1" ht="14.25">
      <c r="F62" s="7"/>
      <c r="G62" s="7"/>
      <c r="H62" s="7"/>
      <c r="I62" s="7"/>
      <c r="J62" s="7"/>
      <c r="K62" s="7"/>
      <c r="L62" s="7"/>
    </row>
    <row r="63" spans="6:12" s="5" customFormat="1" ht="14.25">
      <c r="F63" s="7"/>
      <c r="G63" s="7"/>
      <c r="H63" s="7"/>
      <c r="I63" s="7"/>
      <c r="J63" s="7"/>
      <c r="K63" s="7"/>
      <c r="L63" s="7"/>
    </row>
    <row r="64" spans="6:12" s="5" customFormat="1" ht="14.25">
      <c r="F64" s="7"/>
      <c r="G64" s="7"/>
      <c r="H64" s="7"/>
      <c r="I64" s="7"/>
      <c r="J64" s="7"/>
      <c r="K64" s="7"/>
      <c r="L64" s="7"/>
    </row>
    <row r="65" spans="6:12" s="5" customFormat="1" ht="14.25">
      <c r="F65" s="7"/>
      <c r="G65" s="7"/>
      <c r="H65" s="7"/>
      <c r="I65" s="7"/>
      <c r="J65" s="7"/>
      <c r="K65" s="7"/>
      <c r="L65" s="7"/>
    </row>
    <row r="66" spans="6:12" s="5" customFormat="1" ht="14.25">
      <c r="F66" s="7"/>
      <c r="G66" s="7"/>
      <c r="H66" s="7"/>
      <c r="I66" s="7"/>
      <c r="J66" s="7"/>
      <c r="K66" s="7"/>
      <c r="L66" s="7"/>
    </row>
    <row r="67" spans="6:12" s="5" customFormat="1" ht="14.25">
      <c r="F67" s="7"/>
      <c r="G67" s="7"/>
      <c r="H67" s="7"/>
      <c r="I67" s="7"/>
      <c r="J67" s="7"/>
      <c r="K67" s="7"/>
      <c r="L67" s="7"/>
    </row>
    <row r="68" spans="6:12" s="5" customFormat="1" ht="14.25">
      <c r="F68" s="7"/>
      <c r="G68" s="7"/>
      <c r="H68" s="7"/>
      <c r="I68" s="7"/>
      <c r="J68" s="7"/>
      <c r="K68" s="7"/>
      <c r="L68" s="7"/>
    </row>
    <row r="69" spans="6:12" s="5" customFormat="1" ht="14.25">
      <c r="F69" s="7"/>
      <c r="G69" s="7"/>
      <c r="H69" s="7"/>
      <c r="I69" s="7"/>
      <c r="J69" s="7"/>
      <c r="K69" s="7"/>
      <c r="L69" s="7"/>
    </row>
    <row r="70" spans="6:12" s="5" customFormat="1" ht="14.25">
      <c r="F70" s="15"/>
      <c r="G70" s="15"/>
      <c r="H70" s="15"/>
      <c r="I70" s="15"/>
      <c r="J70" s="15"/>
      <c r="K70" s="15"/>
      <c r="L70" s="15"/>
    </row>
    <row r="71" spans="6:12" s="5" customFormat="1" ht="14.25">
      <c r="F71" s="15"/>
      <c r="G71" s="15"/>
      <c r="H71" s="15"/>
      <c r="I71" s="15"/>
      <c r="J71" s="15"/>
      <c r="K71" s="15"/>
      <c r="L71" s="15"/>
    </row>
    <row r="72" spans="6:12" s="5" customFormat="1" ht="14.25">
      <c r="F72" s="15"/>
      <c r="G72" s="15"/>
      <c r="H72" s="15"/>
      <c r="I72" s="15"/>
      <c r="J72" s="15"/>
      <c r="K72" s="15"/>
      <c r="L72" s="15"/>
    </row>
    <row r="73" spans="6:12" s="5" customFormat="1" ht="14.25">
      <c r="F73" s="15"/>
      <c r="G73" s="15"/>
      <c r="H73" s="15"/>
      <c r="I73" s="15"/>
      <c r="J73" s="15"/>
      <c r="K73" s="15"/>
      <c r="L73" s="15"/>
    </row>
    <row r="74" spans="6:12" s="5" customFormat="1" ht="14.25">
      <c r="F74" s="15"/>
      <c r="G74" s="15"/>
      <c r="H74" s="15"/>
      <c r="I74" s="15"/>
      <c r="J74" s="15"/>
      <c r="K74" s="15"/>
      <c r="L74" s="15"/>
    </row>
    <row r="75" spans="6:12" s="5" customFormat="1" ht="14.25">
      <c r="F75" s="15"/>
      <c r="G75" s="15"/>
      <c r="H75" s="15"/>
      <c r="I75" s="15"/>
      <c r="J75" s="15"/>
      <c r="K75" s="15"/>
      <c r="L75" s="15"/>
    </row>
    <row r="76" spans="6:12" s="5" customFormat="1" ht="14.25">
      <c r="F76" s="15"/>
      <c r="G76" s="15"/>
      <c r="H76" s="15"/>
      <c r="I76" s="15"/>
      <c r="J76" s="15"/>
      <c r="K76" s="15"/>
      <c r="L76" s="15"/>
    </row>
    <row r="77" spans="6:12" s="5" customFormat="1" ht="14.25">
      <c r="F77" s="15"/>
      <c r="G77" s="15"/>
      <c r="H77" s="15"/>
      <c r="I77" s="15"/>
      <c r="J77" s="15"/>
      <c r="K77" s="15"/>
      <c r="L77" s="15"/>
    </row>
    <row r="78" spans="6:12" s="5" customFormat="1" ht="14.25">
      <c r="F78" s="15"/>
      <c r="G78" s="15"/>
      <c r="H78" s="15"/>
      <c r="I78" s="15"/>
      <c r="J78" s="15"/>
      <c r="K78" s="15"/>
      <c r="L78" s="15"/>
    </row>
    <row r="79" spans="6:12" s="5" customFormat="1" ht="14.25">
      <c r="F79" s="15"/>
      <c r="G79" s="15"/>
      <c r="H79" s="15"/>
      <c r="I79" s="15"/>
      <c r="J79" s="15"/>
      <c r="K79" s="15"/>
      <c r="L79" s="15"/>
    </row>
    <row r="80" spans="6:12" s="5" customFormat="1" ht="14.25">
      <c r="F80" s="15"/>
      <c r="G80" s="15"/>
      <c r="H80" s="15"/>
      <c r="I80" s="15"/>
      <c r="J80" s="15"/>
      <c r="K80" s="15"/>
      <c r="L80" s="15"/>
    </row>
    <row r="81" spans="6:12" s="5" customFormat="1" ht="14.25">
      <c r="F81" s="15"/>
      <c r="G81" s="15"/>
      <c r="H81" s="15"/>
      <c r="I81" s="15"/>
      <c r="J81" s="15"/>
      <c r="K81" s="15"/>
      <c r="L81" s="15"/>
    </row>
    <row r="82" spans="6:12" s="5" customFormat="1" ht="14.25">
      <c r="F82" s="15"/>
      <c r="G82" s="15"/>
      <c r="H82" s="15"/>
      <c r="I82" s="15"/>
      <c r="J82" s="15"/>
      <c r="K82" s="15"/>
      <c r="L82" s="15"/>
    </row>
    <row r="83" spans="6:12" s="5" customFormat="1" ht="14.25">
      <c r="F83" s="15"/>
      <c r="G83" s="15"/>
      <c r="H83" s="15"/>
      <c r="I83" s="15"/>
      <c r="J83" s="15"/>
      <c r="K83" s="15"/>
      <c r="L83" s="15"/>
    </row>
    <row r="84" spans="6:12" s="5" customFormat="1" ht="14.25">
      <c r="F84" s="15"/>
      <c r="G84" s="15"/>
      <c r="H84" s="15"/>
      <c r="I84" s="15"/>
      <c r="J84" s="15"/>
      <c r="K84" s="15"/>
      <c r="L84" s="15"/>
    </row>
    <row r="85" spans="6:12" s="5" customFormat="1" ht="14.25">
      <c r="F85" s="15"/>
      <c r="G85" s="15"/>
      <c r="H85" s="15"/>
      <c r="I85" s="15"/>
      <c r="J85" s="15"/>
      <c r="K85" s="15"/>
      <c r="L85" s="15"/>
    </row>
    <row r="86" spans="6:12" s="5" customFormat="1" ht="14.25">
      <c r="F86" s="15"/>
      <c r="G86" s="15"/>
      <c r="H86" s="15"/>
      <c r="I86" s="15"/>
      <c r="J86" s="15"/>
      <c r="K86" s="15"/>
      <c r="L86" s="15"/>
    </row>
    <row r="87" spans="6:12" s="5" customFormat="1" ht="14.25">
      <c r="F87" s="15"/>
      <c r="G87" s="15"/>
      <c r="H87" s="15"/>
      <c r="I87" s="15"/>
      <c r="J87" s="15"/>
      <c r="K87" s="15"/>
      <c r="L87" s="15"/>
    </row>
    <row r="88" spans="6:12" s="5" customFormat="1" ht="14.25">
      <c r="F88" s="15"/>
      <c r="G88" s="15"/>
      <c r="H88" s="15"/>
      <c r="I88" s="15"/>
      <c r="J88" s="15"/>
      <c r="K88" s="15"/>
      <c r="L88" s="15"/>
    </row>
    <row r="89" spans="6:12" ht="12.75">
      <c r="F89" s="2"/>
      <c r="G89" s="2"/>
      <c r="H89" s="2"/>
      <c r="I89" s="2"/>
      <c r="J89" s="2"/>
      <c r="K89" s="2"/>
      <c r="L89" s="2"/>
    </row>
    <row r="90" spans="6:12" ht="12.75">
      <c r="F90" s="2"/>
      <c r="G90" s="2"/>
      <c r="H90" s="2"/>
      <c r="I90" s="2"/>
      <c r="J90" s="2"/>
      <c r="K90" s="2"/>
      <c r="L90" s="2"/>
    </row>
    <row r="91" spans="6:12" ht="12.75">
      <c r="F91" s="2"/>
      <c r="G91" s="2"/>
      <c r="H91" s="2"/>
      <c r="I91" s="2"/>
      <c r="J91" s="2"/>
      <c r="K91" s="2"/>
      <c r="L91" s="2"/>
    </row>
    <row r="92" spans="6:12" ht="12.75">
      <c r="F92" s="2"/>
      <c r="G92" s="2"/>
      <c r="H92" s="2"/>
      <c r="I92" s="2"/>
      <c r="J92" s="2"/>
      <c r="K92" s="2"/>
      <c r="L92" s="2"/>
    </row>
    <row r="93" spans="6:12" ht="12.75">
      <c r="F93" s="2"/>
      <c r="G93" s="2"/>
      <c r="H93" s="2"/>
      <c r="I93" s="2"/>
      <c r="J93" s="2"/>
      <c r="K93" s="2"/>
      <c r="L93" s="2"/>
    </row>
    <row r="94" spans="6:12" ht="12.75">
      <c r="F94" s="2"/>
      <c r="G94" s="2"/>
      <c r="H94" s="2"/>
      <c r="I94" s="2"/>
      <c r="J94" s="2"/>
      <c r="K94" s="2"/>
      <c r="L94" s="2"/>
    </row>
    <row r="95" spans="6:12" ht="12.75">
      <c r="F95" s="2"/>
      <c r="G95" s="2"/>
      <c r="H95" s="2"/>
      <c r="I95" s="2"/>
      <c r="J95" s="2"/>
      <c r="K95" s="2"/>
      <c r="L95" s="2"/>
    </row>
    <row r="96" spans="6:12" ht="12.75">
      <c r="F96" s="2"/>
      <c r="G96" s="2"/>
      <c r="H96" s="2"/>
      <c r="I96" s="2"/>
      <c r="J96" s="2"/>
      <c r="K96" s="2"/>
      <c r="L96" s="2"/>
    </row>
    <row r="97" spans="6:12" ht="12.75">
      <c r="F97" s="2"/>
      <c r="G97" s="2"/>
      <c r="H97" s="2"/>
      <c r="I97" s="2"/>
      <c r="J97" s="2"/>
      <c r="K97" s="2"/>
      <c r="L97" s="2"/>
    </row>
    <row r="98" spans="6:12" ht="12.75">
      <c r="F98" s="2"/>
      <c r="G98" s="2"/>
      <c r="H98" s="2"/>
      <c r="I98" s="2"/>
      <c r="J98" s="2"/>
      <c r="K98" s="2"/>
      <c r="L98" s="2"/>
    </row>
    <row r="99" spans="6:12" ht="12.75">
      <c r="F99" s="2"/>
      <c r="G99" s="2"/>
      <c r="H99" s="2"/>
      <c r="I99" s="2"/>
      <c r="J99" s="2"/>
      <c r="K99" s="2"/>
      <c r="L99" s="2"/>
    </row>
    <row r="100" spans="6:12" ht="12.75">
      <c r="F100" s="2"/>
      <c r="G100" s="2"/>
      <c r="H100" s="2"/>
      <c r="I100" s="2"/>
      <c r="J100" s="2"/>
      <c r="K100" s="2"/>
      <c r="L100" s="2"/>
    </row>
    <row r="101" spans="6:12" ht="12.75">
      <c r="F101" s="2"/>
      <c r="G101" s="2"/>
      <c r="H101" s="2"/>
      <c r="I101" s="2"/>
      <c r="J101" s="2"/>
      <c r="K101" s="2"/>
      <c r="L101" s="2"/>
    </row>
  </sheetData>
  <mergeCells count="8">
    <mergeCell ref="J10:L10"/>
    <mergeCell ref="F10:H10"/>
    <mergeCell ref="A1:L1"/>
    <mergeCell ref="A2:L2"/>
    <mergeCell ref="A3:L3"/>
    <mergeCell ref="A4:L4"/>
    <mergeCell ref="A5:L5"/>
    <mergeCell ref="A7:L7"/>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0" r:id="rId1"/>
  <headerFooter alignWithMargins="0">
    <oddHeader>&amp;R&amp;"Arial,Bold"&amp;11
</oddHeader>
    <oddFooter>&amp;C&amp;11 1&amp;R&amp;7c:\Quarter\&amp;F,&amp;A
&amp;D,&amp;T</oddFooter>
  </headerFooter>
</worksheet>
</file>

<file path=xl/worksheets/sheet2.xml><?xml version="1.0" encoding="utf-8"?>
<worksheet xmlns="http://schemas.openxmlformats.org/spreadsheetml/2006/main" xmlns:r="http://schemas.openxmlformats.org/officeDocument/2006/relationships">
  <dimension ref="A2:K83"/>
  <sheetViews>
    <sheetView zoomScale="75" zoomScaleNormal="75" workbookViewId="0" topLeftCell="A1">
      <pane xSplit="7" ySplit="8" topLeftCell="H9" activePane="bottomRight" state="frozen"/>
      <selection pane="topLeft" activeCell="A1" sqref="A1"/>
      <selection pane="topRight" activeCell="H1" sqref="H1"/>
      <selection pane="bottomLeft" activeCell="A9" sqref="A9"/>
      <selection pane="bottomRight" activeCell="I22" sqref="I22"/>
    </sheetView>
  </sheetViews>
  <sheetFormatPr defaultColWidth="9.140625" defaultRowHeight="12.75"/>
  <cols>
    <col min="1" max="1" width="2.8515625" style="5" customWidth="1"/>
    <col min="2" max="2" width="1.8515625" style="5" customWidth="1"/>
    <col min="3" max="3" width="5.7109375" style="5" customWidth="1"/>
    <col min="4" max="4" width="15.8515625" style="5" customWidth="1"/>
    <col min="5" max="5" width="7.8515625" style="5" customWidth="1"/>
    <col min="6" max="6" width="23.28125" style="5" customWidth="1"/>
    <col min="7" max="7" width="7.421875" style="25" customWidth="1"/>
    <col min="8" max="8" width="1.57421875" style="5" customWidth="1"/>
    <col min="9" max="9" width="16.28125" style="108" customWidth="1"/>
    <col min="10" max="10" width="1.1484375" style="26" customWidth="1"/>
    <col min="11" max="11" width="13.8515625" style="26" customWidth="1"/>
    <col min="12" max="16384" width="5.7109375" style="5" customWidth="1"/>
  </cols>
  <sheetData>
    <row r="2" spans="1:11" ht="15">
      <c r="A2" s="21" t="s">
        <v>61</v>
      </c>
      <c r="B2" s="22"/>
      <c r="C2" s="22"/>
      <c r="D2" s="22"/>
      <c r="E2" s="22"/>
      <c r="F2" s="22"/>
      <c r="G2" s="33"/>
      <c r="H2" s="22"/>
      <c r="I2" s="102"/>
      <c r="J2" s="30"/>
      <c r="K2" s="17"/>
    </row>
    <row r="3" spans="1:11" ht="15">
      <c r="A3" s="21"/>
      <c r="B3" s="22"/>
      <c r="C3" s="22"/>
      <c r="D3" s="22"/>
      <c r="E3" s="22"/>
      <c r="F3" s="22"/>
      <c r="G3" s="33"/>
      <c r="H3" s="22"/>
      <c r="I3" s="102" t="s">
        <v>242</v>
      </c>
      <c r="J3" s="30"/>
      <c r="K3" s="17" t="s">
        <v>242</v>
      </c>
    </row>
    <row r="4" spans="1:11" ht="15">
      <c r="A4" s="21"/>
      <c r="B4" s="22"/>
      <c r="C4" s="22"/>
      <c r="D4" s="22"/>
      <c r="E4" s="22"/>
      <c r="F4" s="22"/>
      <c r="G4" s="33"/>
      <c r="H4" s="22"/>
      <c r="I4" s="102" t="s">
        <v>293</v>
      </c>
      <c r="J4" s="30"/>
      <c r="K4" s="17" t="s">
        <v>243</v>
      </c>
    </row>
    <row r="5" spans="1:11" ht="15">
      <c r="A5" s="21"/>
      <c r="B5" s="22"/>
      <c r="C5" s="22"/>
      <c r="D5" s="22"/>
      <c r="E5" s="22"/>
      <c r="F5" s="22"/>
      <c r="G5" s="33"/>
      <c r="H5" s="22"/>
      <c r="I5" s="103" t="s">
        <v>22</v>
      </c>
      <c r="J5" s="30"/>
      <c r="K5" s="17" t="s">
        <v>185</v>
      </c>
    </row>
    <row r="6" spans="1:11" ht="15">
      <c r="A6" s="21"/>
      <c r="B6" s="22"/>
      <c r="C6" s="22"/>
      <c r="D6" s="22"/>
      <c r="E6" s="22"/>
      <c r="F6" s="22"/>
      <c r="G6" s="33"/>
      <c r="H6" s="22"/>
      <c r="I6" s="103" t="s">
        <v>30</v>
      </c>
      <c r="J6" s="30"/>
      <c r="K6" s="17" t="s">
        <v>244</v>
      </c>
    </row>
    <row r="7" spans="1:11" ht="15">
      <c r="A7" s="21"/>
      <c r="B7" s="22"/>
      <c r="C7" s="22"/>
      <c r="D7" s="22"/>
      <c r="E7" s="22"/>
      <c r="F7" s="22"/>
      <c r="G7" s="23" t="s">
        <v>233</v>
      </c>
      <c r="H7" s="22"/>
      <c r="I7" s="104">
        <f>+QtrPL!J14</f>
        <v>37164</v>
      </c>
      <c r="J7" s="30"/>
      <c r="K7" s="81">
        <v>36891</v>
      </c>
    </row>
    <row r="8" spans="1:11" ht="15">
      <c r="A8" s="21"/>
      <c r="B8" s="22"/>
      <c r="C8" s="22"/>
      <c r="D8" s="22"/>
      <c r="E8" s="22"/>
      <c r="F8" s="22"/>
      <c r="G8" s="23">
        <v>22</v>
      </c>
      <c r="H8" s="22"/>
      <c r="I8" s="105" t="s">
        <v>29</v>
      </c>
      <c r="J8" s="30"/>
      <c r="K8" s="17" t="s">
        <v>29</v>
      </c>
    </row>
    <row r="10" spans="1:11" ht="14.25">
      <c r="A10" s="4"/>
      <c r="B10" s="5" t="s">
        <v>212</v>
      </c>
      <c r="I10" s="106"/>
      <c r="J10" s="7"/>
      <c r="K10" s="7"/>
    </row>
    <row r="11" spans="9:11" ht="8.25" customHeight="1">
      <c r="I11" s="106"/>
      <c r="J11" s="7"/>
      <c r="K11" s="7"/>
    </row>
    <row r="12" spans="1:11" ht="14.25">
      <c r="A12" s="4"/>
      <c r="B12" s="5" t="s">
        <v>139</v>
      </c>
      <c r="I12" s="106">
        <v>1784037</v>
      </c>
      <c r="J12" s="7"/>
      <c r="K12" s="106">
        <v>2529501</v>
      </c>
    </row>
    <row r="13" spans="2:11" ht="14.25">
      <c r="B13" s="5" t="s">
        <v>64</v>
      </c>
      <c r="I13" s="106">
        <v>780076</v>
      </c>
      <c r="J13" s="7"/>
      <c r="K13" s="106">
        <v>605763</v>
      </c>
    </row>
    <row r="14" spans="1:11" ht="14.25">
      <c r="A14" s="4"/>
      <c r="B14" s="5" t="s">
        <v>66</v>
      </c>
      <c r="G14" s="25" t="s">
        <v>46</v>
      </c>
      <c r="I14" s="106">
        <v>2514435</v>
      </c>
      <c r="J14" s="7"/>
      <c r="K14" s="106">
        <v>2488522</v>
      </c>
    </row>
    <row r="15" spans="2:11" ht="14.25">
      <c r="B15" s="5" t="s">
        <v>65</v>
      </c>
      <c r="G15" s="25" t="s">
        <v>47</v>
      </c>
      <c r="I15" s="106">
        <v>16934680</v>
      </c>
      <c r="J15" s="7"/>
      <c r="K15" s="106">
        <f>11159192+499403</f>
        <v>11658595</v>
      </c>
    </row>
    <row r="16" spans="2:11" ht="14.25">
      <c r="B16" s="5" t="s">
        <v>62</v>
      </c>
      <c r="I16" s="106">
        <v>654422</v>
      </c>
      <c r="J16" s="7"/>
      <c r="K16" s="106">
        <v>217856</v>
      </c>
    </row>
    <row r="17" spans="1:11" ht="14.25">
      <c r="A17" s="4"/>
      <c r="B17" s="5" t="s">
        <v>214</v>
      </c>
      <c r="G17" s="25" t="s">
        <v>52</v>
      </c>
      <c r="I17" s="106">
        <v>1055167</v>
      </c>
      <c r="J17" s="7"/>
      <c r="K17" s="106">
        <v>348650</v>
      </c>
    </row>
    <row r="18" spans="1:11" ht="14.25">
      <c r="A18" s="4"/>
      <c r="B18" s="5" t="s">
        <v>213</v>
      </c>
      <c r="I18" s="106">
        <v>718874</v>
      </c>
      <c r="J18" s="7"/>
      <c r="K18" s="106">
        <v>475662</v>
      </c>
    </row>
    <row r="19" spans="2:11" ht="14.25">
      <c r="B19" s="5" t="s">
        <v>182</v>
      </c>
      <c r="C19" s="24"/>
      <c r="I19" s="106">
        <v>0</v>
      </c>
      <c r="J19" s="7"/>
      <c r="K19" s="106">
        <v>327</v>
      </c>
    </row>
    <row r="20" spans="2:11" ht="14.25">
      <c r="B20" s="5" t="s">
        <v>215</v>
      </c>
      <c r="C20" s="24"/>
      <c r="I20" s="106">
        <v>467100</v>
      </c>
      <c r="J20" s="7"/>
      <c r="K20" s="106">
        <v>405901</v>
      </c>
    </row>
    <row r="21" spans="2:11" ht="14.25">
      <c r="B21" s="91" t="s">
        <v>292</v>
      </c>
      <c r="C21" s="130"/>
      <c r="D21" s="91"/>
      <c r="E21" s="91"/>
      <c r="I21" s="106">
        <v>433299</v>
      </c>
      <c r="J21" s="7"/>
      <c r="K21" s="106">
        <v>371968</v>
      </c>
    </row>
    <row r="22" spans="3:11" ht="2.25" customHeight="1">
      <c r="C22" s="24"/>
      <c r="I22" s="106"/>
      <c r="J22" s="7"/>
      <c r="K22" s="7"/>
    </row>
    <row r="23" spans="3:11" ht="15" thickBot="1">
      <c r="C23" s="24"/>
      <c r="I23" s="123">
        <f>SUM(I12:I22)</f>
        <v>25342090</v>
      </c>
      <c r="J23" s="7"/>
      <c r="K23" s="123">
        <f>SUM(K12:K22)</f>
        <v>19102745</v>
      </c>
    </row>
    <row r="24" spans="3:11" ht="15" thickTop="1">
      <c r="C24" s="24"/>
      <c r="I24" s="106"/>
      <c r="J24" s="7"/>
      <c r="K24" s="7"/>
    </row>
    <row r="25" spans="2:11" ht="14.25">
      <c r="B25" s="5" t="s">
        <v>216</v>
      </c>
      <c r="C25" s="24"/>
      <c r="I25" s="106"/>
      <c r="J25" s="7"/>
      <c r="K25" s="7"/>
    </row>
    <row r="26" spans="9:11" ht="7.5" customHeight="1">
      <c r="I26" s="106"/>
      <c r="J26" s="7"/>
      <c r="K26" s="7"/>
    </row>
    <row r="27" spans="1:11" ht="14.25">
      <c r="A27" s="4"/>
      <c r="B27" s="5" t="s">
        <v>67</v>
      </c>
      <c r="G27" s="25" t="s">
        <v>122</v>
      </c>
      <c r="I27" s="15">
        <v>15776720</v>
      </c>
      <c r="J27" s="7"/>
      <c r="K27" s="106">
        <v>11379027</v>
      </c>
    </row>
    <row r="28" spans="2:11" ht="14.25">
      <c r="B28" s="5" t="s">
        <v>217</v>
      </c>
      <c r="C28" s="24"/>
      <c r="I28" s="15"/>
      <c r="J28" s="7"/>
      <c r="K28" s="106"/>
    </row>
    <row r="29" spans="3:11" ht="14.25">
      <c r="C29" s="5" t="s">
        <v>221</v>
      </c>
      <c r="I29" s="15">
        <v>2547060</v>
      </c>
      <c r="J29" s="7"/>
      <c r="K29" s="106">
        <v>3023468</v>
      </c>
    </row>
    <row r="30" spans="2:11" ht="14.25">
      <c r="B30" s="5" t="s">
        <v>12</v>
      </c>
      <c r="I30" s="15">
        <v>166931</v>
      </c>
      <c r="J30" s="7"/>
      <c r="K30" s="106">
        <v>50060</v>
      </c>
    </row>
    <row r="31" spans="2:11" ht="14.25">
      <c r="B31" s="5" t="s">
        <v>68</v>
      </c>
      <c r="C31" s="24"/>
      <c r="I31" s="15">
        <v>936738</v>
      </c>
      <c r="J31" s="7"/>
      <c r="K31" s="106">
        <v>329720</v>
      </c>
    </row>
    <row r="32" spans="2:11" ht="14.25">
      <c r="B32" s="91" t="s">
        <v>45</v>
      </c>
      <c r="C32" s="130"/>
      <c r="D32" s="91"/>
      <c r="E32" s="91"/>
      <c r="F32" s="91"/>
      <c r="G32" s="131"/>
      <c r="H32" s="91"/>
      <c r="I32" s="15">
        <v>291180</v>
      </c>
      <c r="J32" s="106"/>
      <c r="K32" s="106">
        <f>128848-K37</f>
        <v>114451</v>
      </c>
    </row>
    <row r="33" spans="2:11" ht="14.25">
      <c r="B33" s="5" t="s">
        <v>80</v>
      </c>
      <c r="C33" s="24"/>
      <c r="G33" s="25" t="s">
        <v>123</v>
      </c>
      <c r="I33" s="15">
        <v>2338260</v>
      </c>
      <c r="J33" s="7"/>
      <c r="K33" s="106">
        <f>65794+223645+1574+392812-K36-K35+499403</f>
        <v>1124518</v>
      </c>
    </row>
    <row r="34" spans="2:11" ht="14.25">
      <c r="B34" s="5" t="s">
        <v>222</v>
      </c>
      <c r="C34" s="24"/>
      <c r="I34" s="15">
        <v>12026</v>
      </c>
      <c r="J34" s="7"/>
      <c r="K34" s="106">
        <v>4636</v>
      </c>
    </row>
    <row r="35" spans="2:11" ht="14.25">
      <c r="B35" s="91" t="s">
        <v>140</v>
      </c>
      <c r="C35" s="130"/>
      <c r="D35" s="91"/>
      <c r="E35" s="91"/>
      <c r="F35" s="91"/>
      <c r="G35" s="131"/>
      <c r="H35" s="91"/>
      <c r="I35" s="15">
        <v>30700</v>
      </c>
      <c r="J35" s="106"/>
      <c r="K35" s="106">
        <f>59306-11276-596</f>
        <v>47434</v>
      </c>
    </row>
    <row r="36" spans="2:11" ht="14.25">
      <c r="B36" s="91" t="s">
        <v>136</v>
      </c>
      <c r="C36" s="130"/>
      <c r="D36" s="91"/>
      <c r="E36" s="91"/>
      <c r="F36" s="91"/>
      <c r="G36" s="131"/>
      <c r="H36" s="91"/>
      <c r="I36" s="15">
        <v>12686</v>
      </c>
      <c r="J36" s="106"/>
      <c r="K36" s="106">
        <v>11276</v>
      </c>
    </row>
    <row r="37" spans="2:11" ht="14.25">
      <c r="B37" s="91" t="s">
        <v>288</v>
      </c>
      <c r="C37" s="130"/>
      <c r="D37" s="91"/>
      <c r="E37" s="91"/>
      <c r="F37" s="91"/>
      <c r="G37" s="131"/>
      <c r="H37" s="91"/>
      <c r="I37" s="15">
        <v>14397</v>
      </c>
      <c r="J37" s="106"/>
      <c r="K37" s="106">
        <v>14397</v>
      </c>
    </row>
    <row r="38" ht="3" customHeight="1"/>
    <row r="39" spans="3:11" ht="14.25">
      <c r="C39" s="24"/>
      <c r="I39" s="31">
        <f>SUM(I27:I37)</f>
        <v>22126698</v>
      </c>
      <c r="J39" s="7"/>
      <c r="K39" s="31">
        <f>SUM(K27:K37)</f>
        <v>16098987</v>
      </c>
    </row>
    <row r="40" spans="3:11" ht="14.25">
      <c r="C40" s="24"/>
      <c r="I40" s="106"/>
      <c r="J40" s="7"/>
      <c r="K40" s="7"/>
    </row>
    <row r="41" spans="9:11" ht="14.25">
      <c r="I41" s="106"/>
      <c r="J41" s="7"/>
      <c r="K41" s="7"/>
    </row>
    <row r="42" spans="1:11" ht="14.25">
      <c r="A42" s="4"/>
      <c r="B42" s="5" t="s">
        <v>223</v>
      </c>
      <c r="I42" s="15">
        <v>228533</v>
      </c>
      <c r="J42" s="7"/>
      <c r="K42" s="106">
        <v>228453</v>
      </c>
    </row>
    <row r="43" spans="2:11" ht="14.25">
      <c r="B43" s="5" t="s">
        <v>224</v>
      </c>
      <c r="G43" s="25" t="s">
        <v>124</v>
      </c>
      <c r="I43" s="15">
        <v>2159633</v>
      </c>
      <c r="J43" s="7"/>
      <c r="K43" s="106">
        <f>-K42+2181358</f>
        <v>1952905</v>
      </c>
    </row>
    <row r="44" spans="2:11" ht="14.25">
      <c r="B44" s="5" t="s">
        <v>228</v>
      </c>
      <c r="C44" s="24"/>
      <c r="I44" s="31">
        <f>SUM(I42:I43)</f>
        <v>2388166</v>
      </c>
      <c r="J44" s="7"/>
      <c r="K44" s="31">
        <f>SUM(K42:K43)</f>
        <v>2181358</v>
      </c>
    </row>
    <row r="45" spans="3:11" ht="14.25">
      <c r="C45" s="24"/>
      <c r="I45" s="106"/>
      <c r="J45" s="7"/>
      <c r="K45" s="7"/>
    </row>
    <row r="46" spans="2:11" ht="14.25">
      <c r="B46" s="5" t="s">
        <v>229</v>
      </c>
      <c r="C46" s="24"/>
      <c r="I46" s="106">
        <v>123247</v>
      </c>
      <c r="J46" s="7"/>
      <c r="K46" s="106">
        <v>105562</v>
      </c>
    </row>
    <row r="47" spans="2:11" ht="14.25">
      <c r="B47" s="5" t="s">
        <v>183</v>
      </c>
      <c r="C47" s="24"/>
      <c r="I47" s="106">
        <v>703979</v>
      </c>
      <c r="J47" s="7"/>
      <c r="K47" s="106">
        <f>716838</f>
        <v>716838</v>
      </c>
    </row>
    <row r="48" spans="9:11" ht="14.25">
      <c r="I48" s="124">
        <f>SUM(I46:I47)</f>
        <v>827226</v>
      </c>
      <c r="J48" s="7"/>
      <c r="K48" s="31">
        <f>SUM(K46:K47)</f>
        <v>822400</v>
      </c>
    </row>
    <row r="49" spans="1:11" ht="14.25">
      <c r="A49" s="4"/>
      <c r="I49" s="106"/>
      <c r="J49" s="7"/>
      <c r="K49" s="7"/>
    </row>
    <row r="50" spans="2:11" ht="15" thickBot="1">
      <c r="B50" s="5" t="s">
        <v>230</v>
      </c>
      <c r="I50" s="125">
        <f>I39+I44+I48</f>
        <v>25342090</v>
      </c>
      <c r="J50" s="7"/>
      <c r="K50" s="32">
        <f>K39+K44+K48</f>
        <v>19102745</v>
      </c>
    </row>
    <row r="51" spans="1:11" ht="15" thickTop="1">
      <c r="A51" s="4"/>
      <c r="I51" s="106"/>
      <c r="J51" s="7"/>
      <c r="K51" s="7"/>
    </row>
    <row r="52" spans="9:11" ht="14.25">
      <c r="I52" s="106"/>
      <c r="J52" s="7"/>
      <c r="K52" s="7"/>
    </row>
    <row r="53" spans="1:11" ht="15" thickBot="1">
      <c r="A53" s="4"/>
      <c r="B53" s="5" t="s">
        <v>246</v>
      </c>
      <c r="G53" s="25" t="s">
        <v>125</v>
      </c>
      <c r="I53" s="107">
        <f>+ROUND((I44)/I42,2)</f>
        <v>10.45</v>
      </c>
      <c r="J53" s="7"/>
      <c r="K53" s="107">
        <f>+ROUND((K44)/K42,2)</f>
        <v>9.55</v>
      </c>
    </row>
    <row r="54" spans="9:11" ht="15" thickTop="1">
      <c r="I54" s="106"/>
      <c r="J54" s="7"/>
      <c r="K54" s="7"/>
    </row>
    <row r="55" spans="9:11" ht="14.25">
      <c r="I55" s="106"/>
      <c r="J55" s="7"/>
      <c r="K55" s="7"/>
    </row>
    <row r="56" spans="9:11" ht="14.25">
      <c r="I56" s="106"/>
      <c r="J56" s="7"/>
      <c r="K56" s="14"/>
    </row>
    <row r="57" spans="9:11" ht="14.25">
      <c r="I57" s="106"/>
      <c r="J57" s="7"/>
      <c r="K57" s="7"/>
    </row>
    <row r="58" spans="9:11" ht="14.25">
      <c r="I58" s="106"/>
      <c r="J58" s="7"/>
      <c r="K58" s="7"/>
    </row>
    <row r="59" spans="9:11" ht="14.25">
      <c r="I59" s="106"/>
      <c r="J59" s="7"/>
      <c r="K59" s="7"/>
    </row>
    <row r="60" spans="9:11" ht="14.25">
      <c r="I60" s="106"/>
      <c r="J60" s="7"/>
      <c r="K60" s="7"/>
    </row>
    <row r="61" spans="9:11" ht="14.25">
      <c r="I61" s="106"/>
      <c r="J61" s="7"/>
      <c r="K61" s="7"/>
    </row>
    <row r="62" spans="9:11" ht="14.25">
      <c r="I62" s="106"/>
      <c r="J62" s="7"/>
      <c r="K62" s="7"/>
    </row>
    <row r="63" spans="9:11" ht="14.25">
      <c r="I63" s="106"/>
      <c r="J63" s="7"/>
      <c r="K63" s="7"/>
    </row>
    <row r="64" spans="9:11" ht="14.25">
      <c r="I64" s="106"/>
      <c r="J64" s="7"/>
      <c r="K64" s="7"/>
    </row>
    <row r="65" spans="9:11" ht="14.25">
      <c r="I65" s="106"/>
      <c r="J65" s="7"/>
      <c r="K65" s="7"/>
    </row>
    <row r="66" spans="9:11" ht="14.25">
      <c r="I66" s="106"/>
      <c r="J66" s="7"/>
      <c r="K66" s="7"/>
    </row>
    <row r="67" spans="9:11" ht="14.25">
      <c r="I67" s="106"/>
      <c r="J67" s="7"/>
      <c r="K67" s="7"/>
    </row>
    <row r="68" spans="9:11" ht="14.25">
      <c r="I68" s="106"/>
      <c r="J68" s="7"/>
      <c r="K68" s="7"/>
    </row>
    <row r="69" spans="9:11" ht="14.25">
      <c r="I69" s="106"/>
      <c r="J69" s="7"/>
      <c r="K69" s="7"/>
    </row>
    <row r="70" spans="9:11" ht="14.25">
      <c r="I70" s="106"/>
      <c r="J70" s="7"/>
      <c r="K70" s="7"/>
    </row>
    <row r="71" spans="9:11" ht="14.25">
      <c r="I71" s="106"/>
      <c r="J71" s="7"/>
      <c r="K71" s="7"/>
    </row>
    <row r="72" spans="9:11" ht="14.25">
      <c r="I72" s="106"/>
      <c r="J72" s="7"/>
      <c r="K72" s="7"/>
    </row>
    <row r="73" spans="9:11" ht="14.25">
      <c r="I73" s="106"/>
      <c r="J73" s="7"/>
      <c r="K73" s="7"/>
    </row>
    <row r="74" spans="9:11" ht="14.25">
      <c r="I74" s="106"/>
      <c r="J74" s="7"/>
      <c r="K74" s="7"/>
    </row>
    <row r="75" spans="9:11" ht="14.25">
      <c r="I75" s="106"/>
      <c r="J75" s="7"/>
      <c r="K75" s="7"/>
    </row>
    <row r="76" spans="9:11" ht="14.25">
      <c r="I76" s="106"/>
      <c r="J76" s="7"/>
      <c r="K76" s="7"/>
    </row>
    <row r="77" spans="9:11" ht="14.25">
      <c r="I77" s="106"/>
      <c r="J77" s="7"/>
      <c r="K77" s="7"/>
    </row>
    <row r="78" spans="9:11" ht="14.25">
      <c r="I78" s="106"/>
      <c r="J78" s="7"/>
      <c r="K78" s="7"/>
    </row>
    <row r="79" spans="9:11" ht="14.25">
      <c r="I79" s="106"/>
      <c r="J79" s="7"/>
      <c r="K79" s="7"/>
    </row>
    <row r="80" spans="9:11" ht="14.25">
      <c r="I80" s="106"/>
      <c r="J80" s="7"/>
      <c r="K80" s="7"/>
    </row>
    <row r="81" spans="9:11" ht="14.25">
      <c r="I81" s="106"/>
      <c r="J81" s="7"/>
      <c r="K81" s="7"/>
    </row>
    <row r="82" spans="9:11" ht="14.25">
      <c r="I82" s="106"/>
      <c r="J82" s="7"/>
      <c r="K82" s="7"/>
    </row>
    <row r="83" spans="9:11" ht="14.25">
      <c r="I83" s="106"/>
      <c r="J83" s="7"/>
      <c r="K83" s="7"/>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2&amp;R&amp;7c:\Quarter\&amp;F,&amp;A
&amp;D,&amp;T</oddFooter>
  </headerFooter>
  <rowBreaks count="1" manualBreakCount="1">
    <brk id="56" max="10" man="1"/>
  </rowBreaks>
</worksheet>
</file>

<file path=xl/worksheets/sheet3.xml><?xml version="1.0" encoding="utf-8"?>
<worksheet xmlns="http://schemas.openxmlformats.org/spreadsheetml/2006/main" xmlns:r="http://schemas.openxmlformats.org/officeDocument/2006/relationships">
  <dimension ref="A1:K288"/>
  <sheetViews>
    <sheetView tabSelected="1" zoomScale="75" zoomScaleNormal="75" workbookViewId="0" topLeftCell="A182">
      <selection activeCell="B194" sqref="B194"/>
    </sheetView>
  </sheetViews>
  <sheetFormatPr defaultColWidth="9.140625" defaultRowHeight="12.75"/>
  <cols>
    <col min="1" max="1" width="4.7109375" style="20" customWidth="1"/>
    <col min="2" max="2" width="3.7109375" style="20" customWidth="1"/>
    <col min="3" max="3" width="24.57421875" style="20" customWidth="1"/>
    <col min="4" max="4" width="14.140625" style="20" customWidth="1"/>
    <col min="5" max="5" width="14.8515625" style="20" customWidth="1"/>
    <col min="6" max="6" width="14.28125" style="20" customWidth="1"/>
    <col min="7" max="7" width="14.57421875" style="20" customWidth="1"/>
    <col min="8" max="8" width="15.140625" style="20" customWidth="1"/>
    <col min="9" max="9" width="0.9921875" style="20" customWidth="1"/>
    <col min="10" max="10" width="16.00390625" style="20" customWidth="1"/>
    <col min="11" max="16384" width="5.7109375" style="20" customWidth="1"/>
  </cols>
  <sheetData>
    <row r="1" ht="15.75">
      <c r="A1" s="41" t="s">
        <v>194</v>
      </c>
    </row>
    <row r="2" ht="16.5" customHeight="1"/>
    <row r="3" spans="1:2" s="41" customFormat="1" ht="15.75">
      <c r="A3" s="40" t="s">
        <v>69</v>
      </c>
      <c r="B3" s="41" t="s">
        <v>195</v>
      </c>
    </row>
    <row r="4" spans="1:10" ht="46.5" customHeight="1">
      <c r="A4" s="45"/>
      <c r="B4" s="199" t="s">
        <v>188</v>
      </c>
      <c r="C4" s="199"/>
      <c r="D4" s="199"/>
      <c r="E4" s="199"/>
      <c r="F4" s="199"/>
      <c r="G4" s="199"/>
      <c r="H4" s="184"/>
      <c r="I4" s="184"/>
      <c r="J4" s="184"/>
    </row>
    <row r="5" ht="16.5" customHeight="1"/>
    <row r="6" spans="1:2" s="41" customFormat="1" ht="15.75">
      <c r="A6" s="40" t="s">
        <v>70</v>
      </c>
      <c r="B6" s="41" t="s">
        <v>196</v>
      </c>
    </row>
    <row r="7" spans="1:10" s="41" customFormat="1" ht="18" customHeight="1">
      <c r="A7" s="20"/>
      <c r="B7" s="187" t="s">
        <v>99</v>
      </c>
      <c r="C7" s="188"/>
      <c r="D7" s="188"/>
      <c r="E7" s="188"/>
      <c r="F7" s="188"/>
      <c r="G7" s="188"/>
      <c r="H7" s="188"/>
      <c r="I7" s="188"/>
      <c r="J7" s="188"/>
    </row>
    <row r="8" spans="6:10" ht="16.5" customHeight="1">
      <c r="F8" s="77"/>
      <c r="G8" s="77"/>
      <c r="H8" s="77"/>
      <c r="J8" s="77"/>
    </row>
    <row r="9" spans="1:2" ht="15" customHeight="1">
      <c r="A9" s="40" t="s">
        <v>71</v>
      </c>
      <c r="B9" s="41" t="s">
        <v>291</v>
      </c>
    </row>
    <row r="10" ht="15" customHeight="1">
      <c r="B10" s="20" t="s">
        <v>100</v>
      </c>
    </row>
    <row r="11" ht="16.5" customHeight="1"/>
    <row r="12" spans="1:2" s="41" customFormat="1" ht="15.75">
      <c r="A12" s="40" t="s">
        <v>72</v>
      </c>
      <c r="B12" s="41" t="s">
        <v>45</v>
      </c>
    </row>
    <row r="13" spans="6:10" ht="15">
      <c r="F13" s="215" t="str">
        <f>+QtrPL!F10</f>
        <v>3rd Quarter</v>
      </c>
      <c r="G13" s="215"/>
      <c r="H13" s="202" t="s">
        <v>284</v>
      </c>
      <c r="I13" s="202"/>
      <c r="J13" s="203"/>
    </row>
    <row r="14" spans="6:10" ht="15">
      <c r="F14" s="46" t="s">
        <v>22</v>
      </c>
      <c r="G14" s="28" t="s">
        <v>23</v>
      </c>
      <c r="H14" s="47" t="s">
        <v>22</v>
      </c>
      <c r="I14" s="44"/>
      <c r="J14" s="34" t="s">
        <v>23</v>
      </c>
    </row>
    <row r="15" spans="6:10" ht="15">
      <c r="F15" s="46" t="s">
        <v>24</v>
      </c>
      <c r="G15" s="28" t="s">
        <v>27</v>
      </c>
      <c r="H15" s="46" t="s">
        <v>24</v>
      </c>
      <c r="I15" s="44"/>
      <c r="J15" s="27" t="s">
        <v>27</v>
      </c>
    </row>
    <row r="16" spans="6:10" ht="15">
      <c r="F16" s="46" t="s">
        <v>30</v>
      </c>
      <c r="G16" s="28" t="s">
        <v>30</v>
      </c>
      <c r="H16" s="46" t="s">
        <v>26</v>
      </c>
      <c r="I16" s="44"/>
      <c r="J16" s="27" t="s">
        <v>28</v>
      </c>
    </row>
    <row r="17" spans="6:10" ht="15">
      <c r="F17" s="97">
        <f>+QtrPL!F14</f>
        <v>37164</v>
      </c>
      <c r="G17" s="98">
        <f>+QtrPL!H14</f>
        <v>36799</v>
      </c>
      <c r="H17" s="97">
        <f>+F17</f>
        <v>37164</v>
      </c>
      <c r="I17" s="74"/>
      <c r="J17" s="99">
        <f>+G17</f>
        <v>36799</v>
      </c>
    </row>
    <row r="18" spans="1:10" ht="15">
      <c r="A18" s="42"/>
      <c r="B18" s="20" t="s">
        <v>286</v>
      </c>
      <c r="F18" s="46" t="s">
        <v>29</v>
      </c>
      <c r="G18" s="46" t="s">
        <v>29</v>
      </c>
      <c r="H18" s="46" t="s">
        <v>29</v>
      </c>
      <c r="I18" s="44"/>
      <c r="J18" s="48" t="s">
        <v>29</v>
      </c>
    </row>
    <row r="19" spans="2:10" ht="15">
      <c r="B19" s="20" t="s">
        <v>287</v>
      </c>
      <c r="F19" s="37">
        <v>62011</v>
      </c>
      <c r="G19" s="109">
        <v>57540</v>
      </c>
      <c r="H19" s="37">
        <v>189095</v>
      </c>
      <c r="I19" s="36"/>
      <c r="J19" s="110">
        <v>156710</v>
      </c>
    </row>
    <row r="20" spans="2:10" ht="15">
      <c r="B20" s="20" t="s">
        <v>289</v>
      </c>
      <c r="F20" s="37">
        <v>22140</v>
      </c>
      <c r="G20" s="37">
        <v>11308</v>
      </c>
      <c r="H20" s="37">
        <v>34343</v>
      </c>
      <c r="I20" s="36"/>
      <c r="J20" s="49">
        <v>24445</v>
      </c>
    </row>
    <row r="21" spans="6:10" ht="15">
      <c r="F21" s="39">
        <f>F19+F20</f>
        <v>84151</v>
      </c>
      <c r="G21" s="39">
        <f>G19+G20</f>
        <v>68848</v>
      </c>
      <c r="H21" s="39">
        <f>H19+H20</f>
        <v>223438</v>
      </c>
      <c r="I21" s="56"/>
      <c r="J21" s="50">
        <f>J19+J20</f>
        <v>181155</v>
      </c>
    </row>
    <row r="22" spans="1:10" s="41" customFormat="1" ht="10.5" customHeight="1">
      <c r="A22" s="40"/>
      <c r="F22" s="89"/>
      <c r="G22" s="89"/>
      <c r="H22" s="89"/>
      <c r="J22" s="89"/>
    </row>
    <row r="23" s="41" customFormat="1" ht="15.75">
      <c r="A23" s="40"/>
    </row>
    <row r="24" spans="1:10" ht="30" customHeight="1">
      <c r="A24" s="42"/>
      <c r="B24" s="199" t="s">
        <v>166</v>
      </c>
      <c r="C24" s="199"/>
      <c r="D24" s="199"/>
      <c r="E24" s="199"/>
      <c r="F24" s="199"/>
      <c r="G24" s="199"/>
      <c r="H24" s="199"/>
      <c r="I24" s="199"/>
      <c r="J24" s="199"/>
    </row>
    <row r="25" spans="6:7" ht="16.5" customHeight="1">
      <c r="F25" s="35"/>
      <c r="G25" s="35"/>
    </row>
    <row r="26" spans="1:2" s="41" customFormat="1" ht="15.75">
      <c r="A26" s="40" t="s">
        <v>73</v>
      </c>
      <c r="B26" s="41" t="s">
        <v>167</v>
      </c>
    </row>
    <row r="27" spans="1:10" s="72" customFormat="1" ht="16.5" customHeight="1">
      <c r="A27" s="86"/>
      <c r="B27" s="189" t="s">
        <v>101</v>
      </c>
      <c r="C27" s="190"/>
      <c r="D27" s="190"/>
      <c r="E27" s="190"/>
      <c r="F27" s="190"/>
      <c r="G27" s="190"/>
      <c r="H27" s="190"/>
      <c r="I27" s="190"/>
      <c r="J27" s="190"/>
    </row>
    <row r="28" spans="1:10" s="72" customFormat="1" ht="16.5" customHeight="1">
      <c r="A28" s="86"/>
      <c r="B28" s="70"/>
      <c r="C28" s="70"/>
      <c r="D28" s="70"/>
      <c r="E28" s="70"/>
      <c r="F28" s="44"/>
      <c r="G28" s="87"/>
      <c r="H28" s="44"/>
      <c r="I28" s="44"/>
      <c r="J28" s="87"/>
    </row>
    <row r="29" spans="1:10" s="41" customFormat="1" ht="15.75">
      <c r="A29" s="40" t="s">
        <v>74</v>
      </c>
      <c r="B29" s="41" t="s">
        <v>174</v>
      </c>
      <c r="H29" s="52"/>
      <c r="I29" s="52"/>
      <c r="J29" s="36"/>
    </row>
    <row r="30" spans="1:10" s="41" customFormat="1" ht="28.5" customHeight="1">
      <c r="A30" s="40"/>
      <c r="B30" s="213" t="s">
        <v>147</v>
      </c>
      <c r="C30" s="213"/>
      <c r="D30" s="213"/>
      <c r="E30" s="213"/>
      <c r="F30" s="213"/>
      <c r="G30" s="213"/>
      <c r="H30" s="213"/>
      <c r="I30" s="213"/>
      <c r="J30" s="213"/>
    </row>
    <row r="31" spans="1:10" ht="15">
      <c r="A31" s="42"/>
      <c r="H31" s="20" t="s">
        <v>282</v>
      </c>
      <c r="J31" s="53" t="s">
        <v>282</v>
      </c>
    </row>
    <row r="32" spans="2:10" ht="15">
      <c r="B32" s="42"/>
      <c r="H32" s="53" t="s">
        <v>30</v>
      </c>
      <c r="J32" s="53" t="s">
        <v>26</v>
      </c>
    </row>
    <row r="33" spans="2:10" ht="15">
      <c r="B33" s="42"/>
      <c r="H33" s="100">
        <f>J33</f>
        <v>37164</v>
      </c>
      <c r="J33" s="100">
        <f>+QtrPL!J14</f>
        <v>37164</v>
      </c>
    </row>
    <row r="34" spans="2:10" ht="15">
      <c r="B34" s="42"/>
      <c r="H34" s="53" t="s">
        <v>29</v>
      </c>
      <c r="J34" s="53" t="s">
        <v>29</v>
      </c>
    </row>
    <row r="35" spans="2:3" ht="15">
      <c r="B35" s="42" t="s">
        <v>31</v>
      </c>
      <c r="C35" s="20" t="s">
        <v>170</v>
      </c>
    </row>
    <row r="36" spans="2:10" ht="15">
      <c r="B36" s="42" t="s">
        <v>46</v>
      </c>
      <c r="C36" s="20" t="s">
        <v>168</v>
      </c>
      <c r="H36" s="122">
        <v>0</v>
      </c>
      <c r="J36" s="122">
        <v>0</v>
      </c>
    </row>
    <row r="37" spans="2:10" ht="15">
      <c r="B37" s="42" t="s">
        <v>47</v>
      </c>
      <c r="C37" s="20" t="s">
        <v>169</v>
      </c>
      <c r="H37" s="136">
        <v>0</v>
      </c>
      <c r="J37" s="136">
        <v>9193</v>
      </c>
    </row>
    <row r="38" spans="2:10" ht="15">
      <c r="B38" s="42" t="s">
        <v>52</v>
      </c>
      <c r="C38" s="20" t="s">
        <v>171</v>
      </c>
      <c r="H38" s="122">
        <v>0</v>
      </c>
      <c r="J38" s="122">
        <v>0</v>
      </c>
    </row>
    <row r="39" spans="2:10" ht="18.75" customHeight="1">
      <c r="B39" s="42"/>
      <c r="J39" s="44"/>
    </row>
    <row r="40" spans="2:10" ht="15" customHeight="1">
      <c r="B40" s="42"/>
      <c r="J40" s="44" t="s">
        <v>197</v>
      </c>
    </row>
    <row r="41" spans="2:10" ht="15" customHeight="1">
      <c r="B41" s="42"/>
      <c r="J41" s="101">
        <f>+QtrBS!I7</f>
        <v>37164</v>
      </c>
    </row>
    <row r="42" spans="2:10" ht="15" customHeight="1">
      <c r="B42" s="42"/>
      <c r="J42" s="44" t="s">
        <v>29</v>
      </c>
    </row>
    <row r="43" spans="1:10" ht="15">
      <c r="A43" s="42"/>
      <c r="B43" s="42" t="s">
        <v>33</v>
      </c>
      <c r="C43" s="20" t="s">
        <v>172</v>
      </c>
      <c r="J43" s="53"/>
    </row>
    <row r="44" spans="1:10" ht="15">
      <c r="A44" s="42"/>
      <c r="B44" s="42" t="s">
        <v>46</v>
      </c>
      <c r="C44" s="20" t="s">
        <v>268</v>
      </c>
      <c r="J44" s="96">
        <v>10236</v>
      </c>
    </row>
    <row r="45" spans="1:10" ht="15">
      <c r="A45" s="42"/>
      <c r="B45" s="42" t="s">
        <v>47</v>
      </c>
      <c r="C45" s="20" t="s">
        <v>269</v>
      </c>
      <c r="J45" s="96">
        <v>10236</v>
      </c>
    </row>
    <row r="46" spans="2:10" ht="15">
      <c r="B46" s="42" t="s">
        <v>52</v>
      </c>
      <c r="C46" s="20" t="s">
        <v>173</v>
      </c>
      <c r="J46" s="96">
        <v>8712</v>
      </c>
    </row>
    <row r="48" spans="1:11" s="41" customFormat="1" ht="15.75">
      <c r="A48" s="51" t="s">
        <v>75</v>
      </c>
      <c r="B48" s="41" t="s">
        <v>271</v>
      </c>
      <c r="G48" s="19"/>
      <c r="H48" s="66"/>
      <c r="J48" s="66"/>
      <c r="K48" s="66"/>
    </row>
    <row r="49" spans="2:11" ht="45.75" customHeight="1">
      <c r="B49" s="197" t="s">
        <v>297</v>
      </c>
      <c r="C49" s="197"/>
      <c r="D49" s="197"/>
      <c r="E49" s="197"/>
      <c r="F49" s="197"/>
      <c r="G49" s="197"/>
      <c r="H49" s="197"/>
      <c r="I49" s="197"/>
      <c r="J49" s="197"/>
      <c r="K49" s="36"/>
    </row>
    <row r="50" spans="7:11" ht="16.5" customHeight="1">
      <c r="G50" s="53"/>
      <c r="H50" s="36"/>
      <c r="J50" s="36"/>
      <c r="K50" s="36"/>
    </row>
    <row r="51" spans="1:2" s="41" customFormat="1" ht="15.75">
      <c r="A51" s="51" t="s">
        <v>76</v>
      </c>
      <c r="B51" s="41" t="s">
        <v>272</v>
      </c>
    </row>
    <row r="52" spans="1:10" ht="33" customHeight="1">
      <c r="A52" s="57"/>
      <c r="B52" s="207" t="s">
        <v>189</v>
      </c>
      <c r="C52" s="207"/>
      <c r="D52" s="207"/>
      <c r="E52" s="207"/>
      <c r="F52" s="207"/>
      <c r="G52" s="207"/>
      <c r="H52" s="207"/>
      <c r="I52" s="207"/>
      <c r="J52" s="207"/>
    </row>
    <row r="53" spans="1:10" ht="15" customHeight="1">
      <c r="A53" s="57"/>
      <c r="B53" s="115"/>
      <c r="C53" s="173"/>
      <c r="D53" s="173"/>
      <c r="E53" s="173"/>
      <c r="F53" s="173"/>
      <c r="G53" s="173"/>
      <c r="H53" s="173"/>
      <c r="I53" s="173"/>
      <c r="J53" s="173"/>
    </row>
    <row r="54" spans="1:10" ht="62.25" customHeight="1">
      <c r="A54" s="57"/>
      <c r="B54" s="197" t="s">
        <v>294</v>
      </c>
      <c r="C54" s="197"/>
      <c r="D54" s="197"/>
      <c r="E54" s="197"/>
      <c r="F54" s="197"/>
      <c r="G54" s="197"/>
      <c r="H54" s="197"/>
      <c r="I54" s="197"/>
      <c r="J54" s="197"/>
    </row>
    <row r="55" spans="1:10" ht="15" customHeight="1">
      <c r="A55" s="57"/>
      <c r="B55" s="144"/>
      <c r="C55" s="144"/>
      <c r="D55" s="144"/>
      <c r="E55" s="144"/>
      <c r="F55" s="144"/>
      <c r="G55" s="144"/>
      <c r="H55" s="144"/>
      <c r="I55" s="144"/>
      <c r="J55" s="144"/>
    </row>
    <row r="56" spans="1:2" s="41" customFormat="1" ht="15.75">
      <c r="A56" s="51" t="s">
        <v>79</v>
      </c>
      <c r="B56" s="41" t="s">
        <v>175</v>
      </c>
    </row>
    <row r="57" spans="1:10" s="41" customFormat="1" ht="30" customHeight="1">
      <c r="A57" s="51"/>
      <c r="B57" s="199" t="s">
        <v>102</v>
      </c>
      <c r="C57" s="188"/>
      <c r="D57" s="188"/>
      <c r="E57" s="188"/>
      <c r="F57" s="188"/>
      <c r="G57" s="188"/>
      <c r="H57" s="188"/>
      <c r="I57" s="188"/>
      <c r="J57" s="188"/>
    </row>
    <row r="58" spans="1:10" s="41" customFormat="1" ht="16.5" customHeight="1">
      <c r="A58" s="51"/>
      <c r="B58" s="88"/>
      <c r="C58" s="176"/>
      <c r="D58" s="176"/>
      <c r="E58" s="176"/>
      <c r="F58" s="176"/>
      <c r="G58" s="176"/>
      <c r="H58" s="176"/>
      <c r="I58" s="176"/>
      <c r="J58" s="176"/>
    </row>
    <row r="59" spans="1:10" ht="32.25" customHeight="1">
      <c r="A59" s="57"/>
      <c r="B59" s="199" t="s">
        <v>176</v>
      </c>
      <c r="C59" s="199"/>
      <c r="D59" s="199"/>
      <c r="E59" s="199"/>
      <c r="F59" s="199"/>
      <c r="G59" s="199"/>
      <c r="H59" s="184"/>
      <c r="I59" s="184"/>
      <c r="J59" s="184"/>
    </row>
    <row r="60" spans="1:10" ht="16.5" customHeight="1">
      <c r="A60" s="57"/>
      <c r="B60" s="88"/>
      <c r="C60" s="88"/>
      <c r="D60" s="88"/>
      <c r="E60" s="88"/>
      <c r="F60" s="88"/>
      <c r="G60" s="88"/>
      <c r="H60" s="82"/>
      <c r="I60" s="82"/>
      <c r="J60" s="82"/>
    </row>
    <row r="61" spans="1:10" s="41" customFormat="1" ht="15.75">
      <c r="A61" s="51" t="s">
        <v>198</v>
      </c>
      <c r="B61" s="41" t="s">
        <v>177</v>
      </c>
      <c r="J61" s="53"/>
    </row>
    <row r="62" spans="1:10" s="41" customFormat="1" ht="15.75">
      <c r="A62" s="51"/>
      <c r="B62" s="90" t="s">
        <v>178</v>
      </c>
      <c r="C62" s="92"/>
      <c r="D62" s="92"/>
      <c r="E62" s="92"/>
      <c r="F62" s="92"/>
      <c r="G62" s="92"/>
      <c r="H62" s="92"/>
      <c r="I62" s="92"/>
      <c r="J62" s="126"/>
    </row>
    <row r="63" spans="1:10" ht="16.5" customHeight="1">
      <c r="A63" s="67"/>
      <c r="D63" s="42"/>
      <c r="H63" s="79"/>
      <c r="J63" s="80"/>
    </row>
    <row r="64" spans="1:2" s="41" customFormat="1" ht="15.75">
      <c r="A64" s="51" t="s">
        <v>199</v>
      </c>
      <c r="B64" s="41" t="s">
        <v>86</v>
      </c>
    </row>
    <row r="65" spans="1:10" s="70" customFormat="1" ht="60" customHeight="1">
      <c r="A65" s="69"/>
      <c r="B65" s="199" t="s">
        <v>87</v>
      </c>
      <c r="C65" s="199"/>
      <c r="D65" s="199"/>
      <c r="E65" s="199"/>
      <c r="F65" s="199"/>
      <c r="G65" s="199"/>
      <c r="H65" s="184"/>
      <c r="I65" s="184"/>
      <c r="J65" s="184"/>
    </row>
    <row r="66" spans="1:10" s="70" customFormat="1" ht="15" customHeight="1">
      <c r="A66" s="69"/>
      <c r="B66" s="88"/>
      <c r="C66" s="88"/>
      <c r="D66" s="88"/>
      <c r="E66" s="88"/>
      <c r="F66" s="88"/>
      <c r="G66" s="88"/>
      <c r="H66" s="82"/>
      <c r="I66" s="82"/>
      <c r="J66" s="82"/>
    </row>
    <row r="67" spans="1:10" s="70" customFormat="1" ht="15" customHeight="1">
      <c r="A67" s="69"/>
      <c r="B67" s="199" t="s">
        <v>256</v>
      </c>
      <c r="C67" s="210"/>
      <c r="D67" s="210"/>
      <c r="E67" s="210"/>
      <c r="F67" s="210"/>
      <c r="G67" s="210"/>
      <c r="H67" s="210"/>
      <c r="I67" s="210"/>
      <c r="J67" s="210"/>
    </row>
    <row r="68" spans="1:10" ht="15">
      <c r="A68" s="57"/>
      <c r="C68" s="68"/>
      <c r="H68" s="53" t="s">
        <v>197</v>
      </c>
      <c r="J68" s="53" t="s">
        <v>197</v>
      </c>
    </row>
    <row r="69" spans="1:10" ht="15">
      <c r="A69" s="57"/>
      <c r="H69" s="100">
        <f>+QtrBS!I7</f>
        <v>37164</v>
      </c>
      <c r="J69" s="100">
        <f>QtrBS!K7</f>
        <v>36891</v>
      </c>
    </row>
    <row r="70" spans="1:10" ht="15.75">
      <c r="A70" s="57"/>
      <c r="B70" s="92" t="s">
        <v>200</v>
      </c>
      <c r="C70" s="90"/>
      <c r="D70" s="90"/>
      <c r="E70" s="90"/>
      <c r="F70" s="90"/>
      <c r="G70" s="90"/>
      <c r="H70" s="126" t="s">
        <v>29</v>
      </c>
      <c r="I70" s="90"/>
      <c r="J70" s="126" t="s">
        <v>29</v>
      </c>
    </row>
    <row r="71" spans="1:10" ht="15">
      <c r="A71" s="57"/>
      <c r="B71" s="90" t="s">
        <v>201</v>
      </c>
      <c r="C71" s="90"/>
      <c r="D71" s="90"/>
      <c r="E71" s="90"/>
      <c r="F71" s="90"/>
      <c r="G71" s="90"/>
      <c r="H71" s="95">
        <v>476812</v>
      </c>
      <c r="I71" s="90"/>
      <c r="J71" s="95">
        <v>226766</v>
      </c>
    </row>
    <row r="72" spans="1:10" ht="15">
      <c r="A72" s="57"/>
      <c r="B72" s="90" t="s">
        <v>58</v>
      </c>
      <c r="C72" s="90"/>
      <c r="D72" s="90"/>
      <c r="E72" s="90"/>
      <c r="F72" s="90"/>
      <c r="G72" s="90"/>
      <c r="H72" s="95">
        <v>455776</v>
      </c>
      <c r="I72" s="90"/>
      <c r="J72" s="95">
        <v>285594</v>
      </c>
    </row>
    <row r="73" spans="1:10" ht="15">
      <c r="A73" s="57"/>
      <c r="B73" s="90" t="s">
        <v>104</v>
      </c>
      <c r="C73" s="90"/>
      <c r="D73" s="90"/>
      <c r="E73" s="90"/>
      <c r="F73" s="90"/>
      <c r="G73" s="90"/>
      <c r="H73" s="95">
        <v>141780</v>
      </c>
      <c r="I73" s="90"/>
      <c r="J73" s="95">
        <v>17806</v>
      </c>
    </row>
    <row r="74" spans="1:10" ht="15">
      <c r="A74" s="57"/>
      <c r="B74" s="90" t="s">
        <v>202</v>
      </c>
      <c r="C74" s="90"/>
      <c r="D74" s="90"/>
      <c r="E74" s="90"/>
      <c r="F74" s="90"/>
      <c r="G74" s="90"/>
      <c r="H74" s="95">
        <v>401661</v>
      </c>
      <c r="I74" s="90"/>
      <c r="J74" s="95">
        <v>399711</v>
      </c>
    </row>
    <row r="75" spans="1:10" ht="15">
      <c r="A75" s="57"/>
      <c r="B75" s="90" t="s">
        <v>203</v>
      </c>
      <c r="C75" s="90"/>
      <c r="D75" s="90"/>
      <c r="E75" s="90"/>
      <c r="F75" s="90"/>
      <c r="G75" s="90"/>
      <c r="H75" s="95"/>
      <c r="I75" s="90"/>
      <c r="J75" s="95"/>
    </row>
    <row r="76" spans="1:10" ht="15">
      <c r="A76" s="57"/>
      <c r="B76" s="116" t="s">
        <v>247</v>
      </c>
      <c r="C76" s="90"/>
      <c r="D76" s="90"/>
      <c r="E76" s="90"/>
      <c r="F76" s="90"/>
      <c r="G76" s="90"/>
      <c r="H76" s="95">
        <v>3170809</v>
      </c>
      <c r="I76" s="90"/>
      <c r="J76" s="95">
        <v>1634955</v>
      </c>
    </row>
    <row r="77" spans="1:10" ht="15" customHeight="1">
      <c r="A77" s="57"/>
      <c r="B77" s="116" t="s">
        <v>248</v>
      </c>
      <c r="C77" s="90"/>
      <c r="D77" s="90"/>
      <c r="E77" s="90"/>
      <c r="F77" s="90"/>
      <c r="G77" s="90"/>
      <c r="H77" s="95">
        <v>1318033</v>
      </c>
      <c r="I77" s="90"/>
      <c r="J77" s="95">
        <v>1096144</v>
      </c>
    </row>
    <row r="78" spans="1:10" ht="15">
      <c r="A78" s="57"/>
      <c r="B78" s="90" t="s">
        <v>59</v>
      </c>
      <c r="C78" s="90"/>
      <c r="D78" s="90"/>
      <c r="E78" s="90"/>
      <c r="F78" s="90"/>
      <c r="G78" s="90"/>
      <c r="H78" s="95">
        <v>2065590</v>
      </c>
      <c r="I78" s="90"/>
      <c r="J78" s="95">
        <v>278211</v>
      </c>
    </row>
    <row r="79" spans="1:10" ht="15">
      <c r="A79" s="57"/>
      <c r="B79" s="90" t="s">
        <v>204</v>
      </c>
      <c r="C79" s="90"/>
      <c r="D79" s="90"/>
      <c r="E79" s="90"/>
      <c r="F79" s="90"/>
      <c r="G79" s="90"/>
      <c r="H79" s="95">
        <v>847810</v>
      </c>
      <c r="I79" s="90"/>
      <c r="J79" s="95">
        <f>577639+2830</f>
        <v>580469</v>
      </c>
    </row>
    <row r="80" spans="1:10" ht="15">
      <c r="A80" s="57"/>
      <c r="B80" s="90" t="s">
        <v>78</v>
      </c>
      <c r="C80" s="90"/>
      <c r="D80" s="90"/>
      <c r="E80" s="90"/>
      <c r="F80" s="90"/>
      <c r="G80" s="90"/>
      <c r="H80" s="119">
        <f>SUM(H71:H79)</f>
        <v>8878271</v>
      </c>
      <c r="I80" s="90"/>
      <c r="J80" s="119">
        <f>SUM(J71:J79)</f>
        <v>4519656</v>
      </c>
    </row>
    <row r="81" spans="1:10" s="70" customFormat="1" ht="15" customHeight="1">
      <c r="A81" s="69"/>
      <c r="B81" s="93"/>
      <c r="C81" s="93"/>
      <c r="D81" s="186"/>
      <c r="E81" s="186"/>
      <c r="F81" s="186"/>
      <c r="G81" s="186"/>
      <c r="H81" s="139"/>
      <c r="I81" s="138"/>
      <c r="J81" s="138"/>
    </row>
    <row r="82" spans="1:10" s="93" customFormat="1" ht="30" customHeight="1">
      <c r="A82" s="121"/>
      <c r="B82" s="197" t="s">
        <v>103</v>
      </c>
      <c r="C82" s="197"/>
      <c r="D82" s="197"/>
      <c r="E82" s="197"/>
      <c r="F82" s="197"/>
      <c r="G82" s="197"/>
      <c r="H82" s="185"/>
      <c r="I82" s="185"/>
      <c r="J82" s="185"/>
    </row>
    <row r="83" spans="1:10" s="93" customFormat="1" ht="15" customHeight="1">
      <c r="A83" s="121"/>
      <c r="B83" s="115"/>
      <c r="C83" s="115"/>
      <c r="D83" s="115"/>
      <c r="E83" s="115"/>
      <c r="F83" s="115"/>
      <c r="G83" s="115"/>
      <c r="H83" s="142"/>
      <c r="I83" s="142"/>
      <c r="J83" s="142"/>
    </row>
    <row r="84" spans="1:10" s="93" customFormat="1" ht="15" customHeight="1">
      <c r="A84" s="51" t="s">
        <v>205</v>
      </c>
      <c r="B84" s="41" t="s">
        <v>179</v>
      </c>
      <c r="C84" s="115"/>
      <c r="D84" s="115"/>
      <c r="E84" s="115"/>
      <c r="F84" s="115"/>
      <c r="G84" s="115"/>
      <c r="H84" s="142"/>
      <c r="I84" s="142"/>
      <c r="J84" s="142"/>
    </row>
    <row r="85" spans="1:10" s="93" customFormat="1" ht="30.75" customHeight="1">
      <c r="A85" s="121"/>
      <c r="B85" s="197" t="s">
        <v>57</v>
      </c>
      <c r="C85" s="205"/>
      <c r="D85" s="205"/>
      <c r="E85" s="205"/>
      <c r="F85" s="205"/>
      <c r="G85" s="205"/>
      <c r="H85" s="205"/>
      <c r="I85" s="205"/>
      <c r="J85" s="205"/>
    </row>
    <row r="86" spans="1:10" s="93" customFormat="1" ht="15" customHeight="1">
      <c r="A86" s="121"/>
      <c r="B86" s="115"/>
      <c r="C86" s="115"/>
      <c r="D86" s="115"/>
      <c r="E86" s="115"/>
      <c r="F86" s="115"/>
      <c r="G86" s="115"/>
      <c r="H86" s="142"/>
      <c r="I86" s="142"/>
      <c r="J86" s="142"/>
    </row>
    <row r="87" spans="1:10" s="93" customFormat="1" ht="15" customHeight="1">
      <c r="A87" s="121"/>
      <c r="B87" s="128"/>
      <c r="C87" s="178"/>
      <c r="D87" s="82"/>
      <c r="E87" s="47" t="s">
        <v>94</v>
      </c>
      <c r="F87" s="148" t="s">
        <v>92</v>
      </c>
      <c r="G87" s="148" t="s">
        <v>91</v>
      </c>
      <c r="H87" s="153" t="s">
        <v>90</v>
      </c>
      <c r="I87" s="156"/>
      <c r="J87" s="148" t="s">
        <v>88</v>
      </c>
    </row>
    <row r="88" spans="1:10" s="93" customFormat="1" ht="15" customHeight="1">
      <c r="A88" s="121"/>
      <c r="B88" s="146"/>
      <c r="C88" s="178"/>
      <c r="D88" s="82"/>
      <c r="E88" s="159" t="s">
        <v>95</v>
      </c>
      <c r="F88" s="159" t="s">
        <v>93</v>
      </c>
      <c r="G88" s="159" t="s">
        <v>89</v>
      </c>
      <c r="H88" s="160" t="s">
        <v>89</v>
      </c>
      <c r="I88" s="161"/>
      <c r="J88" s="159" t="s">
        <v>89</v>
      </c>
    </row>
    <row r="89" spans="1:10" s="93" customFormat="1" ht="15" customHeight="1">
      <c r="A89" s="121"/>
      <c r="B89" s="115"/>
      <c r="C89" s="115"/>
      <c r="D89" s="115"/>
      <c r="E89" s="162" t="s">
        <v>29</v>
      </c>
      <c r="F89" s="162" t="s">
        <v>29</v>
      </c>
      <c r="G89" s="162" t="s">
        <v>29</v>
      </c>
      <c r="H89" s="163" t="s">
        <v>29</v>
      </c>
      <c r="I89" s="157"/>
      <c r="J89" s="162" t="s">
        <v>29</v>
      </c>
    </row>
    <row r="90" spans="1:10" s="93" customFormat="1" ht="15" customHeight="1">
      <c r="A90" s="121"/>
      <c r="B90" s="145"/>
      <c r="C90" s="145"/>
      <c r="D90" s="145"/>
      <c r="E90" s="149"/>
      <c r="F90" s="149"/>
      <c r="G90" s="149"/>
      <c r="H90" s="154"/>
      <c r="I90" s="157"/>
      <c r="J90" s="150"/>
    </row>
    <row r="91" spans="1:10" s="93" customFormat="1" ht="15" customHeight="1">
      <c r="A91" s="121"/>
      <c r="B91" s="145" t="s">
        <v>60</v>
      </c>
      <c r="C91" s="145"/>
      <c r="D91" s="145"/>
      <c r="E91" s="149"/>
      <c r="F91" s="149"/>
      <c r="G91" s="149"/>
      <c r="H91" s="154"/>
      <c r="I91" s="157"/>
      <c r="J91" s="150"/>
    </row>
    <row r="92" spans="1:10" s="93" customFormat="1" ht="15" customHeight="1">
      <c r="A92" s="121"/>
      <c r="B92" s="147" t="s">
        <v>77</v>
      </c>
      <c r="C92" s="145" t="s">
        <v>96</v>
      </c>
      <c r="D92" s="145"/>
      <c r="E92" s="151">
        <f>SUM(F92:J92)</f>
        <v>1875872</v>
      </c>
      <c r="F92" s="151">
        <v>501828</v>
      </c>
      <c r="G92" s="151">
        <v>805242</v>
      </c>
      <c r="H92" s="179">
        <v>568802</v>
      </c>
      <c r="I92" s="180"/>
      <c r="J92" s="181">
        <v>0</v>
      </c>
    </row>
    <row r="93" spans="1:10" s="93" customFormat="1" ht="15" customHeight="1">
      <c r="A93" s="121"/>
      <c r="B93" s="147" t="s">
        <v>77</v>
      </c>
      <c r="C93" s="145" t="s">
        <v>97</v>
      </c>
      <c r="D93" s="145"/>
      <c r="E93" s="151">
        <f>SUM(F93:J93)</f>
        <v>189718</v>
      </c>
      <c r="F93" s="151">
        <v>0</v>
      </c>
      <c r="G93" s="151">
        <v>94921</v>
      </c>
      <c r="H93" s="179">
        <v>94797</v>
      </c>
      <c r="I93" s="180"/>
      <c r="J93" s="181">
        <v>0</v>
      </c>
    </row>
    <row r="94" spans="1:10" s="93" customFormat="1" ht="15" customHeight="1">
      <c r="A94" s="121"/>
      <c r="B94" s="147"/>
      <c r="C94" s="145"/>
      <c r="D94" s="145"/>
      <c r="E94" s="152">
        <f>SUM(F94:J94)</f>
        <v>2065590</v>
      </c>
      <c r="F94" s="152">
        <f>SUM(F92:F93)</f>
        <v>501828</v>
      </c>
      <c r="G94" s="152">
        <f>SUM(G92:G93)</f>
        <v>900163</v>
      </c>
      <c r="H94" s="155">
        <f>SUM(H92:H93)</f>
        <v>663599</v>
      </c>
      <c r="I94" s="158"/>
      <c r="J94" s="152">
        <f>SUM(J92:J93)</f>
        <v>0</v>
      </c>
    </row>
    <row r="95" spans="1:10" s="93" customFormat="1" ht="15" customHeight="1">
      <c r="A95" s="121"/>
      <c r="B95" s="145"/>
      <c r="C95" s="145"/>
      <c r="D95" s="145"/>
      <c r="E95" s="164"/>
      <c r="F95" s="115"/>
      <c r="G95" s="115"/>
      <c r="H95" s="142"/>
      <c r="I95" s="142"/>
      <c r="J95" s="142"/>
    </row>
    <row r="96" spans="1:10" s="93" customFormat="1" ht="46.5" customHeight="1">
      <c r="A96" s="121"/>
      <c r="B96" s="197" t="s">
        <v>184</v>
      </c>
      <c r="C96" s="205"/>
      <c r="D96" s="205"/>
      <c r="E96" s="205"/>
      <c r="F96" s="205"/>
      <c r="G96" s="205"/>
      <c r="H96" s="205"/>
      <c r="I96" s="205"/>
      <c r="J96" s="205"/>
    </row>
    <row r="97" spans="1:10" s="93" customFormat="1" ht="15" customHeight="1">
      <c r="A97" s="121"/>
      <c r="B97" s="115"/>
      <c r="C97" s="115"/>
      <c r="D97" s="115"/>
      <c r="E97" s="115"/>
      <c r="F97" s="115"/>
      <c r="G97" s="115"/>
      <c r="H97" s="142"/>
      <c r="I97" s="142"/>
      <c r="J97" s="142"/>
    </row>
    <row r="98" spans="1:10" s="93" customFormat="1" ht="15" customHeight="1">
      <c r="A98" s="121"/>
      <c r="B98" s="143" t="s">
        <v>13</v>
      </c>
      <c r="C98" s="178"/>
      <c r="D98" s="178"/>
      <c r="E98" s="178"/>
      <c r="F98" s="178"/>
      <c r="G98" s="178"/>
      <c r="H98" s="178"/>
      <c r="I98" s="178"/>
      <c r="J98" s="178"/>
    </row>
    <row r="99" spans="1:10" s="93" customFormat="1" ht="76.5" customHeight="1">
      <c r="A99" s="121"/>
      <c r="B99" s="197" t="s">
        <v>130</v>
      </c>
      <c r="C99" s="205"/>
      <c r="D99" s="205"/>
      <c r="E99" s="205"/>
      <c r="F99" s="205"/>
      <c r="G99" s="205"/>
      <c r="H99" s="205"/>
      <c r="I99" s="205"/>
      <c r="J99" s="205"/>
    </row>
    <row r="100" spans="1:10" s="93" customFormat="1" ht="9.75" customHeight="1">
      <c r="A100" s="121"/>
      <c r="B100" s="115"/>
      <c r="C100" s="115"/>
      <c r="D100" s="115"/>
      <c r="E100" s="115"/>
      <c r="F100" s="115"/>
      <c r="G100" s="115"/>
      <c r="H100" s="142"/>
      <c r="I100" s="142"/>
      <c r="J100" s="142"/>
    </row>
    <row r="101" spans="1:10" s="93" customFormat="1" ht="15" customHeight="1">
      <c r="A101" s="121"/>
      <c r="B101" s="143" t="s">
        <v>14</v>
      </c>
      <c r="C101" s="178"/>
      <c r="D101" s="178"/>
      <c r="E101" s="178"/>
      <c r="F101" s="178"/>
      <c r="G101" s="178"/>
      <c r="H101" s="178"/>
      <c r="I101" s="178"/>
      <c r="J101" s="178"/>
    </row>
    <row r="102" spans="1:10" s="93" customFormat="1" ht="61.5" customHeight="1">
      <c r="A102" s="121"/>
      <c r="B102" s="197" t="s">
        <v>132</v>
      </c>
      <c r="C102" s="205"/>
      <c r="D102" s="205"/>
      <c r="E102" s="205"/>
      <c r="F102" s="205"/>
      <c r="G102" s="205"/>
      <c r="H102" s="205"/>
      <c r="I102" s="205"/>
      <c r="J102" s="205"/>
    </row>
    <row r="103" spans="1:10" s="93" customFormat="1" ht="9.75" customHeight="1">
      <c r="A103" s="121"/>
      <c r="B103" s="115"/>
      <c r="C103" s="115"/>
      <c r="D103" s="115"/>
      <c r="E103" s="115"/>
      <c r="F103" s="115"/>
      <c r="G103" s="115"/>
      <c r="H103" s="142"/>
      <c r="I103" s="142"/>
      <c r="J103" s="142"/>
    </row>
    <row r="104" spans="1:10" s="93" customFormat="1" ht="15" customHeight="1">
      <c r="A104" s="121"/>
      <c r="B104" s="143" t="s">
        <v>15</v>
      </c>
      <c r="C104" s="178"/>
      <c r="D104" s="178"/>
      <c r="E104" s="178"/>
      <c r="F104" s="178"/>
      <c r="G104" s="178"/>
      <c r="H104" s="178"/>
      <c r="I104" s="178"/>
      <c r="J104" s="178"/>
    </row>
    <row r="105" spans="1:10" s="93" customFormat="1" ht="32.25" customHeight="1">
      <c r="A105" s="121"/>
      <c r="B105" s="197" t="s">
        <v>295</v>
      </c>
      <c r="C105" s="205"/>
      <c r="D105" s="205"/>
      <c r="E105" s="205"/>
      <c r="F105" s="205"/>
      <c r="G105" s="205"/>
      <c r="H105" s="205"/>
      <c r="I105" s="205"/>
      <c r="J105" s="205"/>
    </row>
    <row r="106" spans="1:10" s="70" customFormat="1" ht="13.5" customHeight="1">
      <c r="A106" s="69"/>
      <c r="B106" s="88"/>
      <c r="C106" s="88"/>
      <c r="D106" s="88"/>
      <c r="E106" s="88"/>
      <c r="F106" s="88"/>
      <c r="G106" s="88"/>
      <c r="H106" s="82"/>
      <c r="I106" s="82"/>
      <c r="J106" s="134"/>
    </row>
    <row r="107" spans="1:10" s="70" customFormat="1" ht="15.75">
      <c r="A107" s="43" t="s">
        <v>210</v>
      </c>
      <c r="B107" s="72" t="s">
        <v>116</v>
      </c>
      <c r="C107" s="72"/>
      <c r="D107" s="71"/>
      <c r="E107" s="71"/>
      <c r="F107" s="71"/>
      <c r="G107" s="71"/>
      <c r="H107" s="71"/>
      <c r="I107" s="71"/>
      <c r="J107" s="132"/>
    </row>
    <row r="108" spans="1:10" s="70" customFormat="1" ht="15.75" customHeight="1">
      <c r="A108" s="69"/>
      <c r="B108" s="204" t="s">
        <v>266</v>
      </c>
      <c r="C108" s="206"/>
      <c r="D108" s="206"/>
      <c r="E108" s="206"/>
      <c r="F108" s="206"/>
      <c r="G108" s="206"/>
      <c r="H108" s="206"/>
      <c r="I108" s="206"/>
      <c r="J108" s="206"/>
    </row>
    <row r="109" spans="1:10" s="70" customFormat="1" ht="15" customHeight="1">
      <c r="A109" s="69"/>
      <c r="B109" s="141"/>
      <c r="C109" s="182"/>
      <c r="D109" s="182"/>
      <c r="E109" s="182"/>
      <c r="F109" s="182"/>
      <c r="G109" s="182"/>
      <c r="H109" s="182"/>
      <c r="I109" s="182"/>
      <c r="J109" s="182"/>
    </row>
    <row r="110" spans="1:10" s="70" customFormat="1" ht="58.5" customHeight="1">
      <c r="A110" s="165" t="s">
        <v>46</v>
      </c>
      <c r="B110" s="197" t="s">
        <v>180</v>
      </c>
      <c r="C110" s="198"/>
      <c r="D110" s="198"/>
      <c r="E110" s="198"/>
      <c r="F110" s="198"/>
      <c r="G110" s="198"/>
      <c r="H110" s="198"/>
      <c r="I110" s="198"/>
      <c r="J110" s="198"/>
    </row>
    <row r="111" spans="1:10" s="70" customFormat="1" ht="15">
      <c r="A111" s="69"/>
      <c r="B111" s="141"/>
      <c r="C111" s="182"/>
      <c r="D111" s="182"/>
      <c r="E111" s="182"/>
      <c r="F111" s="182"/>
      <c r="G111" s="182"/>
      <c r="H111" s="182"/>
      <c r="I111" s="182"/>
      <c r="J111" s="182"/>
    </row>
    <row r="112" spans="1:10" s="70" customFormat="1" ht="29.25" customHeight="1">
      <c r="A112" s="69"/>
      <c r="B112" s="204" t="s">
        <v>181</v>
      </c>
      <c r="C112" s="205"/>
      <c r="D112" s="205"/>
      <c r="E112" s="205"/>
      <c r="F112" s="205"/>
      <c r="G112" s="205"/>
      <c r="H112" s="205"/>
      <c r="I112" s="205"/>
      <c r="J112" s="205"/>
    </row>
    <row r="113" spans="1:10" s="70" customFormat="1" ht="15" customHeight="1">
      <c r="A113" s="69"/>
      <c r="D113" s="71"/>
      <c r="E113" s="71"/>
      <c r="F113" s="71"/>
      <c r="G113" s="71"/>
      <c r="H113" s="71"/>
      <c r="I113" s="71"/>
      <c r="J113" s="132"/>
    </row>
    <row r="114" spans="1:10" s="70" customFormat="1" ht="60" customHeight="1">
      <c r="A114" s="165" t="s">
        <v>47</v>
      </c>
      <c r="B114" s="197" t="s">
        <v>258</v>
      </c>
      <c r="C114" s="198"/>
      <c r="D114" s="198"/>
      <c r="E114" s="198"/>
      <c r="F114" s="198"/>
      <c r="G114" s="198"/>
      <c r="H114" s="198"/>
      <c r="I114" s="198"/>
      <c r="J114" s="198"/>
    </row>
    <row r="115" spans="1:10" s="70" customFormat="1" ht="15">
      <c r="A115" s="69"/>
      <c r="B115" s="141"/>
      <c r="C115" s="182"/>
      <c r="D115" s="182"/>
      <c r="E115" s="182"/>
      <c r="F115" s="182"/>
      <c r="G115" s="182"/>
      <c r="H115" s="182"/>
      <c r="I115" s="182"/>
      <c r="J115" s="182"/>
    </row>
    <row r="116" spans="1:10" s="70" customFormat="1" ht="29.25" customHeight="1">
      <c r="A116" s="69"/>
      <c r="B116" s="204" t="s">
        <v>257</v>
      </c>
      <c r="C116" s="205"/>
      <c r="D116" s="205"/>
      <c r="E116" s="205"/>
      <c r="F116" s="205"/>
      <c r="G116" s="205"/>
      <c r="H116" s="205"/>
      <c r="I116" s="205"/>
      <c r="J116" s="205"/>
    </row>
    <row r="117" spans="1:10" s="70" customFormat="1" ht="15" customHeight="1">
      <c r="A117" s="69"/>
      <c r="D117" s="71"/>
      <c r="E117" s="71"/>
      <c r="F117" s="71"/>
      <c r="G117" s="71"/>
      <c r="H117" s="71"/>
      <c r="I117" s="71"/>
      <c r="J117" s="132"/>
    </row>
    <row r="118" spans="1:10" s="70" customFormat="1" ht="90.75" customHeight="1">
      <c r="A118" s="165" t="s">
        <v>52</v>
      </c>
      <c r="B118" s="197" t="s">
        <v>259</v>
      </c>
      <c r="C118" s="198"/>
      <c r="D118" s="198"/>
      <c r="E118" s="198"/>
      <c r="F118" s="198"/>
      <c r="G118" s="198"/>
      <c r="H118" s="198"/>
      <c r="I118" s="198"/>
      <c r="J118" s="198"/>
    </row>
    <row r="119" spans="1:10" s="70" customFormat="1" ht="15">
      <c r="A119" s="69"/>
      <c r="B119" s="141"/>
      <c r="C119" s="182"/>
      <c r="D119" s="182"/>
      <c r="E119" s="182"/>
      <c r="F119" s="182"/>
      <c r="G119" s="182"/>
      <c r="H119" s="182"/>
      <c r="I119" s="182"/>
      <c r="J119" s="182"/>
    </row>
    <row r="120" spans="1:10" s="70" customFormat="1" ht="31.5" customHeight="1">
      <c r="A120" s="69"/>
      <c r="B120" s="197" t="s">
        <v>260</v>
      </c>
      <c r="C120" s="198"/>
      <c r="D120" s="198"/>
      <c r="E120" s="198"/>
      <c r="F120" s="198"/>
      <c r="G120" s="198"/>
      <c r="H120" s="198"/>
      <c r="I120" s="198"/>
      <c r="J120" s="198"/>
    </row>
    <row r="121" spans="1:10" s="70" customFormat="1" ht="15" customHeight="1">
      <c r="A121" s="69"/>
      <c r="D121" s="71"/>
      <c r="E121" s="71"/>
      <c r="F121" s="71"/>
      <c r="G121" s="71"/>
      <c r="H121" s="71"/>
      <c r="I121" s="71"/>
      <c r="J121" s="132"/>
    </row>
    <row r="122" spans="1:11" s="70" customFormat="1" ht="89.25" customHeight="1">
      <c r="A122" s="165" t="s">
        <v>122</v>
      </c>
      <c r="B122" s="200" t="s">
        <v>262</v>
      </c>
      <c r="C122" s="198"/>
      <c r="D122" s="198"/>
      <c r="E122" s="198"/>
      <c r="F122" s="198"/>
      <c r="G122" s="198"/>
      <c r="H122" s="198"/>
      <c r="I122" s="198"/>
      <c r="J122" s="198"/>
      <c r="K122" s="69"/>
    </row>
    <row r="123" spans="1:10" s="70" customFormat="1" ht="15">
      <c r="A123" s="69"/>
      <c r="B123" s="141"/>
      <c r="C123" s="182"/>
      <c r="D123" s="182"/>
      <c r="E123" s="182"/>
      <c r="F123" s="182"/>
      <c r="G123" s="182"/>
      <c r="H123" s="182"/>
      <c r="I123" s="182"/>
      <c r="J123" s="182"/>
    </row>
    <row r="124" spans="1:10" s="70" customFormat="1" ht="74.25" customHeight="1">
      <c r="A124" s="69"/>
      <c r="B124" s="197" t="s">
        <v>263</v>
      </c>
      <c r="C124" s="198"/>
      <c r="D124" s="198"/>
      <c r="E124" s="198"/>
      <c r="F124" s="198"/>
      <c r="G124" s="198"/>
      <c r="H124" s="198"/>
      <c r="I124" s="198"/>
      <c r="J124" s="198"/>
    </row>
    <row r="125" spans="1:10" s="70" customFormat="1" ht="15">
      <c r="A125" s="69"/>
      <c r="B125" s="141"/>
      <c r="C125" s="175"/>
      <c r="D125" s="175"/>
      <c r="E125" s="175"/>
      <c r="F125" s="175"/>
      <c r="G125" s="175"/>
      <c r="H125" s="175"/>
      <c r="I125" s="175"/>
      <c r="J125" s="175"/>
    </row>
    <row r="126" spans="1:10" s="70" customFormat="1" ht="17.25" customHeight="1">
      <c r="A126" s="69"/>
      <c r="B126" s="197" t="s">
        <v>261</v>
      </c>
      <c r="C126" s="198"/>
      <c r="D126" s="198"/>
      <c r="E126" s="198"/>
      <c r="F126" s="198"/>
      <c r="G126" s="198"/>
      <c r="H126" s="198"/>
      <c r="I126" s="198"/>
      <c r="J126" s="198"/>
    </row>
    <row r="127" spans="1:10" s="70" customFormat="1" ht="15" customHeight="1">
      <c r="A127" s="69"/>
      <c r="D127" s="71"/>
      <c r="E127" s="71"/>
      <c r="F127" s="71"/>
      <c r="G127" s="71"/>
      <c r="H127" s="71"/>
      <c r="I127" s="71"/>
      <c r="J127" s="132"/>
    </row>
    <row r="128" spans="1:11" s="70" customFormat="1" ht="76.5" customHeight="1">
      <c r="A128" s="165" t="s">
        <v>123</v>
      </c>
      <c r="B128" s="200" t="s">
        <v>264</v>
      </c>
      <c r="C128" s="198"/>
      <c r="D128" s="198"/>
      <c r="E128" s="198"/>
      <c r="F128" s="198"/>
      <c r="G128" s="198"/>
      <c r="H128" s="198"/>
      <c r="I128" s="198"/>
      <c r="J128" s="198"/>
      <c r="K128" s="69"/>
    </row>
    <row r="129" spans="1:10" s="70" customFormat="1" ht="15" customHeight="1">
      <c r="A129" s="69"/>
      <c r="D129" s="71"/>
      <c r="E129" s="71"/>
      <c r="F129" s="71"/>
      <c r="G129" s="71"/>
      <c r="H129" s="71"/>
      <c r="I129" s="71"/>
      <c r="J129" s="132"/>
    </row>
    <row r="130" spans="1:10" s="70" customFormat="1" ht="30" customHeight="1">
      <c r="A130" s="69"/>
      <c r="B130" s="197" t="s">
        <v>265</v>
      </c>
      <c r="C130" s="198"/>
      <c r="D130" s="198"/>
      <c r="E130" s="198"/>
      <c r="F130" s="198"/>
      <c r="G130" s="198"/>
      <c r="H130" s="198"/>
      <c r="I130" s="198"/>
      <c r="J130" s="198"/>
    </row>
    <row r="131" spans="1:10" s="70" customFormat="1" ht="15" customHeight="1">
      <c r="A131" s="69"/>
      <c r="D131" s="71"/>
      <c r="E131" s="71"/>
      <c r="F131" s="71"/>
      <c r="G131" s="71"/>
      <c r="H131" s="71"/>
      <c r="I131" s="71"/>
      <c r="J131" s="132"/>
    </row>
    <row r="132" spans="1:10" s="72" customFormat="1" ht="15.75" customHeight="1">
      <c r="A132" s="43" t="s">
        <v>211</v>
      </c>
      <c r="B132" s="72" t="s">
        <v>206</v>
      </c>
      <c r="D132" s="73"/>
      <c r="E132" s="73"/>
      <c r="F132" s="73"/>
      <c r="G132" s="73"/>
      <c r="H132" s="73"/>
      <c r="I132" s="73"/>
      <c r="J132" s="73"/>
    </row>
    <row r="133" spans="1:10" s="70" customFormat="1" ht="15">
      <c r="A133" s="69"/>
      <c r="D133" s="201" t="s">
        <v>284</v>
      </c>
      <c r="E133" s="202"/>
      <c r="F133" s="202"/>
      <c r="G133" s="202"/>
      <c r="H133" s="202"/>
      <c r="I133" s="202"/>
      <c r="J133" s="203"/>
    </row>
    <row r="134" spans="1:10" s="70" customFormat="1" ht="15">
      <c r="A134" s="69"/>
      <c r="D134" s="215" t="s">
        <v>137</v>
      </c>
      <c r="E134" s="215"/>
      <c r="F134" s="215" t="s">
        <v>207</v>
      </c>
      <c r="G134" s="215"/>
      <c r="H134" s="202" t="s">
        <v>82</v>
      </c>
      <c r="I134" s="202"/>
      <c r="J134" s="203"/>
    </row>
    <row r="135" spans="1:10" s="70" customFormat="1" ht="15">
      <c r="A135" s="69"/>
      <c r="D135" s="47" t="s">
        <v>22</v>
      </c>
      <c r="E135" s="29" t="s">
        <v>23</v>
      </c>
      <c r="F135" s="47" t="s">
        <v>22</v>
      </c>
      <c r="G135" s="29" t="s">
        <v>23</v>
      </c>
      <c r="H135" s="47" t="s">
        <v>22</v>
      </c>
      <c r="I135" s="44"/>
      <c r="J135" s="34" t="s">
        <v>23</v>
      </c>
    </row>
    <row r="136" spans="1:10" s="70" customFormat="1" ht="15">
      <c r="A136" s="69"/>
      <c r="D136" s="46" t="s">
        <v>24</v>
      </c>
      <c r="E136" s="28" t="s">
        <v>27</v>
      </c>
      <c r="F136" s="46" t="s">
        <v>24</v>
      </c>
      <c r="G136" s="28" t="s">
        <v>27</v>
      </c>
      <c r="H136" s="46" t="s">
        <v>24</v>
      </c>
      <c r="I136" s="44"/>
      <c r="J136" s="27" t="s">
        <v>27</v>
      </c>
    </row>
    <row r="137" spans="1:10" s="70" customFormat="1" ht="15">
      <c r="A137" s="69"/>
      <c r="D137" s="46" t="s">
        <v>26</v>
      </c>
      <c r="E137" s="28" t="s">
        <v>28</v>
      </c>
      <c r="F137" s="46" t="s">
        <v>26</v>
      </c>
      <c r="G137" s="28" t="s">
        <v>28</v>
      </c>
      <c r="H137" s="46" t="s">
        <v>26</v>
      </c>
      <c r="I137" s="44"/>
      <c r="J137" s="27" t="s">
        <v>28</v>
      </c>
    </row>
    <row r="138" spans="1:10" s="70" customFormat="1" ht="15">
      <c r="A138" s="69"/>
      <c r="D138" s="97">
        <f>+QtrPL!F14</f>
        <v>37164</v>
      </c>
      <c r="E138" s="98">
        <f>+QtrPL!H14</f>
        <v>36799</v>
      </c>
      <c r="F138" s="97">
        <f>+D138</f>
        <v>37164</v>
      </c>
      <c r="G138" s="98">
        <f>+E138</f>
        <v>36799</v>
      </c>
      <c r="H138" s="97">
        <f>+F138</f>
        <v>37164</v>
      </c>
      <c r="I138" s="74"/>
      <c r="J138" s="99">
        <f>+G138</f>
        <v>36799</v>
      </c>
    </row>
    <row r="139" spans="1:10" s="70" customFormat="1" ht="15">
      <c r="A139" s="69"/>
      <c r="D139" s="46" t="s">
        <v>29</v>
      </c>
      <c r="E139" s="46" t="s">
        <v>29</v>
      </c>
      <c r="F139" s="46" t="s">
        <v>29</v>
      </c>
      <c r="G139" s="46" t="s">
        <v>29</v>
      </c>
      <c r="H139" s="46" t="s">
        <v>29</v>
      </c>
      <c r="I139" s="44"/>
      <c r="J139" s="48" t="s">
        <v>29</v>
      </c>
    </row>
    <row r="140" spans="1:10" s="70" customFormat="1" ht="4.5" customHeight="1">
      <c r="A140" s="69"/>
      <c r="D140" s="46"/>
      <c r="E140" s="46"/>
      <c r="F140" s="46"/>
      <c r="G140" s="46"/>
      <c r="H140" s="46"/>
      <c r="I140" s="44"/>
      <c r="J140" s="48"/>
    </row>
    <row r="141" spans="1:10" s="70" customFormat="1" ht="15">
      <c r="A141" s="69"/>
      <c r="B141" s="26" t="s">
        <v>83</v>
      </c>
      <c r="C141" s="26"/>
      <c r="D141" s="109">
        <v>5871535</v>
      </c>
      <c r="E141" s="109">
        <v>5334357</v>
      </c>
      <c r="F141" s="109">
        <v>377006</v>
      </c>
      <c r="G141" s="109">
        <v>343174</v>
      </c>
      <c r="H141" s="109">
        <v>1702635</v>
      </c>
      <c r="I141" s="94"/>
      <c r="J141" s="110">
        <v>1455089</v>
      </c>
    </row>
    <row r="142" spans="1:10" s="70" customFormat="1" ht="15">
      <c r="A142" s="69"/>
      <c r="B142" s="26" t="s">
        <v>208</v>
      </c>
      <c r="C142" s="26"/>
      <c r="D142" s="109">
        <v>1232106</v>
      </c>
      <c r="E142" s="109">
        <v>840853</v>
      </c>
      <c r="F142" s="109">
        <v>225252</v>
      </c>
      <c r="G142" s="109">
        <v>226349</v>
      </c>
      <c r="H142" s="109">
        <v>23639451</v>
      </c>
      <c r="I142" s="94"/>
      <c r="J142" s="110">
        <v>14888516</v>
      </c>
    </row>
    <row r="143" spans="2:10" s="70" customFormat="1" ht="15">
      <c r="B143" s="26" t="s">
        <v>84</v>
      </c>
      <c r="C143" s="26"/>
      <c r="D143" s="109">
        <v>40297</v>
      </c>
      <c r="E143" s="109">
        <v>79549</v>
      </c>
      <c r="F143" s="109">
        <v>6585</v>
      </c>
      <c r="G143" s="109">
        <v>8160</v>
      </c>
      <c r="H143" s="109">
        <v>0</v>
      </c>
      <c r="I143" s="94"/>
      <c r="J143" s="110">
        <v>0</v>
      </c>
    </row>
    <row r="144" spans="2:10" s="70" customFormat="1" ht="15">
      <c r="B144" s="26" t="s">
        <v>85</v>
      </c>
      <c r="C144" s="26"/>
      <c r="D144" s="109">
        <v>104127</v>
      </c>
      <c r="E144" s="109">
        <v>91511</v>
      </c>
      <c r="F144" s="109">
        <v>12042</v>
      </c>
      <c r="G144" s="109">
        <v>10673</v>
      </c>
      <c r="H144" s="109">
        <v>0</v>
      </c>
      <c r="I144" s="94"/>
      <c r="J144" s="110">
        <v>0</v>
      </c>
    </row>
    <row r="145" spans="2:10" s="70" customFormat="1" ht="15">
      <c r="B145" s="26" t="s">
        <v>63</v>
      </c>
      <c r="C145" s="26"/>
      <c r="D145" s="111">
        <v>34124</v>
      </c>
      <c r="E145" s="111">
        <v>53335</v>
      </c>
      <c r="F145" s="111">
        <v>-5372</v>
      </c>
      <c r="G145" s="111">
        <v>-1123</v>
      </c>
      <c r="H145" s="111">
        <v>4</v>
      </c>
      <c r="I145" s="96"/>
      <c r="J145" s="183">
        <v>30</v>
      </c>
    </row>
    <row r="146" spans="2:11" ht="12.75" customHeight="1">
      <c r="B146" s="5"/>
      <c r="C146" s="5"/>
      <c r="D146" s="109">
        <f aca="true" t="shared" si="0" ref="D146:J146">SUM(D141:D145)</f>
        <v>7282189</v>
      </c>
      <c r="E146" s="109">
        <f t="shared" si="0"/>
        <v>6399605</v>
      </c>
      <c r="F146" s="109">
        <f t="shared" si="0"/>
        <v>615513</v>
      </c>
      <c r="G146" s="109">
        <f t="shared" si="0"/>
        <v>587233</v>
      </c>
      <c r="H146" s="109">
        <f t="shared" si="0"/>
        <v>25342090</v>
      </c>
      <c r="I146" s="113"/>
      <c r="J146" s="112">
        <f t="shared" si="0"/>
        <v>16343635</v>
      </c>
      <c r="K146" s="76"/>
    </row>
    <row r="147" spans="2:10" ht="12.75" customHeight="1">
      <c r="B147" s="5" t="s">
        <v>134</v>
      </c>
      <c r="C147" s="5"/>
      <c r="D147" s="109"/>
      <c r="E147" s="109"/>
      <c r="F147" s="109"/>
      <c r="G147" s="109"/>
      <c r="H147" s="109"/>
      <c r="I147" s="94"/>
      <c r="J147" s="110"/>
    </row>
    <row r="148" spans="2:10" ht="15">
      <c r="B148" s="5" t="s">
        <v>41</v>
      </c>
      <c r="C148" s="5"/>
      <c r="D148" s="109"/>
      <c r="E148" s="109"/>
      <c r="F148" s="109"/>
      <c r="G148" s="109"/>
      <c r="H148" s="109"/>
      <c r="I148" s="94"/>
      <c r="J148" s="110"/>
    </row>
    <row r="149" spans="2:10" ht="15">
      <c r="B149" s="5"/>
      <c r="C149" s="5" t="s">
        <v>209</v>
      </c>
      <c r="D149" s="109">
        <v>-1661317</v>
      </c>
      <c r="E149" s="109">
        <v>-1677114</v>
      </c>
      <c r="F149" s="109"/>
      <c r="G149" s="109"/>
      <c r="H149" s="109"/>
      <c r="I149" s="94"/>
      <c r="J149" s="110"/>
    </row>
    <row r="150" spans="4:10" ht="3" customHeight="1">
      <c r="D150" s="111"/>
      <c r="E150" s="38"/>
      <c r="F150" s="111"/>
      <c r="G150" s="111"/>
      <c r="H150" s="111"/>
      <c r="I150" s="55"/>
      <c r="J150" s="75"/>
    </row>
    <row r="151" spans="4:10" ht="15">
      <c r="D151" s="111">
        <f aca="true" t="shared" si="1" ref="D151:J151">SUM(D146:D150)</f>
        <v>5620872</v>
      </c>
      <c r="E151" s="38">
        <f t="shared" si="1"/>
        <v>4722491</v>
      </c>
      <c r="F151" s="38">
        <f t="shared" si="1"/>
        <v>615513</v>
      </c>
      <c r="G151" s="38">
        <f t="shared" si="1"/>
        <v>587233</v>
      </c>
      <c r="H151" s="111">
        <f t="shared" si="1"/>
        <v>25342090</v>
      </c>
      <c r="I151" s="55"/>
      <c r="J151" s="75">
        <f t="shared" si="1"/>
        <v>16343635</v>
      </c>
    </row>
    <row r="152" spans="4:10" ht="16.5" customHeight="1">
      <c r="D152" s="137"/>
      <c r="E152" s="77"/>
      <c r="F152" s="35"/>
      <c r="G152" s="77"/>
      <c r="H152" s="137"/>
      <c r="J152" s="77"/>
    </row>
    <row r="153" spans="1:2" ht="18" customHeight="1">
      <c r="A153" s="43" t="s">
        <v>107</v>
      </c>
      <c r="B153" s="72" t="s">
        <v>108</v>
      </c>
    </row>
    <row r="154" spans="1:10" ht="46.5" customHeight="1">
      <c r="A154" s="43"/>
      <c r="B154" s="208" t="s">
        <v>0</v>
      </c>
      <c r="C154" s="205"/>
      <c r="D154" s="205"/>
      <c r="E154" s="205"/>
      <c r="F154" s="205"/>
      <c r="G154" s="205"/>
      <c r="H154" s="205"/>
      <c r="I154" s="205"/>
      <c r="J154" s="205"/>
    </row>
    <row r="155" spans="1:2" ht="18" customHeight="1">
      <c r="A155" s="43"/>
      <c r="B155" s="72"/>
    </row>
    <row r="156" spans="1:10" ht="74.25" customHeight="1">
      <c r="A156" s="43"/>
      <c r="B156" s="209" t="s">
        <v>1</v>
      </c>
      <c r="C156" s="198"/>
      <c r="D156" s="198"/>
      <c r="E156" s="198"/>
      <c r="F156" s="198"/>
      <c r="G156" s="198"/>
      <c r="H156" s="198"/>
      <c r="I156" s="198"/>
      <c r="J156" s="198"/>
    </row>
    <row r="157" spans="1:2" ht="18" customHeight="1">
      <c r="A157" s="43"/>
      <c r="B157" s="72"/>
    </row>
    <row r="158" spans="1:2" s="41" customFormat="1" ht="15.75">
      <c r="A158" s="40" t="s">
        <v>109</v>
      </c>
      <c r="B158" s="41" t="s">
        <v>16</v>
      </c>
    </row>
    <row r="159" s="41" customFormat="1" ht="13.5" customHeight="1">
      <c r="A159" s="40"/>
    </row>
    <row r="160" spans="1:2" s="41" customFormat="1" ht="15.75">
      <c r="A160" s="40" t="s">
        <v>46</v>
      </c>
      <c r="B160" s="41" t="s">
        <v>128</v>
      </c>
    </row>
    <row r="161" spans="1:10" s="41" customFormat="1" ht="77.25" customHeight="1">
      <c r="A161" s="40"/>
      <c r="B161" s="199" t="s">
        <v>2</v>
      </c>
      <c r="C161" s="199"/>
      <c r="D161" s="199"/>
      <c r="E161" s="199"/>
      <c r="F161" s="199"/>
      <c r="G161" s="199"/>
      <c r="H161" s="199"/>
      <c r="I161" s="199"/>
      <c r="J161" s="199"/>
    </row>
    <row r="162" spans="1:10" s="41" customFormat="1" ht="14.25" customHeight="1">
      <c r="A162" s="40"/>
      <c r="B162" s="88"/>
      <c r="C162" s="88"/>
      <c r="D162" s="88"/>
      <c r="E162" s="88"/>
      <c r="F162" s="88"/>
      <c r="G162" s="88"/>
      <c r="H162" s="88"/>
      <c r="I162" s="88"/>
      <c r="J162" s="88"/>
    </row>
    <row r="163" spans="1:10" s="41" customFormat="1" ht="31.5" customHeight="1">
      <c r="A163" s="40"/>
      <c r="B163" s="199" t="s">
        <v>3</v>
      </c>
      <c r="C163" s="199"/>
      <c r="D163" s="198"/>
      <c r="E163" s="198"/>
      <c r="F163" s="198"/>
      <c r="G163" s="198"/>
      <c r="H163" s="198"/>
      <c r="I163" s="198"/>
      <c r="J163" s="198"/>
    </row>
    <row r="164" spans="1:10" s="41" customFormat="1" ht="15" customHeight="1">
      <c r="A164" s="40"/>
      <c r="B164" s="88"/>
      <c r="C164" s="88"/>
      <c r="D164" s="174"/>
      <c r="E164" s="174"/>
      <c r="F164" s="174"/>
      <c r="G164" s="174"/>
      <c r="H164" s="174"/>
      <c r="I164" s="174"/>
      <c r="J164" s="174"/>
    </row>
    <row r="165" spans="1:10" s="41" customFormat="1" ht="29.25" customHeight="1">
      <c r="A165" s="40"/>
      <c r="B165" s="199" t="s">
        <v>25</v>
      </c>
      <c r="C165" s="198"/>
      <c r="D165" s="198"/>
      <c r="E165" s="198"/>
      <c r="F165" s="198"/>
      <c r="G165" s="198"/>
      <c r="H165" s="198"/>
      <c r="I165" s="198"/>
      <c r="J165" s="198"/>
    </row>
    <row r="166" s="41" customFormat="1" ht="15" customHeight="1">
      <c r="A166" s="40"/>
    </row>
    <row r="167" spans="1:2" s="41" customFormat="1" ht="15.75">
      <c r="A167" s="40" t="s">
        <v>47</v>
      </c>
      <c r="B167" s="41" t="s">
        <v>129</v>
      </c>
    </row>
    <row r="168" spans="1:10" s="41" customFormat="1" ht="45" customHeight="1">
      <c r="A168" s="83"/>
      <c r="B168" s="207" t="s">
        <v>4</v>
      </c>
      <c r="C168" s="207"/>
      <c r="D168" s="207"/>
      <c r="E168" s="207"/>
      <c r="F168" s="207"/>
      <c r="G168" s="207"/>
      <c r="H168" s="207"/>
      <c r="I168" s="207"/>
      <c r="J168" s="207"/>
    </row>
    <row r="169" spans="1:10" s="41" customFormat="1" ht="16.5" customHeight="1">
      <c r="A169" s="83"/>
      <c r="B169" s="114"/>
      <c r="C169" s="114"/>
      <c r="D169" s="114"/>
      <c r="E169" s="114"/>
      <c r="F169" s="114"/>
      <c r="G169" s="114"/>
      <c r="H169" s="114"/>
      <c r="I169" s="114"/>
      <c r="J169" s="114"/>
    </row>
    <row r="170" spans="1:10" s="41" customFormat="1" ht="15.75">
      <c r="A170" s="40"/>
      <c r="B170" s="92" t="s">
        <v>274</v>
      </c>
      <c r="C170" s="92"/>
      <c r="D170" s="92"/>
      <c r="E170" s="92"/>
      <c r="F170" s="92"/>
      <c r="G170" s="92"/>
      <c r="H170" s="92"/>
      <c r="I170" s="92"/>
      <c r="J170" s="92"/>
    </row>
    <row r="171" spans="1:10" s="41" customFormat="1" ht="29.25" customHeight="1">
      <c r="A171" s="40"/>
      <c r="B171" s="204" t="s">
        <v>5</v>
      </c>
      <c r="C171" s="206"/>
      <c r="D171" s="206"/>
      <c r="E171" s="206"/>
      <c r="F171" s="206"/>
      <c r="G171" s="206"/>
      <c r="H171" s="206"/>
      <c r="I171" s="206"/>
      <c r="J171" s="206"/>
    </row>
    <row r="172" spans="1:10" s="85" customFormat="1" ht="15" customHeight="1">
      <c r="A172" s="84"/>
      <c r="B172" s="127"/>
      <c r="C172" s="127"/>
      <c r="D172" s="127"/>
      <c r="E172" s="127"/>
      <c r="F172" s="127"/>
      <c r="G172" s="127"/>
      <c r="H172" s="127"/>
      <c r="I172" s="127"/>
      <c r="J172" s="127"/>
    </row>
    <row r="173" spans="1:10" s="41" customFormat="1" ht="15.75" customHeight="1">
      <c r="A173" s="40"/>
      <c r="B173" s="217" t="s">
        <v>275</v>
      </c>
      <c r="C173" s="217"/>
      <c r="D173" s="217"/>
      <c r="E173" s="217"/>
      <c r="F173" s="217"/>
      <c r="G173" s="217"/>
      <c r="H173" s="217"/>
      <c r="I173" s="217"/>
      <c r="J173" s="217"/>
    </row>
    <row r="174" spans="1:10" ht="59.25" customHeight="1">
      <c r="A174" s="42"/>
      <c r="B174" s="207" t="s">
        <v>131</v>
      </c>
      <c r="C174" s="207"/>
      <c r="D174" s="207"/>
      <c r="E174" s="207"/>
      <c r="F174" s="207"/>
      <c r="G174" s="207"/>
      <c r="H174" s="207"/>
      <c r="I174" s="207"/>
      <c r="J174" s="207"/>
    </row>
    <row r="175" spans="1:10" ht="15" customHeight="1">
      <c r="A175" s="42"/>
      <c r="B175" s="114"/>
      <c r="C175" s="114"/>
      <c r="D175" s="114"/>
      <c r="E175" s="114"/>
      <c r="F175" s="114"/>
      <c r="G175" s="114"/>
      <c r="H175" s="114"/>
      <c r="I175" s="114"/>
      <c r="J175" s="114"/>
    </row>
    <row r="176" spans="1:10" s="41" customFormat="1" ht="15" customHeight="1">
      <c r="A176" s="40"/>
      <c r="B176" s="216" t="s">
        <v>276</v>
      </c>
      <c r="C176" s="216"/>
      <c r="D176" s="216"/>
      <c r="E176" s="216"/>
      <c r="F176" s="216"/>
      <c r="G176" s="216"/>
      <c r="H176" s="216"/>
      <c r="I176" s="216"/>
      <c r="J176" s="216"/>
    </row>
    <row r="177" spans="1:10" s="90" customFormat="1" ht="43.5" customHeight="1">
      <c r="A177" s="116"/>
      <c r="B177" s="207" t="s">
        <v>6</v>
      </c>
      <c r="C177" s="207"/>
      <c r="D177" s="207"/>
      <c r="E177" s="207"/>
      <c r="F177" s="207"/>
      <c r="G177" s="207"/>
      <c r="H177" s="207"/>
      <c r="I177" s="207"/>
      <c r="J177" s="207"/>
    </row>
    <row r="178" spans="1:10" s="90" customFormat="1" ht="16.5" customHeight="1">
      <c r="A178" s="116"/>
      <c r="B178" s="114"/>
      <c r="C178" s="114"/>
      <c r="D178" s="114"/>
      <c r="E178" s="114"/>
      <c r="F178" s="114"/>
      <c r="G178" s="114"/>
      <c r="H178" s="114"/>
      <c r="I178" s="114"/>
      <c r="J178" s="114"/>
    </row>
    <row r="179" spans="2:10" s="41" customFormat="1" ht="15.75">
      <c r="B179" s="218" t="s">
        <v>277</v>
      </c>
      <c r="C179" s="204"/>
      <c r="D179" s="204"/>
      <c r="E179" s="204"/>
      <c r="F179" s="204"/>
      <c r="G179" s="204"/>
      <c r="H179" s="204"/>
      <c r="I179" s="204"/>
      <c r="J179" s="204"/>
    </row>
    <row r="180" spans="2:10" s="41" customFormat="1" ht="31.5" customHeight="1">
      <c r="B180" s="207" t="s">
        <v>141</v>
      </c>
      <c r="C180" s="207"/>
      <c r="D180" s="207"/>
      <c r="E180" s="207"/>
      <c r="F180" s="207"/>
      <c r="G180" s="207"/>
      <c r="H180" s="207"/>
      <c r="I180" s="207"/>
      <c r="J180" s="207"/>
    </row>
    <row r="181" spans="2:10" s="41" customFormat="1" ht="16.5" customHeight="1">
      <c r="B181" s="114"/>
      <c r="C181" s="114"/>
      <c r="D181" s="114"/>
      <c r="E181" s="114"/>
      <c r="F181" s="114"/>
      <c r="G181" s="114"/>
      <c r="H181" s="114"/>
      <c r="I181" s="114"/>
      <c r="J181" s="114"/>
    </row>
    <row r="182" spans="1:10" ht="17.25" customHeight="1">
      <c r="A182" s="40" t="s">
        <v>110</v>
      </c>
      <c r="B182" s="41" t="s">
        <v>111</v>
      </c>
      <c r="C182" s="115"/>
      <c r="D182" s="115"/>
      <c r="E182" s="115"/>
      <c r="F182" s="115"/>
      <c r="G182" s="115"/>
      <c r="H182" s="115"/>
      <c r="I182" s="115"/>
      <c r="J182" s="115"/>
    </row>
    <row r="183" spans="2:10" ht="45" customHeight="1">
      <c r="B183" s="197" t="s">
        <v>240</v>
      </c>
      <c r="C183" s="197"/>
      <c r="D183" s="197"/>
      <c r="E183" s="197"/>
      <c r="F183" s="197"/>
      <c r="G183" s="197"/>
      <c r="H183" s="197"/>
      <c r="I183" s="197"/>
      <c r="J183" s="197"/>
    </row>
    <row r="184" spans="2:10" ht="16.5" customHeight="1">
      <c r="B184" s="90"/>
      <c r="C184" s="90"/>
      <c r="D184" s="90"/>
      <c r="E184" s="90"/>
      <c r="F184" s="90"/>
      <c r="G184" s="90"/>
      <c r="H184" s="90"/>
      <c r="I184" s="90"/>
      <c r="J184" s="133"/>
    </row>
    <row r="185" spans="1:2" s="41" customFormat="1" ht="15.75">
      <c r="A185" s="51" t="s">
        <v>112</v>
      </c>
      <c r="B185" s="41" t="s">
        <v>273</v>
      </c>
    </row>
    <row r="186" spans="1:2" ht="15">
      <c r="A186" s="57"/>
      <c r="B186" s="20" t="s">
        <v>283</v>
      </c>
    </row>
    <row r="187" ht="15">
      <c r="A187" s="57"/>
    </row>
    <row r="188" spans="1:10" ht="15.75">
      <c r="A188" s="40" t="s">
        <v>113</v>
      </c>
      <c r="B188" s="216" t="s">
        <v>280</v>
      </c>
      <c r="C188" s="204"/>
      <c r="D188" s="204"/>
      <c r="E188" s="204"/>
      <c r="F188" s="204"/>
      <c r="G188" s="204"/>
      <c r="H188" s="204"/>
      <c r="I188" s="204"/>
      <c r="J188" s="204"/>
    </row>
    <row r="189" spans="2:10" ht="60.75" customHeight="1">
      <c r="B189" s="197" t="s">
        <v>7</v>
      </c>
      <c r="C189" s="197"/>
      <c r="D189" s="197"/>
      <c r="E189" s="197"/>
      <c r="F189" s="197"/>
      <c r="G189" s="197"/>
      <c r="H189" s="197"/>
      <c r="I189" s="197"/>
      <c r="J189" s="197"/>
    </row>
    <row r="190" spans="2:10" ht="16.5" customHeight="1">
      <c r="B190" s="115"/>
      <c r="C190" s="115"/>
      <c r="D190" s="115"/>
      <c r="E190" s="115"/>
      <c r="F190" s="115"/>
      <c r="G190" s="115"/>
      <c r="H190" s="115"/>
      <c r="I190" s="115"/>
      <c r="J190" s="115"/>
    </row>
    <row r="191" spans="2:10" ht="30.75" customHeight="1">
      <c r="B191" s="197" t="s">
        <v>299</v>
      </c>
      <c r="C191" s="197"/>
      <c r="D191" s="197"/>
      <c r="E191" s="197"/>
      <c r="F191" s="197"/>
      <c r="G191" s="197"/>
      <c r="H191" s="197"/>
      <c r="I191" s="197"/>
      <c r="J191" s="197"/>
    </row>
    <row r="192" spans="2:10" ht="16.5" customHeight="1">
      <c r="B192" s="115"/>
      <c r="C192" s="115"/>
      <c r="D192" s="115"/>
      <c r="E192" s="115"/>
      <c r="F192" s="115"/>
      <c r="G192" s="115"/>
      <c r="H192" s="115"/>
      <c r="I192" s="115"/>
      <c r="J192" s="115"/>
    </row>
    <row r="193" spans="2:10" s="90" customFormat="1" ht="60.75" customHeight="1">
      <c r="B193" s="207" t="s">
        <v>8</v>
      </c>
      <c r="C193" s="207"/>
      <c r="D193" s="207"/>
      <c r="E193" s="207"/>
      <c r="F193" s="207"/>
      <c r="G193" s="207"/>
      <c r="H193" s="207"/>
      <c r="I193" s="207"/>
      <c r="J193" s="207"/>
    </row>
    <row r="194" spans="2:10" ht="13.5" customHeight="1">
      <c r="B194" s="115"/>
      <c r="C194" s="115"/>
      <c r="D194" s="115"/>
      <c r="E194" s="115"/>
      <c r="F194" s="115"/>
      <c r="G194" s="115"/>
      <c r="H194" s="115"/>
      <c r="I194" s="115"/>
      <c r="J194" s="115"/>
    </row>
    <row r="195" spans="2:10" ht="31.5" customHeight="1">
      <c r="B195" s="207" t="s">
        <v>9</v>
      </c>
      <c r="C195" s="207"/>
      <c r="D195" s="207"/>
      <c r="E195" s="207"/>
      <c r="F195" s="207"/>
      <c r="G195" s="207"/>
      <c r="H195" s="207"/>
      <c r="I195" s="207"/>
      <c r="J195" s="207"/>
    </row>
    <row r="196" spans="2:10" ht="16.5" customHeight="1">
      <c r="B196" s="78"/>
      <c r="C196" s="78"/>
      <c r="D196" s="78"/>
      <c r="E196" s="78"/>
      <c r="F196" s="78"/>
      <c r="G196" s="78"/>
      <c r="H196" s="78"/>
      <c r="I196" s="78"/>
      <c r="J196" s="78"/>
    </row>
    <row r="197" spans="1:10" s="41" customFormat="1" ht="16.5" customHeight="1">
      <c r="A197" s="40" t="s">
        <v>114</v>
      </c>
      <c r="B197" s="211" t="s">
        <v>115</v>
      </c>
      <c r="C197" s="211"/>
      <c r="D197" s="211"/>
      <c r="E197" s="211"/>
      <c r="F197" s="211"/>
      <c r="G197" s="211"/>
      <c r="H197" s="211"/>
      <c r="I197" s="211"/>
      <c r="J197" s="211"/>
    </row>
    <row r="198" spans="2:10" ht="16.5" customHeight="1">
      <c r="B198" s="213" t="s">
        <v>117</v>
      </c>
      <c r="C198" s="213"/>
      <c r="D198" s="213"/>
      <c r="E198" s="213"/>
      <c r="F198" s="213"/>
      <c r="G198" s="213"/>
      <c r="H198" s="213"/>
      <c r="I198" s="213"/>
      <c r="J198" s="213"/>
    </row>
    <row r="199" spans="2:10" ht="16.5" customHeight="1">
      <c r="B199" s="78"/>
      <c r="C199" s="78"/>
      <c r="D199" s="78"/>
      <c r="E199" s="78"/>
      <c r="F199" s="78"/>
      <c r="G199" s="78"/>
      <c r="H199" s="78"/>
      <c r="I199" s="78"/>
      <c r="J199" s="78"/>
    </row>
    <row r="200" spans="1:2" ht="15.75">
      <c r="A200" s="40" t="s">
        <v>118</v>
      </c>
      <c r="B200" s="41" t="s">
        <v>281</v>
      </c>
    </row>
    <row r="201" spans="2:10" ht="33" customHeight="1">
      <c r="B201" s="197" t="s">
        <v>296</v>
      </c>
      <c r="C201" s="197"/>
      <c r="D201" s="197"/>
      <c r="E201" s="197"/>
      <c r="F201" s="197"/>
      <c r="G201" s="197"/>
      <c r="H201" s="197"/>
      <c r="I201" s="197"/>
      <c r="J201" s="197"/>
    </row>
    <row r="202" ht="15.75" customHeight="1"/>
    <row r="203" spans="2:10" ht="15.75" customHeight="1">
      <c r="B203" s="212" t="s">
        <v>120</v>
      </c>
      <c r="C203" s="212"/>
      <c r="D203" s="212"/>
      <c r="E203" s="212"/>
      <c r="F203" s="212"/>
      <c r="G203" s="212"/>
      <c r="H203" s="212"/>
      <c r="I203" s="212"/>
      <c r="J203" s="212"/>
    </row>
    <row r="204" ht="15.75" customHeight="1"/>
    <row r="205" spans="1:2" ht="15.75">
      <c r="A205" s="40" t="s">
        <v>119</v>
      </c>
      <c r="B205" s="41" t="s">
        <v>121</v>
      </c>
    </row>
    <row r="206" spans="7:11" ht="15">
      <c r="G206" s="53"/>
      <c r="H206" s="58" t="s">
        <v>242</v>
      </c>
      <c r="J206" s="44" t="s">
        <v>242</v>
      </c>
      <c r="K206" s="59"/>
    </row>
    <row r="207" spans="7:11" ht="15">
      <c r="G207" s="53"/>
      <c r="H207" s="100">
        <f>+QtrBS!I7</f>
        <v>37164</v>
      </c>
      <c r="J207" s="100">
        <f>QtrBS!K7</f>
        <v>36891</v>
      </c>
      <c r="K207" s="59"/>
    </row>
    <row r="208" spans="7:11" ht="15">
      <c r="G208" s="53"/>
      <c r="H208" s="60" t="s">
        <v>29</v>
      </c>
      <c r="J208" s="44" t="s">
        <v>29</v>
      </c>
      <c r="K208" s="59"/>
    </row>
    <row r="209" spans="1:11" s="41" customFormat="1" ht="15.75">
      <c r="A209" s="40" t="s">
        <v>46</v>
      </c>
      <c r="B209" s="41" t="s">
        <v>66</v>
      </c>
      <c r="G209" s="19"/>
      <c r="H209" s="61"/>
      <c r="J209" s="62"/>
      <c r="K209" s="63"/>
    </row>
    <row r="210" spans="1:11" ht="15">
      <c r="A210" s="42"/>
      <c r="B210" s="20" t="s">
        <v>249</v>
      </c>
      <c r="G210" s="53"/>
      <c r="H210" s="94">
        <v>1658434</v>
      </c>
      <c r="I210" s="36"/>
      <c r="J210" s="36">
        <f>+J217</f>
        <v>1631403</v>
      </c>
      <c r="K210" s="59"/>
    </row>
    <row r="211" spans="1:11" ht="15">
      <c r="A211" s="42"/>
      <c r="B211" s="20" t="s">
        <v>250</v>
      </c>
      <c r="G211" s="53"/>
      <c r="H211" s="96">
        <v>856001</v>
      </c>
      <c r="I211" s="36"/>
      <c r="J211" s="55">
        <f>+J212-J210</f>
        <v>857119</v>
      </c>
      <c r="K211" s="59"/>
    </row>
    <row r="212" spans="1:11" ht="15">
      <c r="A212" s="42"/>
      <c r="G212" s="53"/>
      <c r="H212" s="119">
        <f>H210+H211</f>
        <v>2514435</v>
      </c>
      <c r="I212" s="36"/>
      <c r="J212" s="56">
        <f>+QtrBS!K14</f>
        <v>2488522</v>
      </c>
      <c r="K212" s="59"/>
    </row>
    <row r="213" spans="1:11" ht="16.5" customHeight="1">
      <c r="A213" s="42"/>
      <c r="G213" s="53"/>
      <c r="H213" s="94"/>
      <c r="I213" s="36"/>
      <c r="J213" s="36"/>
      <c r="K213" s="59"/>
    </row>
    <row r="214" spans="2:11" ht="15">
      <c r="B214" s="20" t="s">
        <v>251</v>
      </c>
      <c r="G214" s="53"/>
      <c r="H214" s="94"/>
      <c r="I214" s="36"/>
      <c r="J214" s="36"/>
      <c r="K214" s="36"/>
    </row>
    <row r="215" spans="3:11" ht="15">
      <c r="C215" s="20" t="s">
        <v>231</v>
      </c>
      <c r="G215" s="53"/>
      <c r="H215" s="94">
        <v>1464628</v>
      </c>
      <c r="J215" s="36">
        <v>947035</v>
      </c>
      <c r="K215" s="36"/>
    </row>
    <row r="216" spans="3:11" ht="15">
      <c r="C216" s="20" t="s">
        <v>232</v>
      </c>
      <c r="G216" s="53"/>
      <c r="H216" s="94">
        <v>193806</v>
      </c>
      <c r="J216" s="36">
        <v>684368</v>
      </c>
      <c r="K216" s="36"/>
    </row>
    <row r="217" spans="7:11" ht="15">
      <c r="G217" s="53"/>
      <c r="H217" s="119">
        <f>SUM(H215:H216)</f>
        <v>1658434</v>
      </c>
      <c r="J217" s="56">
        <f>SUM(J215:J216)</f>
        <v>1631403</v>
      </c>
      <c r="K217" s="36"/>
    </row>
    <row r="218" spans="7:11" ht="9.75" customHeight="1">
      <c r="G218" s="53"/>
      <c r="H218" s="36"/>
      <c r="J218" s="36"/>
      <c r="K218" s="36"/>
    </row>
    <row r="219" spans="1:11" s="41" customFormat="1" ht="15.75">
      <c r="A219" s="40" t="s">
        <v>47</v>
      </c>
      <c r="B219" s="41" t="s">
        <v>270</v>
      </c>
      <c r="G219" s="19"/>
      <c r="H219" s="61"/>
      <c r="J219" s="62"/>
      <c r="K219" s="63"/>
    </row>
    <row r="220" spans="1:11" ht="15">
      <c r="A220" s="42"/>
      <c r="B220" s="20" t="s">
        <v>252</v>
      </c>
      <c r="G220" s="53"/>
      <c r="H220" s="117">
        <v>18538732</v>
      </c>
      <c r="I220" s="35"/>
      <c r="J220" s="64">
        <v>12274126</v>
      </c>
      <c r="K220" s="59"/>
    </row>
    <row r="221" spans="1:11" ht="15">
      <c r="A221" s="42"/>
      <c r="B221" s="20" t="s">
        <v>253</v>
      </c>
      <c r="G221" s="53"/>
      <c r="H221" s="90"/>
      <c r="I221" s="35"/>
      <c r="J221" s="64"/>
      <c r="K221" s="59"/>
    </row>
    <row r="222" spans="1:11" ht="15">
      <c r="A222" s="42"/>
      <c r="B222" s="20" t="s">
        <v>254</v>
      </c>
      <c r="G222" s="53"/>
      <c r="H222" s="117">
        <v>-1604052</v>
      </c>
      <c r="I222" s="35"/>
      <c r="J222" s="64">
        <f>-237468-226916-151147</f>
        <v>-615531</v>
      </c>
      <c r="K222" s="59"/>
    </row>
    <row r="223" spans="1:11" ht="15">
      <c r="A223" s="42"/>
      <c r="B223" s="20" t="s">
        <v>255</v>
      </c>
      <c r="G223" s="53"/>
      <c r="H223" s="118">
        <f>SUM(H220:H222)</f>
        <v>16934680</v>
      </c>
      <c r="I223" s="35"/>
      <c r="J223" s="118">
        <f>SUM(J220:J222)</f>
        <v>11658595</v>
      </c>
      <c r="K223" s="59"/>
    </row>
    <row r="224" spans="1:11" ht="10.5" customHeight="1">
      <c r="A224" s="42"/>
      <c r="G224" s="53"/>
      <c r="H224" s="117"/>
      <c r="I224" s="35"/>
      <c r="J224" s="64"/>
      <c r="K224" s="59"/>
    </row>
    <row r="225" spans="1:11" ht="15">
      <c r="A225" s="42"/>
      <c r="B225" s="20" t="s">
        <v>245</v>
      </c>
      <c r="G225" s="53"/>
      <c r="H225" s="94"/>
      <c r="J225" s="36"/>
      <c r="K225" s="36"/>
    </row>
    <row r="226" spans="3:11" ht="15">
      <c r="C226" s="20" t="s">
        <v>231</v>
      </c>
      <c r="G226" s="53"/>
      <c r="H226" s="94">
        <v>5751365</v>
      </c>
      <c r="J226" s="36">
        <v>3146615</v>
      </c>
      <c r="K226" s="36"/>
    </row>
    <row r="227" spans="3:11" ht="15">
      <c r="C227" s="20" t="s">
        <v>232</v>
      </c>
      <c r="G227" s="53"/>
      <c r="H227" s="94">
        <v>12787367</v>
      </c>
      <c r="J227" s="36">
        <v>9127511</v>
      </c>
      <c r="K227" s="36"/>
    </row>
    <row r="228" spans="7:11" ht="15.75" customHeight="1">
      <c r="G228" s="53"/>
      <c r="H228" s="119">
        <f>SUM(H226:H227)</f>
        <v>18538732</v>
      </c>
      <c r="J228" s="56">
        <f>SUM(J226:J227)</f>
        <v>12274126</v>
      </c>
      <c r="K228" s="36"/>
    </row>
    <row r="229" spans="7:11" ht="17.25" customHeight="1">
      <c r="G229" s="53"/>
      <c r="H229" s="94"/>
      <c r="J229" s="36"/>
      <c r="K229" s="36"/>
    </row>
    <row r="230" spans="1:11" s="41" customFormat="1" ht="15.75">
      <c r="A230" s="40" t="s">
        <v>52</v>
      </c>
      <c r="B230" s="41" t="s">
        <v>237</v>
      </c>
      <c r="G230" s="19"/>
      <c r="H230" s="61"/>
      <c r="J230" s="62"/>
      <c r="K230" s="63"/>
    </row>
    <row r="231" spans="1:11" ht="15">
      <c r="A231" s="42"/>
      <c r="B231" s="20" t="s">
        <v>234</v>
      </c>
      <c r="G231" s="53"/>
      <c r="H231" s="36"/>
      <c r="J231" s="36"/>
      <c r="K231" s="36"/>
    </row>
    <row r="232" spans="2:11" ht="15">
      <c r="B232" s="20" t="s">
        <v>142</v>
      </c>
      <c r="G232" s="53"/>
      <c r="H232" s="36">
        <v>146873</v>
      </c>
      <c r="J232" s="36">
        <v>127769</v>
      </c>
      <c r="K232" s="36"/>
    </row>
    <row r="233" spans="2:11" ht="15">
      <c r="B233" s="20" t="s">
        <v>143</v>
      </c>
      <c r="G233" s="53"/>
      <c r="H233" s="36">
        <v>59410</v>
      </c>
      <c r="J233" s="36">
        <v>50812</v>
      </c>
      <c r="K233" s="36"/>
    </row>
    <row r="234" spans="2:11" ht="15">
      <c r="B234" s="20" t="s">
        <v>227</v>
      </c>
      <c r="G234" s="53"/>
      <c r="H234" s="36">
        <v>244794</v>
      </c>
      <c r="J234" s="36">
        <v>170069</v>
      </c>
      <c r="K234" s="36"/>
    </row>
    <row r="235" spans="2:11" ht="15">
      <c r="B235" s="20" t="s">
        <v>190</v>
      </c>
      <c r="G235" s="53"/>
      <c r="H235" s="36">
        <v>604090</v>
      </c>
      <c r="J235" s="36">
        <v>0</v>
      </c>
      <c r="K235" s="36"/>
    </row>
    <row r="236" spans="7:11" ht="15">
      <c r="G236" s="53"/>
      <c r="H236" s="56">
        <f>SUM(H232:H235)</f>
        <v>1055167</v>
      </c>
      <c r="J236" s="56">
        <f>SUM(J232:J235)</f>
        <v>348650</v>
      </c>
      <c r="K236" s="36"/>
    </row>
    <row r="237" spans="7:11" ht="15.75" customHeight="1">
      <c r="G237" s="53"/>
      <c r="H237" s="36"/>
      <c r="J237" s="36"/>
      <c r="K237" s="36"/>
    </row>
    <row r="238" spans="2:11" ht="16.5" customHeight="1">
      <c r="B238" s="68" t="s">
        <v>190</v>
      </c>
      <c r="G238" s="53"/>
      <c r="H238" s="36"/>
      <c r="J238" s="36"/>
      <c r="K238" s="36"/>
    </row>
    <row r="239" spans="2:11" ht="43.5" customHeight="1">
      <c r="B239" s="199" t="s">
        <v>298</v>
      </c>
      <c r="C239" s="198"/>
      <c r="D239" s="198"/>
      <c r="E239" s="198"/>
      <c r="F239" s="198"/>
      <c r="G239" s="198"/>
      <c r="H239" s="198"/>
      <c r="I239" s="198"/>
      <c r="J239" s="198"/>
      <c r="K239" s="36"/>
    </row>
    <row r="240" spans="7:11" ht="13.5" customHeight="1">
      <c r="G240" s="53"/>
      <c r="H240" s="36"/>
      <c r="J240" s="36"/>
      <c r="K240" s="36"/>
    </row>
    <row r="241" spans="7:11" ht="15" customHeight="1">
      <c r="G241" s="53"/>
      <c r="H241" s="44" t="s">
        <v>242</v>
      </c>
      <c r="I241" s="82"/>
      <c r="J241" s="44" t="s">
        <v>242</v>
      </c>
      <c r="K241" s="36"/>
    </row>
    <row r="242" spans="7:11" ht="15" customHeight="1">
      <c r="G242" s="53"/>
      <c r="H242" s="100">
        <f>+QtrBS!I7</f>
        <v>37164</v>
      </c>
      <c r="I242" s="82"/>
      <c r="J242" s="100">
        <f>QtrBS!K7</f>
        <v>36891</v>
      </c>
      <c r="K242" s="36"/>
    </row>
    <row r="243" spans="7:11" ht="15" customHeight="1">
      <c r="G243" s="53"/>
      <c r="H243" s="101" t="s">
        <v>29</v>
      </c>
      <c r="I243" s="82"/>
      <c r="J243" s="44" t="s">
        <v>29</v>
      </c>
      <c r="K243" s="36"/>
    </row>
    <row r="244" spans="1:11" s="41" customFormat="1" ht="15.75">
      <c r="A244" s="40" t="s">
        <v>122</v>
      </c>
      <c r="B244" s="41" t="s">
        <v>238</v>
      </c>
      <c r="G244" s="19"/>
      <c r="H244" s="61"/>
      <c r="J244" s="62"/>
      <c r="K244" s="63"/>
    </row>
    <row r="245" spans="1:11" ht="15">
      <c r="A245" s="42"/>
      <c r="B245" s="20" t="s">
        <v>267</v>
      </c>
      <c r="G245" s="53"/>
      <c r="H245" s="117">
        <v>2516202</v>
      </c>
      <c r="I245" s="35"/>
      <c r="J245" s="64">
        <f>+J247-J246</f>
        <v>1032614</v>
      </c>
      <c r="K245" s="59"/>
    </row>
    <row r="246" spans="1:11" ht="15">
      <c r="A246" s="42"/>
      <c r="B246" s="20" t="s">
        <v>218</v>
      </c>
      <c r="G246" s="53"/>
      <c r="H246" s="140">
        <v>13260518</v>
      </c>
      <c r="I246" s="35"/>
      <c r="J246" s="65">
        <f>+J253</f>
        <v>10346413</v>
      </c>
      <c r="K246" s="59"/>
    </row>
    <row r="247" spans="1:11" ht="15">
      <c r="A247" s="42"/>
      <c r="G247" s="53"/>
      <c r="H247" s="118">
        <f>H245+H246</f>
        <v>15776720</v>
      </c>
      <c r="I247" s="35"/>
      <c r="J247" s="54">
        <f>+QtrBS!K27</f>
        <v>11379027</v>
      </c>
      <c r="K247" s="59"/>
    </row>
    <row r="248" spans="1:11" ht="5.25" customHeight="1">
      <c r="A248" s="42"/>
      <c r="G248" s="53"/>
      <c r="H248" s="117"/>
      <c r="I248" s="35"/>
      <c r="J248" s="65"/>
      <c r="K248" s="59"/>
    </row>
    <row r="249" spans="2:11" ht="15">
      <c r="B249" s="20" t="s">
        <v>219</v>
      </c>
      <c r="G249" s="53"/>
      <c r="H249" s="94"/>
      <c r="I249" s="35"/>
      <c r="J249" s="36"/>
      <c r="K249" s="36"/>
    </row>
    <row r="250" spans="3:11" ht="15">
      <c r="C250" s="20" t="s">
        <v>220</v>
      </c>
      <c r="G250" s="53"/>
      <c r="H250" s="94"/>
      <c r="I250" s="35"/>
      <c r="J250" s="36"/>
      <c r="K250" s="36"/>
    </row>
    <row r="251" spans="3:11" ht="15">
      <c r="C251" s="20" t="s">
        <v>231</v>
      </c>
      <c r="G251" s="53"/>
      <c r="H251" s="94">
        <v>10724438</v>
      </c>
      <c r="J251" s="36">
        <f>6897990+1292337</f>
        <v>8190327</v>
      </c>
      <c r="K251" s="36"/>
    </row>
    <row r="252" spans="3:11" ht="15">
      <c r="C252" s="20" t="s">
        <v>232</v>
      </c>
      <c r="G252" s="53"/>
      <c r="H252" s="94">
        <v>2536080</v>
      </c>
      <c r="J252" s="36">
        <f>2138435+17651</f>
        <v>2156086</v>
      </c>
      <c r="K252" s="36"/>
    </row>
    <row r="253" spans="7:11" ht="15">
      <c r="G253" s="53"/>
      <c r="H253" s="119">
        <f>SUM(H251:H252)</f>
        <v>13260518</v>
      </c>
      <c r="J253" s="56">
        <f>SUM(J251:J252)</f>
        <v>10346413</v>
      </c>
      <c r="K253" s="36"/>
    </row>
    <row r="254" spans="7:11" ht="16.5" customHeight="1">
      <c r="G254" s="53"/>
      <c r="H254" s="36"/>
      <c r="J254" s="36"/>
      <c r="K254" s="36"/>
    </row>
    <row r="255" spans="1:11" s="41" customFormat="1" ht="15.75">
      <c r="A255" s="40" t="s">
        <v>123</v>
      </c>
      <c r="B255" s="41" t="s">
        <v>239</v>
      </c>
      <c r="G255" s="19"/>
      <c r="H255" s="61"/>
      <c r="J255" s="62"/>
      <c r="K255" s="63"/>
    </row>
    <row r="256" spans="1:11" ht="15">
      <c r="A256" s="42"/>
      <c r="B256" s="20" t="s">
        <v>235</v>
      </c>
      <c r="G256" s="53"/>
      <c r="H256" s="36"/>
      <c r="K256" s="36"/>
    </row>
    <row r="257" spans="2:11" ht="15">
      <c r="B257" s="20" t="s">
        <v>81</v>
      </c>
      <c r="G257" s="53"/>
      <c r="H257" s="94">
        <v>41132</v>
      </c>
      <c r="J257" s="36">
        <v>65795</v>
      </c>
      <c r="K257" s="36"/>
    </row>
    <row r="258" spans="2:11" ht="15">
      <c r="B258" s="20" t="s">
        <v>144</v>
      </c>
      <c r="G258" s="53"/>
      <c r="H258" s="94">
        <v>371998</v>
      </c>
      <c r="J258" s="36">
        <v>223645</v>
      </c>
      <c r="K258" s="36"/>
    </row>
    <row r="259" spans="2:11" ht="15">
      <c r="B259" s="20" t="s">
        <v>146</v>
      </c>
      <c r="G259" s="53"/>
      <c r="H259" s="94">
        <v>235732</v>
      </c>
      <c r="J259" s="36">
        <f>170238</f>
        <v>170238</v>
      </c>
      <c r="K259" s="36"/>
    </row>
    <row r="260" spans="2:11" ht="15">
      <c r="B260" s="20" t="s">
        <v>145</v>
      </c>
      <c r="G260" s="53"/>
      <c r="H260" s="94">
        <v>365144</v>
      </c>
      <c r="J260" s="36">
        <v>165437</v>
      </c>
      <c r="K260" s="36"/>
    </row>
    <row r="261" spans="2:11" ht="15">
      <c r="B261" s="20" t="s">
        <v>165</v>
      </c>
      <c r="G261" s="53"/>
      <c r="H261" s="94">
        <v>1324254</v>
      </c>
      <c r="J261" s="36">
        <v>499403</v>
      </c>
      <c r="K261" s="36"/>
    </row>
    <row r="262" spans="7:11" ht="15">
      <c r="G262" s="53"/>
      <c r="H262" s="56">
        <f>SUM(H257:H261)</f>
        <v>2338260</v>
      </c>
      <c r="J262" s="56">
        <f>SUM(J257:J261)</f>
        <v>1124518</v>
      </c>
      <c r="K262" s="36"/>
    </row>
    <row r="263" spans="7:11" ht="15.75" customHeight="1">
      <c r="G263" s="53"/>
      <c r="H263" s="36"/>
      <c r="J263" s="36"/>
      <c r="K263" s="36"/>
    </row>
    <row r="264" spans="7:11" ht="15.75" customHeight="1">
      <c r="G264" s="53"/>
      <c r="H264" s="36"/>
      <c r="J264" s="36"/>
      <c r="K264" s="36"/>
    </row>
    <row r="265" spans="7:11" ht="15.75" customHeight="1">
      <c r="G265" s="53"/>
      <c r="H265" s="44" t="s">
        <v>242</v>
      </c>
      <c r="I265" s="82"/>
      <c r="J265" s="44" t="s">
        <v>242</v>
      </c>
      <c r="K265" s="36"/>
    </row>
    <row r="266" spans="7:11" ht="15.75" customHeight="1">
      <c r="G266" s="53"/>
      <c r="H266" s="100">
        <f>H242</f>
        <v>37164</v>
      </c>
      <c r="I266" s="82"/>
      <c r="J266" s="100">
        <f>J242</f>
        <v>36891</v>
      </c>
      <c r="K266" s="36"/>
    </row>
    <row r="267" spans="7:11" ht="15.75" customHeight="1">
      <c r="G267" s="53"/>
      <c r="H267" s="101" t="s">
        <v>29</v>
      </c>
      <c r="I267" s="82"/>
      <c r="J267" s="44" t="s">
        <v>29</v>
      </c>
      <c r="K267" s="36"/>
    </row>
    <row r="268" spans="1:11" s="41" customFormat="1" ht="14.25" customHeight="1">
      <c r="A268" s="40" t="s">
        <v>124</v>
      </c>
      <c r="B268" s="41" t="s">
        <v>241</v>
      </c>
      <c r="G268" s="19"/>
      <c r="H268" s="66"/>
      <c r="J268" s="66"/>
      <c r="K268" s="66"/>
    </row>
    <row r="269" spans="1:11" ht="14.25" customHeight="1">
      <c r="A269" s="42"/>
      <c r="B269" s="20" t="s">
        <v>236</v>
      </c>
      <c r="G269" s="53"/>
      <c r="H269" s="36"/>
      <c r="J269" s="36"/>
      <c r="K269" s="36"/>
    </row>
    <row r="270" spans="2:11" ht="14.25" customHeight="1">
      <c r="B270" s="20" t="s">
        <v>226</v>
      </c>
      <c r="G270" s="53"/>
      <c r="H270" s="94">
        <v>361715</v>
      </c>
      <c r="J270" s="94">
        <v>361253</v>
      </c>
      <c r="K270" s="36"/>
    </row>
    <row r="271" spans="2:11" ht="14.25" customHeight="1">
      <c r="B271" s="20" t="s">
        <v>225</v>
      </c>
      <c r="G271" s="53"/>
      <c r="H271" s="94">
        <v>179428</v>
      </c>
      <c r="J271" s="94">
        <v>179428</v>
      </c>
      <c r="K271" s="36"/>
    </row>
    <row r="272" spans="2:11" ht="14.25" customHeight="1">
      <c r="B272" s="20" t="s">
        <v>290</v>
      </c>
      <c r="G272" s="53"/>
      <c r="H272" s="94">
        <v>70920</v>
      </c>
      <c r="J272" s="94">
        <f>25808+15690+1489+24031</f>
        <v>67018</v>
      </c>
      <c r="K272" s="36"/>
    </row>
    <row r="273" spans="2:11" ht="14.25" customHeight="1">
      <c r="B273" s="20" t="s">
        <v>285</v>
      </c>
      <c r="G273" s="53"/>
      <c r="H273" s="94">
        <v>64604</v>
      </c>
      <c r="J273" s="94">
        <f>135220-58741</f>
        <v>76479</v>
      </c>
      <c r="K273" s="36"/>
    </row>
    <row r="274" spans="2:11" ht="14.25" customHeight="1">
      <c r="B274" s="20" t="s">
        <v>133</v>
      </c>
      <c r="G274" s="53"/>
      <c r="H274" s="94">
        <v>1482966</v>
      </c>
      <c r="J274" s="94">
        <f>1764613+300672-483382-313176</f>
        <v>1268727</v>
      </c>
      <c r="K274" s="36"/>
    </row>
    <row r="275" spans="7:11" ht="14.25" customHeight="1">
      <c r="G275" s="53"/>
      <c r="H275" s="119">
        <f>SUM(H270:H274)</f>
        <v>2159633</v>
      </c>
      <c r="J275" s="56">
        <f>SUM(J270:J274)</f>
        <v>1952905</v>
      </c>
      <c r="K275" s="36"/>
    </row>
    <row r="276" spans="7:11" ht="15.75" customHeight="1">
      <c r="G276" s="53"/>
      <c r="H276" s="120"/>
      <c r="J276" s="36"/>
      <c r="K276" s="36"/>
    </row>
    <row r="277" spans="2:11" s="90" customFormat="1" ht="90" customHeight="1">
      <c r="B277" s="197" t="s">
        <v>135</v>
      </c>
      <c r="C277" s="214"/>
      <c r="D277" s="214"/>
      <c r="E277" s="214"/>
      <c r="F277" s="214"/>
      <c r="G277" s="214"/>
      <c r="H277" s="214"/>
      <c r="I277" s="214"/>
      <c r="J277" s="214"/>
      <c r="K277" s="94"/>
    </row>
    <row r="278" spans="7:11" ht="16.5" customHeight="1">
      <c r="G278" s="53"/>
      <c r="H278" s="120"/>
      <c r="J278" s="36"/>
      <c r="K278" s="36"/>
    </row>
    <row r="279" spans="1:2" ht="16.5" customHeight="1">
      <c r="A279" s="40" t="s">
        <v>125</v>
      </c>
      <c r="B279" s="41" t="s">
        <v>11</v>
      </c>
    </row>
    <row r="280" spans="1:10" ht="27.75" customHeight="1">
      <c r="A280" s="40"/>
      <c r="B280" s="197" t="s">
        <v>126</v>
      </c>
      <c r="C280" s="197"/>
      <c r="D280" s="197"/>
      <c r="E280" s="197"/>
      <c r="F280" s="197"/>
      <c r="G280" s="197"/>
      <c r="H280" s="197"/>
      <c r="I280" s="197"/>
      <c r="J280" s="197"/>
    </row>
    <row r="281" spans="7:11" ht="16.5" customHeight="1">
      <c r="G281" s="53"/>
      <c r="H281" s="120"/>
      <c r="J281" s="135"/>
      <c r="K281" s="36"/>
    </row>
    <row r="282" spans="7:11" ht="16.5" customHeight="1">
      <c r="G282" s="53"/>
      <c r="H282" s="120"/>
      <c r="J282" s="135"/>
      <c r="K282" s="36"/>
    </row>
    <row r="283" spans="7:11" ht="16.5" customHeight="1">
      <c r="G283" s="53"/>
      <c r="H283" s="120"/>
      <c r="J283" s="135"/>
      <c r="K283" s="36"/>
    </row>
    <row r="284" ht="15">
      <c r="G284" s="20" t="s">
        <v>278</v>
      </c>
    </row>
    <row r="285" ht="15">
      <c r="G285" s="20" t="s">
        <v>279</v>
      </c>
    </row>
    <row r="286" ht="15">
      <c r="G286" s="20" t="s">
        <v>17</v>
      </c>
    </row>
    <row r="288" spans="2:3" ht="15">
      <c r="B288" s="90" t="s">
        <v>127</v>
      </c>
      <c r="C288" s="90"/>
    </row>
  </sheetData>
  <mergeCells count="64">
    <mergeCell ref="F134:G134"/>
    <mergeCell ref="B173:J173"/>
    <mergeCell ref="B201:J201"/>
    <mergeCell ref="B191:J191"/>
    <mergeCell ref="B179:J179"/>
    <mergeCell ref="B177:J177"/>
    <mergeCell ref="B189:J189"/>
    <mergeCell ref="H13:J13"/>
    <mergeCell ref="B188:J188"/>
    <mergeCell ref="B171:J171"/>
    <mergeCell ref="D134:E134"/>
    <mergeCell ref="B24:J24"/>
    <mergeCell ref="B49:J49"/>
    <mergeCell ref="B57:J57"/>
    <mergeCell ref="B183:J183"/>
    <mergeCell ref="B59:J59"/>
    <mergeCell ref="B54:J54"/>
    <mergeCell ref="B4:J4"/>
    <mergeCell ref="B82:J82"/>
    <mergeCell ref="B65:J65"/>
    <mergeCell ref="D81:E81"/>
    <mergeCell ref="F81:G81"/>
    <mergeCell ref="B52:J52"/>
    <mergeCell ref="B7:J7"/>
    <mergeCell ref="B27:J27"/>
    <mergeCell ref="F13:G13"/>
    <mergeCell ref="B30:J30"/>
    <mergeCell ref="B280:J280"/>
    <mergeCell ref="B197:J197"/>
    <mergeCell ref="B193:J193"/>
    <mergeCell ref="B195:J195"/>
    <mergeCell ref="B203:J203"/>
    <mergeCell ref="B198:J198"/>
    <mergeCell ref="B277:J277"/>
    <mergeCell ref="B239:J239"/>
    <mergeCell ref="B116:J116"/>
    <mergeCell ref="B118:J118"/>
    <mergeCell ref="B67:J67"/>
    <mergeCell ref="B96:J96"/>
    <mergeCell ref="B99:J99"/>
    <mergeCell ref="B85:J85"/>
    <mergeCell ref="B102:J102"/>
    <mergeCell ref="B105:J105"/>
    <mergeCell ref="B180:J180"/>
    <mergeCell ref="B154:J154"/>
    <mergeCell ref="B156:J156"/>
    <mergeCell ref="B161:J161"/>
    <mergeCell ref="B174:J174"/>
    <mergeCell ref="B168:J168"/>
    <mergeCell ref="B176:J176"/>
    <mergeCell ref="B112:J112"/>
    <mergeCell ref="B108:J108"/>
    <mergeCell ref="B110:J110"/>
    <mergeCell ref="B114:J114"/>
    <mergeCell ref="B120:J120"/>
    <mergeCell ref="B163:J163"/>
    <mergeCell ref="B165:J165"/>
    <mergeCell ref="B128:J128"/>
    <mergeCell ref="B130:J130"/>
    <mergeCell ref="D133:J133"/>
    <mergeCell ref="H134:J134"/>
    <mergeCell ref="B126:J126"/>
    <mergeCell ref="B124:J124"/>
    <mergeCell ref="B122:J122"/>
  </mergeCells>
  <printOptions horizontalCentered="1"/>
  <pageMargins left="0.35433070866141736" right="0.28" top="0.44" bottom="0.36" header="0.35" footer="0.22"/>
  <pageSetup firstPageNumber="3" useFirstPageNumber="1" horizontalDpi="600" verticalDpi="600" orientation="portrait" paperSize="9" scale="80" r:id="rId1"/>
  <headerFooter alignWithMargins="0">
    <oddFooter>&amp;C&amp;12&amp;P&amp;R&amp;6c:\quarter\&amp;F &amp;A
&amp;T &amp;D</oddFooter>
  </headerFooter>
  <rowBreaks count="6" manualBreakCount="6">
    <brk id="49" max="9" man="1"/>
    <brk id="96" max="9" man="1"/>
    <brk id="126" max="9" man="1"/>
    <brk id="165" max="9" man="1"/>
    <brk id="203" max="9" man="1"/>
    <brk id="2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Group Finance</cp:lastModifiedBy>
  <cp:lastPrinted>2001-11-21T07:36:00Z</cp:lastPrinted>
  <dcterms:created xsi:type="dcterms:W3CDTF">1999-05-18T00:37:04Z</dcterms:created>
  <dcterms:modified xsi:type="dcterms:W3CDTF">2001-08-09T05:12:43Z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