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9420" windowHeight="4245" tabRatio="916" activeTab="1"/>
  </bookViews>
  <sheets>
    <sheet name="QtrPL" sheetId="1" r:id="rId1"/>
    <sheet name="QtrBS" sheetId="2" r:id="rId2"/>
    <sheet name="Notes" sheetId="3" r:id="rId3"/>
  </sheets>
  <definedNames>
    <definedName name="_xlnm.Print_Area" localSheetId="2">'Notes'!$A$1:$J$256</definedName>
    <definedName name="_xlnm.Print_Area" localSheetId="1">'QtrBS'!$A$1:$K$51</definedName>
    <definedName name="_xlnm.Print_Area" localSheetId="0">'QtrPL'!$A$1:$L$57</definedName>
  </definedNames>
  <calcPr fullCalcOnLoad="1"/>
</workbook>
</file>

<file path=xl/sharedStrings.xml><?xml version="1.0" encoding="utf-8"?>
<sst xmlns="http://schemas.openxmlformats.org/spreadsheetml/2006/main" count="372" uniqueCount="276">
  <si>
    <t>Financial instruments with off balance sheet risk at the end of this reporting period consist of:</t>
  </si>
  <si>
    <t>23.</t>
  </si>
  <si>
    <t>24.</t>
  </si>
  <si>
    <t>25.</t>
  </si>
  <si>
    <t>26.</t>
  </si>
  <si>
    <t>- maturing within one year</t>
  </si>
  <si>
    <t>- maturing more than one year</t>
  </si>
  <si>
    <t>Money market instruments</t>
  </si>
  <si>
    <t>Non money market instruments</t>
  </si>
  <si>
    <t>The maturity structure of the money market instruments are as follows:</t>
  </si>
  <si>
    <t>Gross loans, advances and financing</t>
  </si>
  <si>
    <t>Less : Provision for bad and doubtful debts and financing, and</t>
  </si>
  <si>
    <t xml:space="preserve">           interest in suspense</t>
  </si>
  <si>
    <t>Net loans, advances and financing</t>
  </si>
  <si>
    <t>Demand deposits and savings deposits</t>
  </si>
  <si>
    <t>of deposits are as follows:</t>
  </si>
  <si>
    <t>Fixed deposits and negotiable certificates of deposits</t>
  </si>
  <si>
    <t>Total purchases</t>
  </si>
  <si>
    <t>Total disposals</t>
  </si>
  <si>
    <t>Total profits arising from disposal</t>
  </si>
  <si>
    <t>Total purchases and sales of quoted securities are as follows:</t>
  </si>
  <si>
    <t>At cost</t>
  </si>
  <si>
    <t>At carrying value / book value</t>
  </si>
  <si>
    <t>At market value at end of reporting period</t>
  </si>
  <si>
    <t>Total investment in quoted securities are as follows:</t>
  </si>
  <si>
    <t>Comparison With Preceding Quarter's Results</t>
  </si>
  <si>
    <t>Financial Instruments With Off Balance Sheet Risk</t>
  </si>
  <si>
    <t xml:space="preserve">Sale Of Investments And/Or Properties </t>
  </si>
  <si>
    <t>Loans, Advances And Financing</t>
  </si>
  <si>
    <t>Changes In The Composition Of The Group</t>
  </si>
  <si>
    <t>Status Of Corporate Proposals</t>
  </si>
  <si>
    <t>Seasonality / Cyclicality Of Operations</t>
  </si>
  <si>
    <t>Issuance Or Repayment Of Debts And Equity Securities</t>
  </si>
  <si>
    <t>Contingent Liabilities And Material Litigation</t>
  </si>
  <si>
    <t>MOTOR</t>
  </si>
  <si>
    <t>Malaysia</t>
  </si>
  <si>
    <t>Singapore</t>
  </si>
  <si>
    <t>BANKING AND FINANCIAL SERVICES</t>
  </si>
  <si>
    <t>MANUFACTURING</t>
  </si>
  <si>
    <t>BY ORDER OF THE BOARD</t>
  </si>
  <si>
    <t>MUSA BIN HAJI MOHD DAHAN</t>
  </si>
  <si>
    <t>27.</t>
  </si>
  <si>
    <t>Review Of Performance</t>
  </si>
  <si>
    <t>Prospects</t>
  </si>
  <si>
    <t>Dividend</t>
  </si>
  <si>
    <t>The following particulars on quoted investments do not include any investments undertaken by the financial institutions of the Group.</t>
  </si>
  <si>
    <t>The Group recorded a profit before tax of RM232.8 million for the third quarter compared with RM178.1 million for the preceding quarter, an increase of 30.7%. This arose mainly from higher profits contributed by CCL group due primarily to provisions made in the preceding quarter for foreign exchange losses in Astra on its uncovered foreign currency debts. No further provisions were made in the third quarter as the Rupiah, despite its volatility during the period stabilised against the US Dollar to approximate the rate as at 30 June 2000.</t>
  </si>
  <si>
    <t xml:space="preserve">However, CCL group's earnings were partly offset by the weakness of the Rupiah currency resulting in unrealised foreign exchange losses in Astra on its uncovered foreign currency debts accounted for in the first half of 2000 of which the Group's share amounted to RM41.3 million. No further provisions were made in the third quarter as the Rupiah, despite its volatility during the period stabilised against the US Dollar to approximate the rate as at 30 June 2000. </t>
  </si>
  <si>
    <t xml:space="preserve">During the nine months ended 30 September 2000, the Group recorded a profit before tax of RM587.2 million on a Group turnover of RM4,750.0 million compared with RM429.1 million and RM3,946.3 million respectively in 1999. The improvement in the performance was mainly contributed by the Group's two core businesses, the motor and financial services sectors. The financial services sector contributed close to 40% to the Group's earnings as compared to 32% in 1999.    </t>
  </si>
  <si>
    <t>During the financial year to-date, a total of 1,623,000 new ordinary shares were issued by virtue of the exercise of the Employees' Share Option Scheme which came into effect on 6 October 1999.</t>
  </si>
  <si>
    <t>The credit equivalent which is calculated based on the credit conversion factor as per Bank Negara Malaysia guidelines for the above commitments and contingent liabilities is RM1,278,691,000. (1999 : RM1,122,091,000).</t>
  </si>
  <si>
    <t>Current Year</t>
  </si>
  <si>
    <t>The business operations of the Group are not materially affected by seasonal or cyclical fluctuations.</t>
  </si>
  <si>
    <t>Cumulative Period</t>
  </si>
  <si>
    <t>(The full quarterly report prepared in the format prescribed by the Kuala Lumpur Stock Exchange is available at our website, www.eon.com.my)</t>
  </si>
  <si>
    <t>Foreign currency translation reserve</t>
  </si>
  <si>
    <t>There were no borrowings at the end of this reporting period.</t>
  </si>
  <si>
    <t xml:space="preserve">Fully diluted (based on 226,829,823 </t>
  </si>
  <si>
    <t xml:space="preserve">On 9 November 2000, EON Finance had entered into conditional sale and purchase agreements for the purchase of the remaining 1,282,500 ordinary shares of RM1.00 each representing 3.93% equity interest in Perkasa with the following parties: </t>
  </si>
  <si>
    <t>Damansara Realty Berhad for the purchase of 962,500 ordinary shares of RM1.00 each representing 2.95% equity interest in Perkasa for a cash consideration of RM295,245 and an issuance of 206,672 ordinary shares of RM1.00 each in EON Bank at an issue price of RM1.40 per share.</t>
  </si>
  <si>
    <t>Yayasan Negeri Sembilan for the purchase of 320,000 ordinary shares of RM1.00 each representing 0.98% equity interest in Perkasa for a cash consideration of RM98,160 and an issuance of 68,712 ordinary shares of RM1.00 each in EON Bank at an issue price of RM1.40 per share.</t>
  </si>
  <si>
    <t>Barring any unforeseen circumstances, the Board of Directors expects the Group's performance to be sustained in the last quarter of 2000, taking into consideration that 2000 is a taxable year.</t>
  </si>
  <si>
    <t>The Malaysia passenger car market grew by 21.3% to 207,846 units for the nine months of 2000 against 171,284 units in 1999 benefiting from the lower cost of financing. EON's new car sales also improved by 17.6% to 95,578 units compared with 81,274 units recorded in 1999. The increase in sales volume together with an improved model mix resulted in higher pre-tax profits of RM291.4 million, a growth of 20.9% against the corresponding period in 1999.</t>
  </si>
  <si>
    <t>On 4 September 2000, EON Bank received the Minister of Finance's (MOF) approval for the proposed acquisition of Oriental Bank Berhad's (OBB) business and proposed acquisition of the entire equity interest of Malaysian International Merchant Bankers Berhad (MIMB) and, EON Finance's proposed acquisition of the entire equity interest of City Finance Berhad (City). The proposed acquisition of Perkasa was approved by MOF on 6 November 2000.</t>
  </si>
  <si>
    <t>In Singapore, trading performance of the motor operations is expected to be lower in the last quarter and competition will be intense. Astra is expected to continue to show good trading results but its overall earnings are dependent on the stability of the Rupiah currency.</t>
  </si>
  <si>
    <t>Taxation comprises the following:</t>
  </si>
  <si>
    <t>Current taxation</t>
  </si>
  <si>
    <t>Share of associated companies' taxation</t>
  </si>
  <si>
    <t xml:space="preserve">  ordinary shares) (sen)</t>
  </si>
  <si>
    <t>Other than the above, there were no issuance and/or repayment of debt and equity securities, share buy-backs, share cancellation or shares held as treasury shares and resale of treasury shares.</t>
  </si>
  <si>
    <t>Other reserves</t>
  </si>
  <si>
    <t>Extraordinary Items</t>
  </si>
  <si>
    <t>Group's share of turnover of</t>
  </si>
  <si>
    <t>There were no extraordinary items for the current financial year to-date.</t>
  </si>
  <si>
    <t>There were no pre-acquisition profits or losses included in the results of the Group for the current financial year to-date.</t>
  </si>
  <si>
    <t>There were no changes in the composition of the Group for the current financial year to-date.</t>
  </si>
  <si>
    <t>There were no sale of investments nor properties for the current financial year to-date.</t>
  </si>
  <si>
    <t xml:space="preserve">The Group's share of property earnings for the nine months declined by 45.6% to RM8.2 million due to a lower number of development projects under construction and the completion of the MeraWoods project in 1999. </t>
  </si>
  <si>
    <t>The quarterly financial statements have been prepared in accordance with the applicable approved Accounting Standards in Malaysia and based on accounting policies and methods of computation consistent with those adopted in the 1999 audited accounts.</t>
  </si>
  <si>
    <t>End of</t>
  </si>
  <si>
    <t>The Group's share of profits from the motor operations of the CCL group was RM51.8 million, 90.0% higher than the corresponding period of 1999 with improved performances in all its major markets. Trading profits from the Singapore motor operations were significantly higher arising from the weak Euro, lower cost of Certificates of Entitlement and strong demand. This was further enhanced by the inclusion of Astra's results with effect from May 2000.</t>
  </si>
  <si>
    <t>Despite marginally higher trading activities, the Group’s stockbroking business reported lower profits against the corresponding period last year mainly due to writebacks made in 1999 in respect of provisions for reduced collateral values.</t>
  </si>
  <si>
    <t>The performance of the banking and financial services sector is expected to be sustained given the current business conditions and stable interest rates.</t>
  </si>
  <si>
    <t xml:space="preserve">Fully diluted (Based on </t>
  </si>
  <si>
    <t xml:space="preserve">after deducting any provision for preference </t>
  </si>
  <si>
    <t>Earnings per share (sen) based on 2(j) above</t>
  </si>
  <si>
    <t>There were no exceptional items for the current financial year to-date.</t>
  </si>
  <si>
    <t>(1999 : 226,825,823) ordinary shares]</t>
  </si>
  <si>
    <t xml:space="preserve">Foreign exchange related contracts </t>
  </si>
  <si>
    <t>PROPERTIES - Singapore</t>
  </si>
  <si>
    <t>Group Net Tangible Assets (NTA) Per Share</t>
  </si>
  <si>
    <t>QUARTERLY REPORT ON CONSOLIDATED RESULTS FOR THE THIRD QUARTER ENDED 30 SEPTEMBER 2000</t>
  </si>
  <si>
    <t>The Board of Directors is pleased to announce the unaudited results of the Group for the third quarter ended 30 September 2000.</t>
  </si>
  <si>
    <t>3rd Quarter</t>
  </si>
  <si>
    <t>The Board of Directors had declared an interim dividend of 25 sen per share less 28% tax (1999 : 25 sen per share less 28% tax) in respect of the financial year ending 31 December 2000, which was paid on 6 October 2000.</t>
  </si>
  <si>
    <t>No further interim dividend is recommended for the quarter under review.</t>
  </si>
  <si>
    <t>Shah Alam, 13 November 2000</t>
  </si>
  <si>
    <t xml:space="preserve">EON Finance Berhad (EON Finance) had on 30 August 2000 entered into a conditional sale and purchase agreement with Safuan Group Berhad for the proposed acquisition of 95.15% equity interest in Perkasa Finance Berhad (Perkasa) comprising 31,017,500 ordinary shares of RM1.00 each for a cash consideration of RM9,514,570 and an issuance of 6,660,199 ordinary shares of RM1.00 each in EON Bank Berhad (EON Bank) at an issue price of RM1.40 per share. </t>
  </si>
  <si>
    <t xml:space="preserve">On 31 August 2000, EON Finance had entered into a conditional sale and purchase agreement with Milyar Holdings Sdn Bhd for the proposed acquisition of 0.92% equity interest in Perkasa comprising 300,000 ordinary shares of RM1.00 each for a cash consideration of RM92,025 and an issuance of 64,417 ordinary shares of RM1.00 each in EON Bank at an issue price of RM1.40 per share. </t>
  </si>
  <si>
    <t>Basic &amp; Fully diluted [Based on 227,912,045</t>
  </si>
  <si>
    <t>Obligation on securities sold under repurchase agreement</t>
  </si>
  <si>
    <t>Included in the Goodwill write-off reserve account for the period is the Group's share of the Singapore associate, Cycle &amp; Carriage Ltd's (CCL) goodwill arising from the acquisition of PT Astra International Tbk (Astra) of RM257.8 million.</t>
  </si>
  <si>
    <t>Despite an earnings per share of 150.69 sen for the nine months ended 30 September 2000, the Group's NTA per share increased by only 9 sen to RM9.31 during the period due primarily to the Group's share of CCL's goodwill arising from the acquisition of Astra as disclosed in Note 13.</t>
  </si>
  <si>
    <t>The Proposed Acquisitions are now subject to the approvals of the Securities Commission, shareholders of Edaran Otomobil Nasional Berhad and EON Bank and, the High Court of Malaya pursuant to Section 50 of the Banking and Financial Institutions Act 1989 for the transfer of OBB's business to EON Bank.</t>
  </si>
  <si>
    <t>On 13 October 2000, the Foreign Investment Committee approved EON Bank's proposed acquisition of OBB's business and proposed acquisition of MIMB and, EON Finance's proposed acquisition of City and Perkasa (Proposed Acquisitions).</t>
  </si>
  <si>
    <t>The motor sector registered a commendable growth of 27.9% with pre-tax profits of RM343.2 million for the nine months ended 30 September 2000 compared with the corresponding period last year.</t>
  </si>
  <si>
    <t xml:space="preserve">Based on the current positive domestic and operating environment in Malaysia, and the annual GDP growth forecast of 7.5% this year, the outlook for both the motor and financial services sectors remains favourable. </t>
  </si>
  <si>
    <t xml:space="preserve">The Group’s banking and financial services sector recorded significant increase in pre-tax profits to RM226.3 million for the period ended 30 September 2000, a growth of 66.0%. The increase was contributed substantially by EON Finance's strong performance with earnings of RM158.8 million, an increase of 88.2% attributed mainly to higher net interest earned from a higher loan base and higher interest margins, and lower loan loss provisions. EON Bank also posted higher profits of RM62.9 million, up 53.3% from 1999 arising substantially from lower cost of funds. </t>
  </si>
  <si>
    <t>Company Secretary</t>
  </si>
  <si>
    <t xml:space="preserve">The manufacturing sector also benefited from the improved demand in passenger cars and contributed RM10.7 million to the Group's pre-tax profits. </t>
  </si>
  <si>
    <t>The parallel distributorship arrangement involving EON and Usahasama Proton-DRB Sdn Bhd in the distribution of the Waja model is not expected to have a material impact on the Group's earnings for the remaining quarter of the year.</t>
  </si>
  <si>
    <t>There were no material contingent liabilities nor material litigation pending at the date of this report other than the contingent liabilities as disclosed in Note 22.</t>
  </si>
  <si>
    <t>In accordance with the waiver granted under the Income Tax (Amendment) Act 1999 which was gazetted on 8 July 1999, income (other than dividend income) derived in 1999 was waived from income tax. Accordingly, no provision was made for Malaysian income tax in respect of business income earned by the Group for the financial year ended 31 December 1999.</t>
  </si>
  <si>
    <t>EDARAN OTOMOBIL NASIONAL BERHAD</t>
  </si>
  <si>
    <t>(119767 - X)</t>
  </si>
  <si>
    <t>(Incorporated in Malaysia)</t>
  </si>
  <si>
    <t>CONSOLIDATED INCOME STATEMENT</t>
  </si>
  <si>
    <t>Current</t>
  </si>
  <si>
    <t>Preceding Year</t>
  </si>
  <si>
    <t>Year</t>
  </si>
  <si>
    <t>To date</t>
  </si>
  <si>
    <t>Corresponding</t>
  </si>
  <si>
    <t>Period</t>
  </si>
  <si>
    <t>RM'000</t>
  </si>
  <si>
    <t>Quarter</t>
  </si>
  <si>
    <t>(a)</t>
  </si>
  <si>
    <t>1</t>
  </si>
  <si>
    <t>Turnover</t>
  </si>
  <si>
    <t>(b)</t>
  </si>
  <si>
    <t>(c)</t>
  </si>
  <si>
    <t>Other income including interest income</t>
  </si>
  <si>
    <t>Investment income</t>
  </si>
  <si>
    <t>2</t>
  </si>
  <si>
    <t>Interest on borrowings</t>
  </si>
  <si>
    <t>Depreciation and amortisation</t>
  </si>
  <si>
    <t>(d)</t>
  </si>
  <si>
    <t>Exceptional items</t>
  </si>
  <si>
    <t>(e)</t>
  </si>
  <si>
    <t>(f)</t>
  </si>
  <si>
    <t>Share in the results of associated companies</t>
  </si>
  <si>
    <t>(g)</t>
  </si>
  <si>
    <t>(h)</t>
  </si>
  <si>
    <t>Taxation</t>
  </si>
  <si>
    <t>(i)</t>
  </si>
  <si>
    <t>(ii)</t>
  </si>
  <si>
    <t>Less minority interests</t>
  </si>
  <si>
    <t>(j)</t>
  </si>
  <si>
    <t>(k)</t>
  </si>
  <si>
    <t>Extraordinary items</t>
  </si>
  <si>
    <t>(iii)</t>
  </si>
  <si>
    <t>(l)</t>
  </si>
  <si>
    <t>3</t>
  </si>
  <si>
    <t>extraordinary items</t>
  </si>
  <si>
    <t>the company</t>
  </si>
  <si>
    <t>attributable to members of the company</t>
  </si>
  <si>
    <t>CONSOLIDATED BALANCE SHEET</t>
  </si>
  <si>
    <t>Stocks</t>
  </si>
  <si>
    <t>Others</t>
  </si>
  <si>
    <t>Dealing securities</t>
  </si>
  <si>
    <t>Loans, advances and financing</t>
  </si>
  <si>
    <t>Investments</t>
  </si>
  <si>
    <t>Deposits from customers</t>
  </si>
  <si>
    <t>Bills and acceptances payable</t>
  </si>
  <si>
    <t>Goodwill write-off reserve</t>
  </si>
  <si>
    <t>1.</t>
  </si>
  <si>
    <t>2.</t>
  </si>
  <si>
    <t>3.</t>
  </si>
  <si>
    <t>4.</t>
  </si>
  <si>
    <t>5.</t>
  </si>
  <si>
    <t>6.</t>
  </si>
  <si>
    <t>7.</t>
  </si>
  <si>
    <t>8.</t>
  </si>
  <si>
    <t>Total</t>
  </si>
  <si>
    <t>9.</t>
  </si>
  <si>
    <t>Other liabilities</t>
  </si>
  <si>
    <t>Proposed dividend</t>
  </si>
  <si>
    <t>Total Assets</t>
  </si>
  <si>
    <t>Motor</t>
  </si>
  <si>
    <t>Properties</t>
  </si>
  <si>
    <t>Manufacturing</t>
  </si>
  <si>
    <t>Less :</t>
  </si>
  <si>
    <t>MINORITY INTERESTS</t>
  </si>
  <si>
    <t>Financial</t>
  </si>
  <si>
    <t>Profit before taxation, minority interests and</t>
  </si>
  <si>
    <t>Profit after taxation before deducting</t>
  </si>
  <si>
    <t xml:space="preserve">Operating profit before interest on borrowings, </t>
  </si>
  <si>
    <t xml:space="preserve">depreciation and amortisation, exceptional </t>
  </si>
  <si>
    <t>items, income tax, minority interests and</t>
  </si>
  <si>
    <t xml:space="preserve">Operating profit after interest on borrowings, </t>
  </si>
  <si>
    <t xml:space="preserve">depreciation and amortisation and exceptional </t>
  </si>
  <si>
    <t>items but before income tax, minority interests</t>
  </si>
  <si>
    <t>and extraordinary items</t>
  </si>
  <si>
    <t xml:space="preserve"> minority interests</t>
  </si>
  <si>
    <t xml:space="preserve">Profit after taxation attributable to members of </t>
  </si>
  <si>
    <t xml:space="preserve">Extraordinary items attributable to members </t>
  </si>
  <si>
    <t>of the company</t>
  </si>
  <si>
    <t xml:space="preserve">Profit after taxation and extraordinary items </t>
  </si>
  <si>
    <t>dividends, if any:-</t>
  </si>
  <si>
    <t>NOTES</t>
  </si>
  <si>
    <t>Accounting Policies</t>
  </si>
  <si>
    <t>Exceptional Items</t>
  </si>
  <si>
    <t>As at</t>
  </si>
  <si>
    <t>10.</t>
  </si>
  <si>
    <t>Group Borrowings</t>
  </si>
  <si>
    <t>Pre-Acquisition Profits</t>
  </si>
  <si>
    <t>11.</t>
  </si>
  <si>
    <t>Principal amount</t>
  </si>
  <si>
    <t>Direct credit substitutes</t>
  </si>
  <si>
    <t>Certain transaction related contingent items</t>
  </si>
  <si>
    <t>Short term self-liquidating trade-related contingencies</t>
  </si>
  <si>
    <t>Housing loans sold directly and indirectly to Cagamas Berhad with recourse</t>
  </si>
  <si>
    <t>Obligations under underwriting agreement</t>
  </si>
  <si>
    <t>Irrevocable commitments to extend credit:</t>
  </si>
  <si>
    <t>Miscellaneous</t>
  </si>
  <si>
    <t>The above commitments and contingent liabilities are in respect of the banking group. No material losses are anticipated as these amounts arose in the normal course of business of the banking group in which the group makes various commitments and incurs certain contingent liabilities with legal recourse to its customers.</t>
  </si>
  <si>
    <t>12.</t>
  </si>
  <si>
    <t>Segmental Reporting</t>
  </si>
  <si>
    <t>Profit/(Loss) Before Tax</t>
  </si>
  <si>
    <t>Banking &amp; financial services</t>
  </si>
  <si>
    <t>associated companies</t>
  </si>
  <si>
    <t>13.</t>
  </si>
  <si>
    <t>14.</t>
  </si>
  <si>
    <t>15.</t>
  </si>
  <si>
    <t>ASSETS</t>
  </si>
  <si>
    <t>Cash and short term funds</t>
  </si>
  <si>
    <t>Statutory deposits with Bank Negara Malaysia</t>
  </si>
  <si>
    <t>Other assets</t>
  </si>
  <si>
    <t>Investment in associated companies</t>
  </si>
  <si>
    <t>Amounts due from associated companies</t>
  </si>
  <si>
    <t>Fixed assets</t>
  </si>
  <si>
    <t>LIABILITIES</t>
  </si>
  <si>
    <t>Deposits and placements of banks and</t>
  </si>
  <si>
    <t>other financial institutions</t>
  </si>
  <si>
    <t>Amounts due to associated companies</t>
  </si>
  <si>
    <t>SHARE CAPITAL</t>
  </si>
  <si>
    <t>RESERVES</t>
  </si>
  <si>
    <t>Statutory reserve</t>
  </si>
  <si>
    <t>Share premium</t>
  </si>
  <si>
    <t>Profit and loss account</t>
  </si>
  <si>
    <t>Trade debtors</t>
  </si>
  <si>
    <t>Other debtors, deposits and prepayments</t>
  </si>
  <si>
    <t>Other assets of the banking group</t>
  </si>
  <si>
    <t>Trade creditors</t>
  </si>
  <si>
    <t>Other creditors</t>
  </si>
  <si>
    <t>SHAREHOLDERS' FUNDS</t>
  </si>
  <si>
    <t>LIFE ASSURANCE FUND</t>
  </si>
  <si>
    <t>LONG TERM LIABILITIES</t>
  </si>
  <si>
    <t>TOTAL LIABILITIES AND SHAREHOLDERS' FUNDS</t>
  </si>
  <si>
    <t>Long term lease creditor</t>
  </si>
  <si>
    <t>Retirement benefits</t>
  </si>
  <si>
    <t>Maturity within one year</t>
  </si>
  <si>
    <t>Maturity more than one year</t>
  </si>
  <si>
    <t>The maturity structure of fixed deposits and negotiable certificates</t>
  </si>
  <si>
    <t>Note</t>
  </si>
  <si>
    <t>Other assets consist of:</t>
  </si>
  <si>
    <t>Other liabilities consist of:</t>
  </si>
  <si>
    <t>Reserves consist of:</t>
  </si>
  <si>
    <t>Long term liabilities consist of:</t>
  </si>
  <si>
    <t>Other Assets</t>
  </si>
  <si>
    <t>Deposits From Customers</t>
  </si>
  <si>
    <t xml:space="preserve">Other Liabilities  </t>
  </si>
  <si>
    <t xml:space="preserve">Reserves  </t>
  </si>
  <si>
    <t xml:space="preserve">Long Term Liabilities   </t>
  </si>
  <si>
    <t>16.</t>
  </si>
  <si>
    <t>17.</t>
  </si>
  <si>
    <t>18.</t>
  </si>
  <si>
    <t>19.</t>
  </si>
  <si>
    <t>20.</t>
  </si>
  <si>
    <t>21.</t>
  </si>
  <si>
    <t>22.</t>
  </si>
  <si>
    <t>As At</t>
  </si>
  <si>
    <t>Preceding</t>
  </si>
  <si>
    <t>Year End</t>
  </si>
  <si>
    <t>The maturity structure of gross loans, advances and financing are as follows:</t>
  </si>
  <si>
    <t>Quoted Investments</t>
  </si>
  <si>
    <t>Net tangible assets per share (RM)</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</si>
</sst>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_);_(* \(#,##0.0\);_(* &quot;-&quot;??_);_(@_)"/>
    <numFmt numFmtId="173" formatCode="_(* #,##0_);_(* \(#,##0\);_(* &quot;-&quot;??_);_(@_)"/>
    <numFmt numFmtId="174" formatCode="_(* #,##0.000_);_(* \(#,##0.000\);_(* &quot;-&quot;??_);_(@_)"/>
    <numFmt numFmtId="175" formatCode="_(* #,##0.0000_);_(* \(#,##0.0000\);_(* &quot;-&quot;??_);_(@_)"/>
    <numFmt numFmtId="176" formatCode="#,##0;\(#,##0\)"/>
    <numFmt numFmtId="177" formatCode="#,##0.0;\-#,##0.0"/>
    <numFmt numFmtId="178" formatCode="0.0%"/>
    <numFmt numFmtId="179" formatCode="_-* #,##0.0_-;\-* #,##0.0_-;_-* &quot;-&quot;??_-;_-@_-"/>
    <numFmt numFmtId="180" formatCode="_-* #,##0_-;\-* #,##0_-;_-* &quot;-&quot;??_-;_-@_-"/>
    <numFmt numFmtId="181" formatCode="_-* #,##0.000_-;\-* #,##0.000_-;_-* &quot;-&quot;??_-;_-@_-"/>
    <numFmt numFmtId="182" formatCode="_-* #,##0.0000_-;\-* #,##0.0000_-;_-* &quot;-&quot;??_-;_-@_-"/>
    <numFmt numFmtId="183" formatCode="0.0000000"/>
    <numFmt numFmtId="184" formatCode="0.000000"/>
    <numFmt numFmtId="185" formatCode="0.00000"/>
    <numFmt numFmtId="186" formatCode="0.0000"/>
    <numFmt numFmtId="187" formatCode="0.000"/>
    <numFmt numFmtId="188" formatCode="#,##0.0;\(#,##0.0\)"/>
    <numFmt numFmtId="189" formatCode="#,##0.00;\(#,##0.00\)"/>
    <numFmt numFmtId="190" formatCode="#,##0;[Red]\(#,##0\)"/>
    <numFmt numFmtId="191" formatCode="###0"/>
    <numFmt numFmtId="192" formatCode="_(* #,##0.00000_);_(* \(#,##0.00000\);_(* &quot;-&quot;??_);_(@_)"/>
    <numFmt numFmtId="193" formatCode="_(* #,##0.000000_);_(* \(#,##0.000000\);_(* &quot;-&quot;??_);_(@_)"/>
    <numFmt numFmtId="194" formatCode="_(* #,##0.0000000_);_(* \(#,##0.0000000\);_(* &quot;-&quot;??_);_(@_)"/>
    <numFmt numFmtId="195" formatCode="_(* #,##0.00000000_);_(* \(#,##0.00000000\);_(* &quot;-&quot;??_);_(@_)"/>
    <numFmt numFmtId="196" formatCode="#,##0.000;\-#,##0.000"/>
    <numFmt numFmtId="197" formatCode="#,##0.0000;\-#,##0.0000"/>
    <numFmt numFmtId="198" formatCode="#,##0.00000;\-#,##0.00000"/>
    <numFmt numFmtId="199" formatCode="#,##0.000000;\-#,##0.000000"/>
    <numFmt numFmtId="200" formatCode="#,##0.0000000;\-#,##0.0000000"/>
  </numFmts>
  <fonts count="12">
    <font>
      <sz val="10"/>
      <name val="Arial"/>
      <family val="0"/>
    </font>
    <font>
      <b/>
      <sz val="10"/>
      <name val="Arial"/>
      <family val="2"/>
    </font>
    <font>
      <sz val="9"/>
      <name val="Arial"/>
      <family val="2"/>
    </font>
    <font>
      <sz val="11"/>
      <name val="Arial"/>
      <family val="2"/>
    </font>
    <font>
      <b/>
      <sz val="11"/>
      <name val="Arial"/>
      <family val="2"/>
    </font>
    <font>
      <b/>
      <sz val="12"/>
      <name val="Arial"/>
      <family val="2"/>
    </font>
    <font>
      <sz val="12"/>
      <name val="Arial"/>
      <family val="2"/>
    </font>
    <font>
      <i/>
      <sz val="11"/>
      <name val="Arial"/>
      <family val="2"/>
    </font>
    <font>
      <u val="single"/>
      <sz val="12"/>
      <name val="Arial"/>
      <family val="2"/>
    </font>
    <font>
      <b/>
      <i/>
      <sz val="12"/>
      <name val="Arial"/>
      <family val="2"/>
    </font>
    <font>
      <b/>
      <i/>
      <sz val="10"/>
      <name val="Arial"/>
      <family val="2"/>
    </font>
    <font>
      <sz val="12"/>
      <name val="Helv"/>
      <family val="0"/>
    </font>
  </fonts>
  <fills count="2">
    <fill>
      <patternFill/>
    </fill>
    <fill>
      <patternFill patternType="gray125"/>
    </fill>
  </fills>
  <borders count="16">
    <border>
      <left/>
      <right/>
      <top/>
      <bottom/>
      <diagonal/>
    </border>
    <border>
      <left>
        <color indexed="63"/>
      </left>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color indexed="63"/>
      </top>
      <bottom style="double"/>
    </border>
    <border>
      <left>
        <color indexed="63"/>
      </left>
      <right style="thin"/>
      <top>
        <color indexed="63"/>
      </top>
      <bottom>
        <color indexed="63"/>
      </bottom>
    </border>
    <border>
      <left>
        <color indexed="63"/>
      </left>
      <right>
        <color indexed="63"/>
      </right>
      <top style="thin"/>
      <bottom style="thin"/>
    </border>
    <border>
      <left>
        <color indexed="63"/>
      </left>
      <right>
        <color indexed="63"/>
      </right>
      <top style="thin"/>
      <bottom style="double"/>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37" fontId="11" fillId="0" borderId="0">
      <alignment/>
      <protection/>
    </xf>
    <xf numFmtId="9" fontId="0" fillId="0" borderId="0" applyFont="0" applyFill="0" applyBorder="0" applyAlignment="0" applyProtection="0"/>
  </cellStyleXfs>
  <cellXfs count="177">
    <xf numFmtId="0" fontId="0" fillId="0" borderId="0" xfId="0" applyAlignment="1">
      <alignment/>
    </xf>
    <xf numFmtId="0" fontId="2" fillId="0" borderId="0" xfId="0" applyFont="1" applyAlignment="1" quotePrefix="1">
      <alignment horizontal="center"/>
    </xf>
    <xf numFmtId="0" fontId="0" fillId="0" borderId="0" xfId="0" applyFont="1" applyAlignment="1">
      <alignment/>
    </xf>
    <xf numFmtId="173" fontId="0" fillId="0" borderId="0" xfId="15" applyNumberFormat="1" applyFont="1" applyAlignment="1">
      <alignment/>
    </xf>
    <xf numFmtId="0" fontId="0" fillId="0" borderId="0" xfId="0" applyFont="1" applyBorder="1" applyAlignment="1">
      <alignment/>
    </xf>
    <xf numFmtId="0" fontId="3" fillId="0" borderId="0" xfId="0" applyFont="1" applyAlignment="1" quotePrefix="1">
      <alignment/>
    </xf>
    <xf numFmtId="0" fontId="3" fillId="0" borderId="0" xfId="0" applyFont="1" applyAlignment="1">
      <alignment/>
    </xf>
    <xf numFmtId="173" fontId="3" fillId="0" borderId="1" xfId="15" applyNumberFormat="1" applyFont="1" applyBorder="1" applyAlignment="1">
      <alignment/>
    </xf>
    <xf numFmtId="173" fontId="3" fillId="0" borderId="0" xfId="15" applyNumberFormat="1" applyFont="1" applyBorder="1" applyAlignment="1">
      <alignment/>
    </xf>
    <xf numFmtId="173" fontId="3" fillId="0" borderId="2" xfId="15" applyNumberFormat="1" applyFont="1" applyBorder="1" applyAlignment="1">
      <alignment/>
    </xf>
    <xf numFmtId="173" fontId="3" fillId="0" borderId="3" xfId="15" applyNumberFormat="1" applyFont="1" applyBorder="1" applyAlignment="1">
      <alignment/>
    </xf>
    <xf numFmtId="173" fontId="3" fillId="0" borderId="4" xfId="15" applyNumberFormat="1" applyFont="1" applyBorder="1" applyAlignment="1">
      <alignment/>
    </xf>
    <xf numFmtId="173" fontId="3" fillId="0" borderId="5" xfId="15" applyNumberFormat="1" applyFont="1" applyBorder="1" applyAlignment="1">
      <alignment/>
    </xf>
    <xf numFmtId="173" fontId="4" fillId="0" borderId="0" xfId="15" applyNumberFormat="1" applyFont="1" applyBorder="1" applyAlignment="1">
      <alignment/>
    </xf>
    <xf numFmtId="173" fontId="4" fillId="0" borderId="6" xfId="15" applyNumberFormat="1" applyFont="1" applyBorder="1" applyAlignment="1">
      <alignment/>
    </xf>
    <xf numFmtId="171" fontId="3" fillId="0" borderId="0" xfId="15" applyNumberFormat="1" applyFont="1" applyBorder="1" applyAlignment="1">
      <alignment/>
    </xf>
    <xf numFmtId="173" fontId="3" fillId="0" borderId="0" xfId="15" applyNumberFormat="1" applyFont="1" applyAlignment="1">
      <alignment/>
    </xf>
    <xf numFmtId="0" fontId="4" fillId="0" borderId="0" xfId="0" applyFont="1" applyAlignment="1">
      <alignment/>
    </xf>
    <xf numFmtId="0" fontId="4" fillId="0" borderId="0" xfId="0" applyFont="1" applyBorder="1" applyAlignment="1">
      <alignment horizontal="center"/>
    </xf>
    <xf numFmtId="14" fontId="4" fillId="0" borderId="0" xfId="0" applyNumberFormat="1" applyFont="1" applyBorder="1" applyAlignment="1">
      <alignment horizontal="center"/>
    </xf>
    <xf numFmtId="0" fontId="5" fillId="0" borderId="0" xfId="0" applyFont="1" applyAlignment="1">
      <alignment horizontal="center"/>
    </xf>
    <xf numFmtId="0" fontId="6" fillId="0" borderId="0" xfId="0" applyFont="1" applyAlignment="1">
      <alignment/>
    </xf>
    <xf numFmtId="0" fontId="4" fillId="0" borderId="0" xfId="0" applyFont="1" applyAlignment="1">
      <alignment vertical="top"/>
    </xf>
    <xf numFmtId="0" fontId="3" fillId="0" borderId="0" xfId="0" applyFont="1" applyAlignment="1">
      <alignment vertical="top"/>
    </xf>
    <xf numFmtId="0" fontId="4" fillId="0" borderId="0" xfId="0" applyFont="1" applyAlignment="1">
      <alignment horizontal="center" vertical="top"/>
    </xf>
    <xf numFmtId="0" fontId="7" fillId="0" borderId="0" xfId="0" applyFont="1" applyAlignment="1">
      <alignment/>
    </xf>
    <xf numFmtId="0" fontId="3" fillId="0" borderId="0" xfId="0" applyFont="1" applyAlignment="1">
      <alignment horizontal="center"/>
    </xf>
    <xf numFmtId="0" fontId="3" fillId="0" borderId="0" xfId="0" applyFont="1" applyBorder="1" applyAlignment="1">
      <alignment/>
    </xf>
    <xf numFmtId="0" fontId="3" fillId="0" borderId="7" xfId="0" applyFont="1" applyBorder="1" applyAlignment="1">
      <alignment horizontal="center"/>
    </xf>
    <xf numFmtId="0" fontId="3" fillId="0" borderId="3" xfId="0" applyFont="1" applyBorder="1" applyAlignment="1">
      <alignment horizontal="center"/>
    </xf>
    <xf numFmtId="0" fontId="3" fillId="0" borderId="2" xfId="0" applyFont="1" applyBorder="1" applyAlignment="1">
      <alignment horizontal="center"/>
    </xf>
    <xf numFmtId="0" fontId="3" fillId="0" borderId="0" xfId="0" applyFont="1" applyBorder="1" applyAlignment="1">
      <alignment vertical="top"/>
    </xf>
    <xf numFmtId="173" fontId="3" fillId="0" borderId="8" xfId="15" applyNumberFormat="1" applyFont="1" applyBorder="1" applyAlignment="1">
      <alignment/>
    </xf>
    <xf numFmtId="173" fontId="3" fillId="0" borderId="6" xfId="15" applyNumberFormat="1" applyFont="1" applyBorder="1" applyAlignment="1">
      <alignment/>
    </xf>
    <xf numFmtId="173" fontId="3" fillId="0" borderId="9" xfId="15" applyNumberFormat="1" applyFont="1" applyBorder="1" applyAlignment="1">
      <alignment/>
    </xf>
    <xf numFmtId="171" fontId="3" fillId="0" borderId="6" xfId="15" applyNumberFormat="1" applyFont="1" applyBorder="1" applyAlignment="1">
      <alignment/>
    </xf>
    <xf numFmtId="0" fontId="3" fillId="0" borderId="0" xfId="0" applyFont="1" applyAlignment="1">
      <alignment horizontal="center" vertical="top"/>
    </xf>
    <xf numFmtId="0" fontId="3" fillId="0" borderId="0" xfId="0" applyFont="1" applyAlignment="1" quotePrefix="1">
      <alignment horizontal="center"/>
    </xf>
    <xf numFmtId="0" fontId="3" fillId="0" borderId="10" xfId="0" applyFont="1" applyBorder="1" applyAlignment="1">
      <alignment horizontal="center"/>
    </xf>
    <xf numFmtId="43" fontId="3" fillId="0" borderId="1" xfId="15" applyNumberFormat="1" applyFont="1" applyBorder="1" applyAlignment="1">
      <alignment/>
    </xf>
    <xf numFmtId="171" fontId="3" fillId="0" borderId="1" xfId="15" applyNumberFormat="1" applyFont="1" applyBorder="1" applyAlignment="1">
      <alignment/>
    </xf>
    <xf numFmtId="173" fontId="5" fillId="0" borderId="0" xfId="15" applyNumberFormat="1" applyFont="1" applyAlignment="1">
      <alignment/>
    </xf>
    <xf numFmtId="173" fontId="6" fillId="0" borderId="0" xfId="15" applyNumberFormat="1" applyFont="1" applyAlignment="1">
      <alignment/>
    </xf>
    <xf numFmtId="173" fontId="6" fillId="0" borderId="0" xfId="15" applyNumberFormat="1" applyFont="1" applyBorder="1" applyAlignment="1">
      <alignment/>
    </xf>
    <xf numFmtId="173" fontId="6" fillId="0" borderId="3" xfId="15" applyNumberFormat="1" applyFont="1" applyBorder="1" applyAlignment="1">
      <alignment/>
    </xf>
    <xf numFmtId="173" fontId="6" fillId="0" borderId="4" xfId="15" applyNumberFormat="1" applyFont="1" applyBorder="1" applyAlignment="1">
      <alignment/>
    </xf>
    <xf numFmtId="173" fontId="6" fillId="0" borderId="11" xfId="15" applyNumberFormat="1" applyFont="1" applyBorder="1" applyAlignment="1">
      <alignment/>
    </xf>
    <xf numFmtId="0" fontId="5" fillId="0" borderId="0" xfId="0" applyFont="1" applyAlignment="1" quotePrefix="1">
      <alignment/>
    </xf>
    <xf numFmtId="0" fontId="5" fillId="0" borderId="0" xfId="0" applyFont="1" applyAlignment="1">
      <alignment/>
    </xf>
    <xf numFmtId="0" fontId="6" fillId="0" borderId="0" xfId="0" applyFont="1" applyAlignment="1" quotePrefix="1">
      <alignment/>
    </xf>
    <xf numFmtId="0" fontId="5" fillId="0" borderId="0" xfId="0" applyFont="1" applyBorder="1" applyAlignment="1" quotePrefix="1">
      <alignment horizontal="left"/>
    </xf>
    <xf numFmtId="0" fontId="6" fillId="0" borderId="0" xfId="0" applyFont="1" applyBorder="1" applyAlignment="1">
      <alignment horizontal="center"/>
    </xf>
    <xf numFmtId="0" fontId="6" fillId="0" borderId="0" xfId="0" applyFont="1" applyAlignment="1" quotePrefix="1">
      <alignment vertical="top"/>
    </xf>
    <xf numFmtId="0" fontId="6" fillId="0" borderId="3" xfId="0" applyFont="1" applyBorder="1" applyAlignment="1">
      <alignment horizontal="center"/>
    </xf>
    <xf numFmtId="0" fontId="6" fillId="0" borderId="2" xfId="0" applyFont="1" applyBorder="1" applyAlignment="1">
      <alignment horizontal="center"/>
    </xf>
    <xf numFmtId="0" fontId="6" fillId="0" borderId="7" xfId="0" applyFont="1" applyBorder="1" applyAlignment="1">
      <alignment horizontal="center"/>
    </xf>
    <xf numFmtId="173" fontId="6" fillId="0" borderId="7" xfId="15" applyNumberFormat="1" applyFont="1" applyBorder="1" applyAlignment="1">
      <alignment/>
    </xf>
    <xf numFmtId="173" fontId="6" fillId="0" borderId="12" xfId="15" applyNumberFormat="1" applyFont="1" applyBorder="1" applyAlignment="1">
      <alignment/>
    </xf>
    <xf numFmtId="0" fontId="5" fillId="0" borderId="0" xfId="0" applyFont="1" applyAlignment="1" quotePrefix="1">
      <alignment horizontal="left"/>
    </xf>
    <xf numFmtId="171" fontId="6" fillId="0" borderId="0" xfId="15" applyFont="1" applyBorder="1" applyAlignment="1">
      <alignment/>
    </xf>
    <xf numFmtId="0" fontId="6" fillId="0" borderId="0" xfId="0" applyFont="1" applyAlignment="1">
      <alignment horizontal="center"/>
    </xf>
    <xf numFmtId="173" fontId="6" fillId="0" borderId="8" xfId="15" applyNumberFormat="1" applyFont="1" applyBorder="1" applyAlignment="1">
      <alignment horizontal="center"/>
    </xf>
    <xf numFmtId="173" fontId="6" fillId="0" borderId="5" xfId="15" applyNumberFormat="1" applyFont="1" applyBorder="1" applyAlignment="1">
      <alignment/>
    </xf>
    <xf numFmtId="173" fontId="6" fillId="0" borderId="8" xfId="15" applyNumberFormat="1" applyFont="1" applyBorder="1" applyAlignment="1">
      <alignment/>
    </xf>
    <xf numFmtId="0" fontId="6" fillId="0" borderId="0" xfId="0" applyFont="1" applyAlignment="1">
      <alignment horizontal="left"/>
    </xf>
    <xf numFmtId="0" fontId="6" fillId="0" borderId="0" xfId="0" applyFont="1" applyBorder="1" applyAlignment="1">
      <alignment horizontal="center" vertical="top"/>
    </xf>
    <xf numFmtId="0" fontId="6" fillId="0" borderId="0" xfId="0" applyFont="1" applyBorder="1" applyAlignment="1">
      <alignment vertical="top"/>
    </xf>
    <xf numFmtId="14" fontId="6" fillId="0" borderId="0" xfId="0" applyNumberFormat="1" applyFont="1" applyBorder="1" applyAlignment="1">
      <alignment horizontal="center" vertical="top"/>
    </xf>
    <xf numFmtId="14" fontId="5" fillId="0" borderId="0" xfId="0" applyNumberFormat="1" applyFont="1" applyBorder="1" applyAlignment="1">
      <alignment horizontal="center" vertical="top"/>
    </xf>
    <xf numFmtId="0" fontId="5" fillId="0" borderId="0" xfId="0" applyFont="1" applyBorder="1" applyAlignment="1">
      <alignment horizontal="center"/>
    </xf>
    <xf numFmtId="0" fontId="5" fillId="0" borderId="0" xfId="0" applyFont="1" applyBorder="1" applyAlignment="1">
      <alignment vertical="top"/>
    </xf>
    <xf numFmtId="173" fontId="6" fillId="0" borderId="0" xfId="15" applyNumberFormat="1" applyFont="1" applyBorder="1" applyAlignment="1">
      <alignment horizontal="center" vertical="top"/>
    </xf>
    <xf numFmtId="173" fontId="6" fillId="0" borderId="0" xfId="15" applyNumberFormat="1" applyFont="1" applyBorder="1" applyAlignment="1">
      <alignment horizontal="center"/>
    </xf>
    <xf numFmtId="173" fontId="5" fillId="0" borderId="0" xfId="15" applyNumberFormat="1" applyFont="1" applyBorder="1" applyAlignment="1">
      <alignment/>
    </xf>
    <xf numFmtId="0" fontId="6" fillId="0" borderId="0" xfId="0" applyFont="1" applyAlignment="1" quotePrefix="1">
      <alignment horizontal="center"/>
    </xf>
    <xf numFmtId="0" fontId="6" fillId="0" borderId="0" xfId="0" applyFont="1" applyAlignment="1" quotePrefix="1">
      <alignment horizontal="left"/>
    </xf>
    <xf numFmtId="0" fontId="8" fillId="0" borderId="0" xfId="0" applyFont="1" applyAlignment="1">
      <alignment/>
    </xf>
    <xf numFmtId="0" fontId="6" fillId="0" borderId="0" xfId="0" applyFont="1" applyBorder="1" applyAlignment="1">
      <alignment horizontal="left"/>
    </xf>
    <xf numFmtId="0" fontId="6" fillId="0" borderId="0" xfId="0" applyFont="1" applyBorder="1" applyAlignment="1">
      <alignment/>
    </xf>
    <xf numFmtId="176" fontId="6" fillId="0" borderId="0" xfId="0" applyNumberFormat="1" applyFont="1" applyBorder="1" applyAlignment="1">
      <alignment/>
    </xf>
    <xf numFmtId="0" fontId="5" fillId="0" borderId="0" xfId="0" applyFont="1" applyBorder="1" applyAlignment="1">
      <alignment/>
    </xf>
    <xf numFmtId="176" fontId="5" fillId="0" borderId="0" xfId="0" applyNumberFormat="1" applyFont="1" applyBorder="1" applyAlignment="1">
      <alignment/>
    </xf>
    <xf numFmtId="0" fontId="6" fillId="0" borderId="5" xfId="0" applyFont="1" applyBorder="1" applyAlignment="1" quotePrefix="1">
      <alignment horizontal="center"/>
    </xf>
    <xf numFmtId="173" fontId="6" fillId="0" borderId="13" xfId="15" applyNumberFormat="1" applyFont="1" applyBorder="1" applyAlignment="1">
      <alignment/>
    </xf>
    <xf numFmtId="173" fontId="6" fillId="0" borderId="14" xfId="15" applyNumberFormat="1" applyFont="1" applyBorder="1" applyAlignment="1">
      <alignment/>
    </xf>
    <xf numFmtId="173" fontId="6" fillId="0" borderId="0" xfId="0" applyNumberFormat="1" applyFont="1" applyAlignment="1">
      <alignment/>
    </xf>
    <xf numFmtId="0" fontId="6" fillId="0" borderId="0" xfId="0" applyFont="1" applyAlignment="1">
      <alignment horizontal="justify" wrapText="1"/>
    </xf>
    <xf numFmtId="173" fontId="6" fillId="0" borderId="0" xfId="0" applyNumberFormat="1" applyFont="1" applyBorder="1" applyAlignment="1">
      <alignment horizontal="center"/>
    </xf>
    <xf numFmtId="171" fontId="6" fillId="0" borderId="0" xfId="15" applyFont="1" applyBorder="1" applyAlignment="1">
      <alignment horizontal="center"/>
    </xf>
    <xf numFmtId="14" fontId="4" fillId="0" borderId="0" xfId="0" applyNumberFormat="1" applyFont="1" applyBorder="1" applyAlignment="1" quotePrefix="1">
      <alignment horizontal="center"/>
    </xf>
    <xf numFmtId="171" fontId="3" fillId="0" borderId="1" xfId="15" applyFont="1" applyBorder="1" applyAlignment="1">
      <alignment/>
    </xf>
    <xf numFmtId="171" fontId="3" fillId="0" borderId="0" xfId="15" applyFont="1" applyAlignment="1">
      <alignment/>
    </xf>
    <xf numFmtId="0" fontId="6" fillId="0" borderId="0" xfId="0" applyFont="1" applyAlignment="1">
      <alignment/>
    </xf>
    <xf numFmtId="0" fontId="5" fillId="0" borderId="0" xfId="0" applyFont="1" applyAlignment="1" quotePrefix="1">
      <alignment horizontal="justify" vertical="justify"/>
    </xf>
    <xf numFmtId="0" fontId="5" fillId="0" borderId="0" xfId="0" applyFont="1" applyAlignment="1" quotePrefix="1">
      <alignment/>
    </xf>
    <xf numFmtId="0" fontId="5" fillId="0" borderId="0" xfId="0" applyFont="1" applyAlignment="1">
      <alignment horizontal="justify" vertical="justify"/>
    </xf>
    <xf numFmtId="0" fontId="6" fillId="0" borderId="0" xfId="0" applyFont="1" applyAlignment="1">
      <alignment horizontal="justify"/>
    </xf>
    <xf numFmtId="0" fontId="5" fillId="0" borderId="0" xfId="0" applyFont="1" applyAlignment="1">
      <alignment/>
    </xf>
    <xf numFmtId="0" fontId="6" fillId="0" borderId="0" xfId="0" applyFont="1" applyAlignment="1">
      <alignment horizontal="justify" vertical="top"/>
    </xf>
    <xf numFmtId="0" fontId="5" fillId="0" borderId="0" xfId="0" applyFont="1" applyAlignment="1">
      <alignment vertical="top"/>
    </xf>
    <xf numFmtId="0" fontId="6" fillId="0" borderId="0" xfId="0" applyFont="1" applyAlignment="1">
      <alignment vertical="top"/>
    </xf>
    <xf numFmtId="0" fontId="5" fillId="0" borderId="0" xfId="0" applyFont="1" applyBorder="1" applyAlignment="1">
      <alignment vertical="justify"/>
    </xf>
    <xf numFmtId="0" fontId="5" fillId="0" borderId="0" xfId="0" applyFont="1" applyBorder="1" applyAlignment="1" quotePrefix="1">
      <alignment/>
    </xf>
    <xf numFmtId="0" fontId="3" fillId="0" borderId="0" xfId="0" applyFont="1" applyBorder="1" applyAlignment="1">
      <alignment horizontal="center"/>
    </xf>
    <xf numFmtId="0" fontId="6" fillId="0" borderId="0" xfId="0" applyFont="1" applyAlignment="1">
      <alignment horizontal="justify" vertical="top" wrapText="1"/>
    </xf>
    <xf numFmtId="173" fontId="5" fillId="0" borderId="0" xfId="0" applyNumberFormat="1" applyFont="1" applyAlignment="1">
      <alignment/>
    </xf>
    <xf numFmtId="0" fontId="6" fillId="0" borderId="0" xfId="0" applyFont="1" applyFill="1" applyAlignment="1">
      <alignment/>
    </xf>
    <xf numFmtId="0" fontId="6" fillId="0" borderId="0" xfId="0" applyFont="1" applyFill="1" applyBorder="1" applyAlignment="1">
      <alignment/>
    </xf>
    <xf numFmtId="173" fontId="6" fillId="0" borderId="0" xfId="15" applyNumberFormat="1" applyFont="1" applyFill="1" applyBorder="1" applyAlignment="1">
      <alignment/>
    </xf>
    <xf numFmtId="173" fontId="6" fillId="0" borderId="0" xfId="15" applyNumberFormat="1" applyFont="1" applyFill="1" applyAlignment="1">
      <alignment/>
    </xf>
    <xf numFmtId="173" fontId="6" fillId="0" borderId="5" xfId="15" applyNumberFormat="1" applyFont="1" applyFill="1" applyBorder="1" applyAlignment="1">
      <alignment/>
    </xf>
    <xf numFmtId="14" fontId="6" fillId="0" borderId="4" xfId="0" applyNumberFormat="1" applyFont="1" applyBorder="1" applyAlignment="1" quotePrefix="1">
      <alignment horizontal="center"/>
    </xf>
    <xf numFmtId="14" fontId="3" fillId="0" borderId="4" xfId="0" applyNumberFormat="1" applyFont="1" applyBorder="1" applyAlignment="1" quotePrefix="1">
      <alignment horizontal="center"/>
    </xf>
    <xf numFmtId="14" fontId="3" fillId="0" borderId="13" xfId="0" applyNumberFormat="1" applyFont="1" applyBorder="1" applyAlignment="1" quotePrefix="1">
      <alignment horizontal="center"/>
    </xf>
    <xf numFmtId="14" fontId="6" fillId="0" borderId="0" xfId="0" applyNumberFormat="1" applyFont="1" applyBorder="1" applyAlignment="1" quotePrefix="1">
      <alignment horizontal="center"/>
    </xf>
    <xf numFmtId="0" fontId="8" fillId="0" borderId="0" xfId="0" applyFont="1" applyAlignment="1">
      <alignment horizontal="right"/>
    </xf>
    <xf numFmtId="14" fontId="6" fillId="0" borderId="0" xfId="0" applyNumberFormat="1" applyFont="1" applyBorder="1" applyAlignment="1">
      <alignment horizontal="center"/>
    </xf>
    <xf numFmtId="0" fontId="4" fillId="0" borderId="0" xfId="0" applyFont="1" applyFill="1" applyBorder="1" applyAlignment="1">
      <alignment horizontal="center" vertical="top"/>
    </xf>
    <xf numFmtId="0" fontId="4" fillId="0" borderId="0" xfId="0" applyFont="1" applyFill="1" applyBorder="1" applyAlignment="1">
      <alignment horizontal="center"/>
    </xf>
    <xf numFmtId="14" fontId="4" fillId="0" borderId="0" xfId="0" applyNumberFormat="1" applyFont="1" applyFill="1" applyBorder="1" applyAlignment="1" quotePrefix="1">
      <alignment horizontal="center" vertical="top"/>
    </xf>
    <xf numFmtId="14" fontId="4" fillId="0" borderId="0" xfId="0" applyNumberFormat="1" applyFont="1" applyFill="1" applyBorder="1" applyAlignment="1">
      <alignment horizontal="center" vertical="top"/>
    </xf>
    <xf numFmtId="173" fontId="3" fillId="0" borderId="0" xfId="15" applyNumberFormat="1" applyFont="1" applyFill="1" applyBorder="1" applyAlignment="1">
      <alignment/>
    </xf>
    <xf numFmtId="173" fontId="3" fillId="0" borderId="9" xfId="15" applyNumberFormat="1" applyFont="1" applyFill="1" applyBorder="1" applyAlignment="1">
      <alignment/>
    </xf>
    <xf numFmtId="173" fontId="3" fillId="0" borderId="8" xfId="15" applyNumberFormat="1" applyFont="1" applyFill="1" applyBorder="1" applyAlignment="1">
      <alignment/>
    </xf>
    <xf numFmtId="173" fontId="3" fillId="0" borderId="6" xfId="15" applyNumberFormat="1" applyFont="1" applyFill="1" applyBorder="1" applyAlignment="1">
      <alignment/>
    </xf>
    <xf numFmtId="171" fontId="3" fillId="0" borderId="6" xfId="15" applyNumberFormat="1" applyFont="1" applyFill="1" applyBorder="1" applyAlignment="1">
      <alignment/>
    </xf>
    <xf numFmtId="0" fontId="3" fillId="0" borderId="0" xfId="0" applyFont="1" applyFill="1" applyBorder="1" applyAlignment="1">
      <alignment/>
    </xf>
    <xf numFmtId="173" fontId="6" fillId="0" borderId="3" xfId="15" applyNumberFormat="1" applyFont="1" applyFill="1" applyBorder="1" applyAlignment="1">
      <alignment/>
    </xf>
    <xf numFmtId="173" fontId="6" fillId="0" borderId="7" xfId="15" applyNumberFormat="1" applyFont="1" applyFill="1" applyBorder="1" applyAlignment="1">
      <alignment/>
    </xf>
    <xf numFmtId="173" fontId="6" fillId="0" borderId="4" xfId="15" applyNumberFormat="1" applyFont="1" applyFill="1" applyBorder="1" applyAlignment="1">
      <alignment/>
    </xf>
    <xf numFmtId="173" fontId="6" fillId="0" borderId="10" xfId="15" applyNumberFormat="1" applyFont="1" applyFill="1" applyBorder="1" applyAlignment="1">
      <alignment/>
    </xf>
    <xf numFmtId="173" fontId="6" fillId="0" borderId="14" xfId="15" applyNumberFormat="1" applyFont="1" applyFill="1" applyBorder="1" applyAlignment="1">
      <alignment/>
    </xf>
    <xf numFmtId="0" fontId="6" fillId="0" borderId="0" xfId="0" applyFont="1" applyFill="1" applyAlignment="1">
      <alignment horizontal="justify" vertical="top"/>
    </xf>
    <xf numFmtId="0" fontId="6" fillId="0" borderId="0" xfId="0" applyFont="1" applyFill="1" applyAlignment="1">
      <alignment horizontal="justify" vertical="top" wrapText="1"/>
    </xf>
    <xf numFmtId="0" fontId="6" fillId="0" borderId="0" xfId="0" applyFont="1" applyFill="1" applyAlignment="1" quotePrefix="1">
      <alignment/>
    </xf>
    <xf numFmtId="194" fontId="6" fillId="0" borderId="0" xfId="0" applyNumberFormat="1" applyFont="1" applyAlignment="1">
      <alignment/>
    </xf>
    <xf numFmtId="173" fontId="6" fillId="0" borderId="0" xfId="15" applyNumberFormat="1" applyFont="1" applyFill="1" applyBorder="1" applyAlignment="1">
      <alignment horizontal="center" vertical="top"/>
    </xf>
    <xf numFmtId="173" fontId="6" fillId="0" borderId="8" xfId="15" applyNumberFormat="1" applyFont="1" applyFill="1" applyBorder="1" applyAlignment="1">
      <alignment horizontal="center"/>
    </xf>
    <xf numFmtId="173" fontId="6" fillId="0" borderId="8" xfId="15" applyNumberFormat="1" applyFont="1" applyFill="1" applyBorder="1" applyAlignment="1">
      <alignment/>
    </xf>
    <xf numFmtId="194" fontId="6" fillId="0" borderId="0" xfId="15" applyNumberFormat="1" applyFont="1" applyFill="1" applyBorder="1" applyAlignment="1">
      <alignment/>
    </xf>
    <xf numFmtId="0" fontId="6" fillId="0" borderId="0" xfId="0" applyFont="1" applyFill="1" applyBorder="1" applyAlignment="1">
      <alignment horizontal="left"/>
    </xf>
    <xf numFmtId="171" fontId="6" fillId="0" borderId="5" xfId="15" applyFont="1" applyFill="1" applyBorder="1" applyAlignment="1">
      <alignment horizontal="center"/>
    </xf>
    <xf numFmtId="0" fontId="6" fillId="0" borderId="0" xfId="0" applyFont="1" applyFill="1" applyAlignment="1" quotePrefix="1">
      <alignment horizontal="justify" vertical="top" wrapText="1"/>
    </xf>
    <xf numFmtId="0" fontId="0" fillId="0" borderId="0" xfId="0" applyFont="1" applyAlignment="1">
      <alignment horizontal="justify"/>
    </xf>
    <xf numFmtId="173" fontId="6" fillId="0" borderId="13" xfId="15" applyNumberFormat="1" applyFont="1" applyFill="1" applyBorder="1" applyAlignment="1">
      <alignment/>
    </xf>
    <xf numFmtId="0" fontId="6" fillId="0" borderId="0" xfId="0" applyFont="1" applyBorder="1" applyAlignment="1">
      <alignment horizontal="center"/>
    </xf>
    <xf numFmtId="0" fontId="6" fillId="0" borderId="0" xfId="0" applyFont="1" applyFill="1" applyAlignment="1">
      <alignment horizontal="justify" wrapText="1"/>
    </xf>
    <xf numFmtId="0" fontId="0" fillId="0" borderId="0" xfId="0" applyFont="1" applyFill="1" applyAlignment="1">
      <alignment horizontal="justify" wrapText="1"/>
    </xf>
    <xf numFmtId="0" fontId="9" fillId="0" borderId="0" xfId="0" applyFont="1" applyAlignment="1" quotePrefix="1">
      <alignment horizontal="justify" vertical="top" wrapText="1"/>
    </xf>
    <xf numFmtId="0" fontId="10" fillId="0" borderId="0" xfId="0" applyFont="1" applyAlignment="1">
      <alignment horizontal="justify" vertical="top" wrapText="1"/>
    </xf>
    <xf numFmtId="0" fontId="4" fillId="0" borderId="0" xfId="0" applyFont="1" applyBorder="1" applyAlignment="1">
      <alignment horizontal="center"/>
    </xf>
    <xf numFmtId="0" fontId="5" fillId="0" borderId="0" xfId="0" applyFont="1" applyAlignment="1">
      <alignment horizontal="center"/>
    </xf>
    <xf numFmtId="0" fontId="2" fillId="0" borderId="0" xfId="0" applyFont="1" applyAlignment="1" quotePrefix="1">
      <alignment horizontal="center"/>
    </xf>
    <xf numFmtId="0" fontId="4" fillId="0" borderId="0" xfId="0" applyFont="1" applyAlignment="1">
      <alignment horizontal="center"/>
    </xf>
    <xf numFmtId="0" fontId="3" fillId="0" borderId="0" xfId="0" applyFont="1" applyAlignment="1">
      <alignment horizontal="justify" vertical="justify" wrapText="1"/>
    </xf>
    <xf numFmtId="0" fontId="0" fillId="0" borderId="0" xfId="0" applyFont="1" applyAlignment="1">
      <alignment horizontal="justify" vertical="justify" wrapText="1"/>
    </xf>
    <xf numFmtId="0" fontId="1" fillId="0" borderId="0" xfId="0" applyFont="1" applyAlignment="1" quotePrefix="1">
      <alignment horizontal="center"/>
    </xf>
    <xf numFmtId="0" fontId="6" fillId="0" borderId="0" xfId="0" applyFont="1" applyAlignment="1">
      <alignment horizontal="justify" vertical="top" wrapText="1"/>
    </xf>
    <xf numFmtId="0" fontId="6" fillId="0" borderId="0" xfId="0" applyFont="1" applyAlignment="1">
      <alignment/>
    </xf>
    <xf numFmtId="0" fontId="6" fillId="0" borderId="11" xfId="0" applyFont="1" applyBorder="1" applyAlignment="1">
      <alignment horizontal="center"/>
    </xf>
    <xf numFmtId="0" fontId="6" fillId="0" borderId="0" xfId="0" applyFont="1" applyFill="1" applyAlignment="1">
      <alignment horizontal="justify" vertical="top" wrapText="1"/>
    </xf>
    <xf numFmtId="0" fontId="6" fillId="0" borderId="0" xfId="0" applyFont="1" applyFill="1" applyAlignment="1">
      <alignment horizontal="justify" vertical="top"/>
    </xf>
    <xf numFmtId="0" fontId="6" fillId="0" borderId="0" xfId="0" applyFont="1" applyAlignment="1">
      <alignment horizontal="justify" wrapText="1"/>
    </xf>
    <xf numFmtId="0" fontId="0" fillId="0" borderId="0" xfId="0" applyFont="1" applyAlignment="1">
      <alignment horizontal="justify" wrapText="1"/>
    </xf>
    <xf numFmtId="0" fontId="6" fillId="0" borderId="0" xfId="0" applyFont="1" applyAlignment="1">
      <alignment horizontal="justify" vertical="top"/>
    </xf>
    <xf numFmtId="0" fontId="5" fillId="0" borderId="0" xfId="0" applyFont="1" applyAlignment="1">
      <alignment horizontal="justify" wrapText="1"/>
    </xf>
    <xf numFmtId="0" fontId="5" fillId="0" borderId="0" xfId="0" applyFont="1" applyAlignment="1">
      <alignment horizontal="justify"/>
    </xf>
    <xf numFmtId="0" fontId="6" fillId="0" borderId="0" xfId="0" applyFont="1" applyAlignment="1">
      <alignment horizontal="justify"/>
    </xf>
    <xf numFmtId="0" fontId="5" fillId="0" borderId="0" xfId="0" applyFont="1" applyAlignment="1" quotePrefix="1">
      <alignment horizontal="justify" wrapText="1"/>
    </xf>
    <xf numFmtId="0" fontId="6" fillId="0" borderId="8" xfId="0" applyFont="1" applyBorder="1" applyAlignment="1">
      <alignment horizontal="center"/>
    </xf>
    <xf numFmtId="0" fontId="6" fillId="0" borderId="12" xfId="0" applyFont="1" applyBorder="1" applyAlignment="1">
      <alignment horizontal="center"/>
    </xf>
    <xf numFmtId="0" fontId="6" fillId="0" borderId="0" xfId="0" applyFont="1" applyAlignment="1">
      <alignment horizontal="justify" vertical="justify" wrapText="1"/>
    </xf>
    <xf numFmtId="0" fontId="6" fillId="0" borderId="15" xfId="0" applyFont="1" applyBorder="1" applyAlignment="1">
      <alignment horizontal="center"/>
    </xf>
    <xf numFmtId="0" fontId="0" fillId="0" borderId="0" xfId="0" applyFont="1" applyAlignment="1">
      <alignment horizontal="justify"/>
    </xf>
    <xf numFmtId="0" fontId="6" fillId="0" borderId="0" xfId="0" applyFont="1" applyBorder="1" applyAlignment="1">
      <alignment horizontal="justify" vertical="top"/>
    </xf>
    <xf numFmtId="0" fontId="0" fillId="0" borderId="0" xfId="0" applyFont="1" applyAlignment="1">
      <alignment horizontal="justify" vertical="top"/>
    </xf>
    <xf numFmtId="0" fontId="6" fillId="0" borderId="0" xfId="0" applyFont="1" applyFill="1" applyAlignment="1">
      <alignment/>
    </xf>
  </cellXfs>
  <cellStyles count="7">
    <cellStyle name="Normal" xfId="0"/>
    <cellStyle name="Comma" xfId="15"/>
    <cellStyle name="Comma [0]" xfId="16"/>
    <cellStyle name="Currency" xfId="17"/>
    <cellStyle name="Currency [0]" xfId="18"/>
    <cellStyle name="Normal_Consol1199"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M104"/>
  <sheetViews>
    <sheetView zoomScale="75" zoomScaleNormal="75" workbookViewId="0" topLeftCell="A1">
      <selection activeCell="D9" sqref="D9"/>
    </sheetView>
  </sheetViews>
  <sheetFormatPr defaultColWidth="9.140625" defaultRowHeight="12.75"/>
  <cols>
    <col min="1" max="1" width="2.421875" style="2" customWidth="1"/>
    <col min="2" max="2" width="3.28125" style="2" customWidth="1"/>
    <col min="3" max="3" width="3.140625" style="2" customWidth="1"/>
    <col min="4" max="4" width="22.140625" style="2" customWidth="1"/>
    <col min="5" max="5" width="19.28125" style="2" customWidth="1"/>
    <col min="6" max="6" width="15.28125" style="2" customWidth="1"/>
    <col min="7" max="7" width="0.85546875" style="2" customWidth="1"/>
    <col min="8" max="8" width="15.28125" style="2" customWidth="1"/>
    <col min="9" max="9" width="1.7109375" style="2" customWidth="1"/>
    <col min="10" max="10" width="15.28125" style="2" customWidth="1"/>
    <col min="11" max="11" width="0.85546875" style="2" customWidth="1"/>
    <col min="12" max="12" width="15.28125" style="2" customWidth="1"/>
    <col min="13" max="13" width="10.28125" style="2" customWidth="1"/>
    <col min="14" max="16384" width="9.140625" style="2" customWidth="1"/>
  </cols>
  <sheetData>
    <row r="1" spans="1:13" s="21" customFormat="1" ht="40.5" customHeight="1">
      <c r="A1" s="151" t="s">
        <v>113</v>
      </c>
      <c r="B1" s="151"/>
      <c r="C1" s="151"/>
      <c r="D1" s="151"/>
      <c r="E1" s="151"/>
      <c r="F1" s="151"/>
      <c r="G1" s="151"/>
      <c r="H1" s="151"/>
      <c r="I1" s="151"/>
      <c r="J1" s="151"/>
      <c r="K1" s="151"/>
      <c r="L1" s="151"/>
      <c r="M1" s="20"/>
    </row>
    <row r="2" spans="1:13" ht="12.75">
      <c r="A2" s="152" t="s">
        <v>114</v>
      </c>
      <c r="B2" s="152"/>
      <c r="C2" s="152"/>
      <c r="D2" s="152"/>
      <c r="E2" s="152"/>
      <c r="F2" s="152"/>
      <c r="G2" s="152"/>
      <c r="H2" s="152"/>
      <c r="I2" s="152"/>
      <c r="J2" s="152"/>
      <c r="K2" s="152"/>
      <c r="L2" s="152"/>
      <c r="M2" s="1"/>
    </row>
    <row r="3" spans="1:13" ht="12.75">
      <c r="A3" s="152" t="s">
        <v>115</v>
      </c>
      <c r="B3" s="152"/>
      <c r="C3" s="152"/>
      <c r="D3" s="152"/>
      <c r="E3" s="152"/>
      <c r="F3" s="152"/>
      <c r="G3" s="152"/>
      <c r="H3" s="152"/>
      <c r="I3" s="152"/>
      <c r="J3" s="152"/>
      <c r="K3" s="152"/>
      <c r="L3" s="152"/>
      <c r="M3" s="1"/>
    </row>
    <row r="4" spans="1:12" ht="18" customHeight="1">
      <c r="A4" s="156"/>
      <c r="B4" s="156"/>
      <c r="C4" s="156"/>
      <c r="D4" s="156"/>
      <c r="E4" s="156"/>
      <c r="F4" s="156"/>
      <c r="G4" s="156"/>
      <c r="H4" s="156"/>
      <c r="I4" s="156"/>
      <c r="J4" s="156"/>
      <c r="K4" s="156"/>
      <c r="L4" s="156"/>
    </row>
    <row r="5" spans="1:12" s="6" customFormat="1" ht="25.5" customHeight="1">
      <c r="A5" s="153" t="s">
        <v>91</v>
      </c>
      <c r="B5" s="153"/>
      <c r="C5" s="153"/>
      <c r="D5" s="153"/>
      <c r="E5" s="153"/>
      <c r="F5" s="153"/>
      <c r="G5" s="153"/>
      <c r="H5" s="153"/>
      <c r="I5" s="153"/>
      <c r="J5" s="153"/>
      <c r="K5" s="153"/>
      <c r="L5" s="153"/>
    </row>
    <row r="6" spans="1:12" s="6" customFormat="1" ht="15">
      <c r="A6" s="153"/>
      <c r="B6" s="153"/>
      <c r="C6" s="153"/>
      <c r="D6" s="153"/>
      <c r="E6" s="153"/>
      <c r="F6" s="153"/>
      <c r="G6" s="153"/>
      <c r="H6" s="153"/>
      <c r="I6" s="153"/>
      <c r="J6" s="153"/>
      <c r="K6" s="153"/>
      <c r="L6" s="153"/>
    </row>
    <row r="7" ht="16.5" customHeight="1"/>
    <row r="8" spans="1:12" ht="27" customHeight="1">
      <c r="A8" s="154" t="s">
        <v>92</v>
      </c>
      <c r="B8" s="155"/>
      <c r="C8" s="155"/>
      <c r="D8" s="155"/>
      <c r="E8" s="155"/>
      <c r="F8" s="155"/>
      <c r="G8" s="155"/>
      <c r="H8" s="155"/>
      <c r="I8" s="155"/>
      <c r="J8" s="155"/>
      <c r="K8" s="155"/>
      <c r="L8" s="155"/>
    </row>
    <row r="9" ht="15" customHeight="1"/>
    <row r="10" s="6" customFormat="1" ht="15">
      <c r="A10" s="17" t="s">
        <v>116</v>
      </c>
    </row>
    <row r="11" spans="6:12" s="17" customFormat="1" ht="12.75" customHeight="1">
      <c r="F11" s="150" t="s">
        <v>93</v>
      </c>
      <c r="G11" s="150"/>
      <c r="H11" s="150"/>
      <c r="I11" s="18"/>
      <c r="J11" s="150" t="s">
        <v>53</v>
      </c>
      <c r="K11" s="150"/>
      <c r="L11" s="150"/>
    </row>
    <row r="12" spans="6:12" s="17" customFormat="1" ht="15">
      <c r="F12" s="18" t="s">
        <v>117</v>
      </c>
      <c r="G12" s="18"/>
      <c r="H12" s="18" t="s">
        <v>118</v>
      </c>
      <c r="I12" s="18"/>
      <c r="J12" s="18" t="s">
        <v>117</v>
      </c>
      <c r="K12" s="18"/>
      <c r="L12" s="18" t="s">
        <v>118</v>
      </c>
    </row>
    <row r="13" spans="6:12" s="17" customFormat="1" ht="15">
      <c r="F13" s="18" t="s">
        <v>119</v>
      </c>
      <c r="G13" s="18"/>
      <c r="H13" s="18" t="s">
        <v>121</v>
      </c>
      <c r="I13" s="18"/>
      <c r="J13" s="18" t="s">
        <v>119</v>
      </c>
      <c r="K13" s="18"/>
      <c r="L13" s="18" t="s">
        <v>121</v>
      </c>
    </row>
    <row r="14" spans="6:12" s="17" customFormat="1" ht="15">
      <c r="F14" s="18" t="s">
        <v>124</v>
      </c>
      <c r="G14" s="18"/>
      <c r="H14" s="18" t="s">
        <v>124</v>
      </c>
      <c r="I14" s="18"/>
      <c r="J14" s="19" t="s">
        <v>120</v>
      </c>
      <c r="K14" s="19"/>
      <c r="L14" s="19" t="s">
        <v>122</v>
      </c>
    </row>
    <row r="15" spans="6:12" s="17" customFormat="1" ht="15">
      <c r="F15" s="89">
        <v>36799</v>
      </c>
      <c r="G15" s="89"/>
      <c r="H15" s="89">
        <v>36433</v>
      </c>
      <c r="I15" s="89"/>
      <c r="J15" s="89">
        <f>+F15</f>
        <v>36799</v>
      </c>
      <c r="K15" s="89"/>
      <c r="L15" s="89">
        <f>+H15</f>
        <v>36433</v>
      </c>
    </row>
    <row r="16" spans="6:12" s="17" customFormat="1" ht="15">
      <c r="F16" s="18" t="s">
        <v>123</v>
      </c>
      <c r="G16" s="18"/>
      <c r="H16" s="18" t="s">
        <v>123</v>
      </c>
      <c r="I16" s="18"/>
      <c r="J16" s="18" t="s">
        <v>123</v>
      </c>
      <c r="K16" s="18"/>
      <c r="L16" s="18" t="s">
        <v>123</v>
      </c>
    </row>
    <row r="17" spans="6:12" ht="12.75">
      <c r="F17" s="4"/>
      <c r="G17" s="4"/>
      <c r="H17" s="4"/>
      <c r="I17" s="4"/>
      <c r="J17" s="4"/>
      <c r="K17" s="4"/>
      <c r="L17" s="4"/>
    </row>
    <row r="18" spans="1:12" s="6" customFormat="1" ht="15" thickBot="1">
      <c r="A18" s="5" t="s">
        <v>126</v>
      </c>
      <c r="B18" s="5" t="s">
        <v>125</v>
      </c>
      <c r="C18" s="6" t="s">
        <v>127</v>
      </c>
      <c r="F18" s="7">
        <v>1702068</v>
      </c>
      <c r="G18" s="8"/>
      <c r="H18" s="7">
        <v>1472471</v>
      </c>
      <c r="I18" s="8"/>
      <c r="J18" s="7">
        <v>4750029</v>
      </c>
      <c r="K18" s="8"/>
      <c r="L18" s="7">
        <v>3946293</v>
      </c>
    </row>
    <row r="19" spans="2:12" s="6" customFormat="1" ht="15" thickBot="1">
      <c r="B19" s="5" t="s">
        <v>128</v>
      </c>
      <c r="C19" s="6" t="s">
        <v>131</v>
      </c>
      <c r="F19" s="7">
        <v>2195</v>
      </c>
      <c r="G19" s="8"/>
      <c r="H19" s="7">
        <v>590</v>
      </c>
      <c r="I19" s="8"/>
      <c r="J19" s="7">
        <v>5250</v>
      </c>
      <c r="K19" s="8"/>
      <c r="L19" s="7">
        <v>14961</v>
      </c>
    </row>
    <row r="20" spans="2:12" s="6" customFormat="1" ht="15" thickBot="1">
      <c r="B20" s="5" t="s">
        <v>129</v>
      </c>
      <c r="C20" s="6" t="s">
        <v>130</v>
      </c>
      <c r="F20" s="7">
        <v>2835</v>
      </c>
      <c r="G20" s="8"/>
      <c r="H20" s="7">
        <v>2598</v>
      </c>
      <c r="I20" s="8"/>
      <c r="J20" s="7">
        <v>10239</v>
      </c>
      <c r="K20" s="8"/>
      <c r="L20" s="7">
        <v>9560</v>
      </c>
    </row>
    <row r="21" spans="6:12" s="6" customFormat="1" ht="14.25">
      <c r="F21" s="8"/>
      <c r="G21" s="8"/>
      <c r="H21" s="8"/>
      <c r="I21" s="8"/>
      <c r="J21" s="8"/>
      <c r="K21" s="8"/>
      <c r="L21" s="8"/>
    </row>
    <row r="22" spans="1:12" s="6" customFormat="1" ht="14.25">
      <c r="A22" s="5" t="s">
        <v>132</v>
      </c>
      <c r="B22" s="5" t="s">
        <v>125</v>
      </c>
      <c r="C22" s="6" t="s">
        <v>185</v>
      </c>
      <c r="F22" s="9"/>
      <c r="G22" s="8"/>
      <c r="H22" s="9"/>
      <c r="I22" s="8"/>
      <c r="J22" s="9"/>
      <c r="K22" s="8"/>
      <c r="L22" s="9"/>
    </row>
    <row r="23" spans="3:12" s="6" customFormat="1" ht="14.25">
      <c r="C23" s="6" t="s">
        <v>186</v>
      </c>
      <c r="F23" s="10"/>
      <c r="G23" s="8"/>
      <c r="H23" s="10"/>
      <c r="I23" s="8"/>
      <c r="J23" s="10"/>
      <c r="K23" s="8"/>
      <c r="L23" s="10"/>
    </row>
    <row r="24" spans="3:12" s="6" customFormat="1" ht="14.25">
      <c r="C24" s="6" t="s">
        <v>187</v>
      </c>
      <c r="F24" s="10"/>
      <c r="G24" s="8"/>
      <c r="H24" s="10"/>
      <c r="I24" s="8"/>
      <c r="J24" s="10"/>
      <c r="K24" s="8"/>
      <c r="L24" s="10"/>
    </row>
    <row r="25" spans="3:12" s="6" customFormat="1" ht="14.25">
      <c r="C25" s="6" t="s">
        <v>152</v>
      </c>
      <c r="F25" s="10">
        <f>F32-F28-F27-F26</f>
        <v>193643</v>
      </c>
      <c r="G25" s="8"/>
      <c r="H25" s="10">
        <f>H32-H28-H27-H26</f>
        <v>167061</v>
      </c>
      <c r="I25" s="8"/>
      <c r="J25" s="10">
        <f>J32-J28-J27-J26</f>
        <v>543512</v>
      </c>
      <c r="K25" s="8"/>
      <c r="L25" s="10">
        <f>L32-L28-L27-L26</f>
        <v>397953</v>
      </c>
    </row>
    <row r="26" spans="2:12" s="6" customFormat="1" ht="14.25">
      <c r="B26" s="5" t="s">
        <v>128</v>
      </c>
      <c r="C26" s="6" t="s">
        <v>133</v>
      </c>
      <c r="F26" s="10">
        <v>-132</v>
      </c>
      <c r="G26" s="8"/>
      <c r="H26" s="10">
        <v>-506</v>
      </c>
      <c r="I26" s="8"/>
      <c r="J26" s="10">
        <v>-396</v>
      </c>
      <c r="K26" s="8"/>
      <c r="L26" s="10">
        <v>-2932</v>
      </c>
    </row>
    <row r="27" spans="2:12" s="6" customFormat="1" ht="14.25">
      <c r="B27" s="5" t="s">
        <v>129</v>
      </c>
      <c r="C27" s="6" t="s">
        <v>134</v>
      </c>
      <c r="F27" s="10">
        <v>-8690</v>
      </c>
      <c r="G27" s="8"/>
      <c r="H27" s="10">
        <v>-10991</v>
      </c>
      <c r="I27" s="8"/>
      <c r="J27" s="10">
        <v>-34103</v>
      </c>
      <c r="K27" s="8"/>
      <c r="L27" s="10">
        <v>-31076</v>
      </c>
    </row>
    <row r="28" spans="2:12" s="6" customFormat="1" ht="14.25">
      <c r="B28" s="5" t="s">
        <v>135</v>
      </c>
      <c r="C28" s="6" t="s">
        <v>136</v>
      </c>
      <c r="F28" s="11">
        <v>0</v>
      </c>
      <c r="G28" s="8"/>
      <c r="H28" s="11">
        <v>0</v>
      </c>
      <c r="I28" s="8"/>
      <c r="J28" s="11">
        <v>0</v>
      </c>
      <c r="K28" s="8"/>
      <c r="L28" s="11">
        <v>0</v>
      </c>
    </row>
    <row r="29" spans="2:12" s="6" customFormat="1" ht="14.25">
      <c r="B29" s="5" t="s">
        <v>137</v>
      </c>
      <c r="C29" s="6" t="s">
        <v>188</v>
      </c>
      <c r="F29" s="8"/>
      <c r="G29" s="8"/>
      <c r="H29" s="8"/>
      <c r="I29" s="8"/>
      <c r="J29" s="8"/>
      <c r="K29" s="8"/>
      <c r="L29" s="8"/>
    </row>
    <row r="30" spans="3:12" s="6" customFormat="1" ht="14.25">
      <c r="C30" s="6" t="s">
        <v>189</v>
      </c>
      <c r="F30" s="8"/>
      <c r="G30" s="8"/>
      <c r="H30" s="8"/>
      <c r="I30" s="8"/>
      <c r="J30" s="8"/>
      <c r="K30" s="8"/>
      <c r="L30" s="8"/>
    </row>
    <row r="31" spans="3:12" s="6" customFormat="1" ht="14.25">
      <c r="C31" s="6" t="s">
        <v>190</v>
      </c>
      <c r="F31" s="8"/>
      <c r="G31" s="8"/>
      <c r="H31" s="8"/>
      <c r="I31" s="8"/>
      <c r="J31" s="8"/>
      <c r="K31" s="8"/>
      <c r="L31" s="8"/>
    </row>
    <row r="32" spans="3:12" s="6" customFormat="1" ht="14.25">
      <c r="C32" s="6" t="s">
        <v>191</v>
      </c>
      <c r="F32" s="8">
        <v>184821</v>
      </c>
      <c r="G32" s="8"/>
      <c r="H32" s="8">
        <v>155564</v>
      </c>
      <c r="I32" s="8"/>
      <c r="J32" s="8">
        <v>509013</v>
      </c>
      <c r="K32" s="8"/>
      <c r="L32" s="8">
        <v>363945</v>
      </c>
    </row>
    <row r="33" spans="2:12" s="6" customFormat="1" ht="14.25">
      <c r="B33" s="5" t="s">
        <v>138</v>
      </c>
      <c r="C33" s="6" t="s">
        <v>139</v>
      </c>
      <c r="F33" s="12">
        <v>47955</v>
      </c>
      <c r="G33" s="8"/>
      <c r="H33" s="12">
        <v>24045</v>
      </c>
      <c r="I33" s="8"/>
      <c r="J33" s="12">
        <v>78220</v>
      </c>
      <c r="K33" s="8"/>
      <c r="L33" s="12">
        <v>65171</v>
      </c>
    </row>
    <row r="34" spans="2:3" s="6" customFormat="1" ht="14.25">
      <c r="B34" s="5" t="s">
        <v>140</v>
      </c>
      <c r="C34" s="6" t="s">
        <v>183</v>
      </c>
    </row>
    <row r="35" spans="3:12" s="6" customFormat="1" ht="15">
      <c r="C35" s="6" t="s">
        <v>152</v>
      </c>
      <c r="F35" s="13">
        <f>SUM(F29:F33)</f>
        <v>232776</v>
      </c>
      <c r="G35" s="13"/>
      <c r="H35" s="13">
        <f>SUM(H29:H33)</f>
        <v>179609</v>
      </c>
      <c r="I35" s="13"/>
      <c r="J35" s="13">
        <f>SUM(J29:J33)</f>
        <v>587233</v>
      </c>
      <c r="K35" s="13"/>
      <c r="L35" s="13">
        <f>SUM(L29:L33)</f>
        <v>429116</v>
      </c>
    </row>
    <row r="36" spans="2:12" s="6" customFormat="1" ht="14.25">
      <c r="B36" s="5" t="s">
        <v>141</v>
      </c>
      <c r="C36" s="6" t="s">
        <v>142</v>
      </c>
      <c r="F36" s="12">
        <v>-68848.1</v>
      </c>
      <c r="G36" s="8"/>
      <c r="H36" s="12">
        <v>-4306</v>
      </c>
      <c r="I36" s="8"/>
      <c r="J36" s="12">
        <v>-181155</v>
      </c>
      <c r="K36" s="8"/>
      <c r="L36" s="12">
        <v>-9645</v>
      </c>
    </row>
    <row r="37" spans="2:4" s="6" customFormat="1" ht="14.25">
      <c r="B37" s="5" t="s">
        <v>143</v>
      </c>
      <c r="C37" s="5" t="s">
        <v>143</v>
      </c>
      <c r="D37" s="6" t="s">
        <v>184</v>
      </c>
    </row>
    <row r="38" spans="4:12" s="6" customFormat="1" ht="14.25">
      <c r="D38" s="6" t="s">
        <v>192</v>
      </c>
      <c r="F38" s="8">
        <f>SUM(F34:F36)</f>
        <v>163927.9</v>
      </c>
      <c r="G38" s="8"/>
      <c r="H38" s="8">
        <f>SUM(H34:H36)</f>
        <v>175303</v>
      </c>
      <c r="I38" s="8"/>
      <c r="J38" s="8">
        <f>SUM(J34:J36)</f>
        <v>406078</v>
      </c>
      <c r="K38" s="8"/>
      <c r="L38" s="8">
        <f>SUM(L34:L36)</f>
        <v>419471</v>
      </c>
    </row>
    <row r="39" spans="3:12" s="6" customFormat="1" ht="14.25">
      <c r="C39" s="5" t="s">
        <v>144</v>
      </c>
      <c r="D39" s="6" t="s">
        <v>145</v>
      </c>
      <c r="F39" s="12">
        <v>-23847.931599999996</v>
      </c>
      <c r="G39" s="8"/>
      <c r="H39" s="12">
        <v>-30225</v>
      </c>
      <c r="I39" s="8"/>
      <c r="J39" s="12">
        <v>-62648.12359999999</v>
      </c>
      <c r="K39" s="8"/>
      <c r="L39" s="12">
        <v>-54568</v>
      </c>
    </row>
    <row r="40" spans="2:3" s="6" customFormat="1" ht="14.25">
      <c r="B40" s="5" t="s">
        <v>146</v>
      </c>
      <c r="C40" s="6" t="s">
        <v>193</v>
      </c>
    </row>
    <row r="41" spans="2:12" s="6" customFormat="1" ht="14.25">
      <c r="B41" s="5"/>
      <c r="C41" s="6" t="s">
        <v>153</v>
      </c>
      <c r="F41" s="8">
        <f>SUM(F38:F39)</f>
        <v>140079.9684</v>
      </c>
      <c r="G41" s="8"/>
      <c r="H41" s="8">
        <f>SUM(H38:H39)</f>
        <v>145078</v>
      </c>
      <c r="I41" s="8"/>
      <c r="J41" s="8">
        <f>SUM(J38:J39)</f>
        <v>343429.8764</v>
      </c>
      <c r="K41" s="8"/>
      <c r="L41" s="8">
        <f>SUM(L38:L39)</f>
        <v>364903</v>
      </c>
    </row>
    <row r="42" spans="2:12" s="6" customFormat="1" ht="14.25">
      <c r="B42" s="5" t="s">
        <v>147</v>
      </c>
      <c r="C42" s="6" t="s">
        <v>143</v>
      </c>
      <c r="D42" s="6" t="s">
        <v>148</v>
      </c>
      <c r="F42" s="9">
        <v>0</v>
      </c>
      <c r="G42" s="8"/>
      <c r="H42" s="9">
        <v>0</v>
      </c>
      <c r="I42" s="8"/>
      <c r="J42" s="9">
        <v>0</v>
      </c>
      <c r="K42" s="8"/>
      <c r="L42" s="9">
        <v>0</v>
      </c>
    </row>
    <row r="43" spans="3:12" s="6" customFormat="1" ht="14.25">
      <c r="C43" s="5" t="s">
        <v>144</v>
      </c>
      <c r="D43" s="6" t="s">
        <v>145</v>
      </c>
      <c r="F43" s="10">
        <v>0</v>
      </c>
      <c r="G43" s="8"/>
      <c r="H43" s="10">
        <v>0</v>
      </c>
      <c r="I43" s="8"/>
      <c r="J43" s="10">
        <v>0</v>
      </c>
      <c r="K43" s="8"/>
      <c r="L43" s="10">
        <v>0</v>
      </c>
    </row>
    <row r="44" spans="3:12" s="6" customFormat="1" ht="14.25">
      <c r="C44" s="5" t="s">
        <v>149</v>
      </c>
      <c r="D44" s="6" t="s">
        <v>194</v>
      </c>
      <c r="F44" s="10"/>
      <c r="G44" s="8"/>
      <c r="H44" s="10"/>
      <c r="I44" s="8"/>
      <c r="J44" s="10"/>
      <c r="K44" s="8"/>
      <c r="L44" s="10"/>
    </row>
    <row r="45" spans="3:12" s="6" customFormat="1" ht="14.25">
      <c r="C45" s="5"/>
      <c r="D45" s="6" t="s">
        <v>195</v>
      </c>
      <c r="F45" s="11">
        <v>0</v>
      </c>
      <c r="G45" s="8"/>
      <c r="H45" s="11">
        <v>0</v>
      </c>
      <c r="I45" s="8"/>
      <c r="J45" s="11">
        <v>0</v>
      </c>
      <c r="K45" s="8"/>
      <c r="L45" s="11">
        <v>0</v>
      </c>
    </row>
    <row r="46" spans="2:12" s="6" customFormat="1" ht="14.25">
      <c r="B46" s="5" t="s">
        <v>150</v>
      </c>
      <c r="C46" s="6" t="s">
        <v>196</v>
      </c>
      <c r="F46" s="8"/>
      <c r="G46" s="8"/>
      <c r="H46" s="8"/>
      <c r="I46" s="8"/>
      <c r="J46" s="8"/>
      <c r="K46" s="8"/>
      <c r="L46" s="8"/>
    </row>
    <row r="47" spans="3:12" s="6" customFormat="1" ht="15.75" thickBot="1">
      <c r="C47" s="6" t="s">
        <v>154</v>
      </c>
      <c r="F47" s="14">
        <f>SUM(F41:F45)</f>
        <v>140079.9684</v>
      </c>
      <c r="G47" s="13"/>
      <c r="H47" s="14">
        <f>SUM(H41:H45)</f>
        <v>145078</v>
      </c>
      <c r="I47" s="13"/>
      <c r="J47" s="14">
        <f>SUM(J41:J45)</f>
        <v>343429.8764</v>
      </c>
      <c r="K47" s="13"/>
      <c r="L47" s="14">
        <f>SUM(L41:L45)</f>
        <v>364903</v>
      </c>
    </row>
    <row r="48" spans="6:12" s="6" customFormat="1" ht="15" thickTop="1">
      <c r="F48" s="8"/>
      <c r="G48" s="8"/>
      <c r="H48" s="8"/>
      <c r="I48" s="8"/>
      <c r="J48" s="8"/>
      <c r="K48" s="8"/>
      <c r="L48" s="8"/>
    </row>
    <row r="49" spans="1:12" s="6" customFormat="1" ht="14.25">
      <c r="A49" s="5" t="s">
        <v>151</v>
      </c>
      <c r="B49" s="5" t="s">
        <v>125</v>
      </c>
      <c r="C49" s="6" t="s">
        <v>85</v>
      </c>
      <c r="F49" s="8"/>
      <c r="G49" s="8"/>
      <c r="H49" s="8"/>
      <c r="I49" s="8"/>
      <c r="J49" s="8"/>
      <c r="K49" s="8"/>
      <c r="L49" s="8"/>
    </row>
    <row r="50" spans="1:12" s="6" customFormat="1" ht="14.25">
      <c r="A50" s="5"/>
      <c r="B50" s="5"/>
      <c r="C50" s="6" t="s">
        <v>84</v>
      </c>
      <c r="F50" s="8"/>
      <c r="G50" s="8"/>
      <c r="H50" s="8"/>
      <c r="I50" s="8"/>
      <c r="J50" s="8"/>
      <c r="K50" s="8"/>
      <c r="L50" s="8"/>
    </row>
    <row r="51" spans="3:12" s="6" customFormat="1" ht="14.25">
      <c r="C51" s="6" t="s">
        <v>197</v>
      </c>
      <c r="F51" s="8"/>
      <c r="G51" s="8"/>
      <c r="H51" s="8"/>
      <c r="I51" s="8"/>
      <c r="J51" s="8"/>
      <c r="K51" s="8"/>
      <c r="L51" s="8"/>
    </row>
    <row r="52" spans="6:12" s="6" customFormat="1" ht="7.5" customHeight="1">
      <c r="F52" s="8"/>
      <c r="G52" s="8"/>
      <c r="H52" s="8"/>
      <c r="I52" s="8"/>
      <c r="J52" s="8"/>
      <c r="K52" s="8"/>
      <c r="L52" s="8"/>
    </row>
    <row r="53" s="6" customFormat="1" ht="14.25">
      <c r="C53" s="6" t="s">
        <v>99</v>
      </c>
    </row>
    <row r="54" spans="4:12" s="6" customFormat="1" ht="15" thickBot="1">
      <c r="D54" s="5" t="s">
        <v>87</v>
      </c>
      <c r="F54" s="40">
        <v>61.46230492470779</v>
      </c>
      <c r="G54" s="15"/>
      <c r="H54" s="90">
        <v>63.95959898777036</v>
      </c>
      <c r="I54" s="15"/>
      <c r="J54" s="39">
        <v>150.68529800975816</v>
      </c>
      <c r="K54" s="15"/>
      <c r="L54" s="90">
        <v>160.87353301649722</v>
      </c>
    </row>
    <row r="55" spans="3:8" s="6" customFormat="1" ht="14.25" hidden="1">
      <c r="C55" s="5" t="s">
        <v>144</v>
      </c>
      <c r="D55" s="6" t="s">
        <v>57</v>
      </c>
      <c r="H55" s="91"/>
    </row>
    <row r="56" spans="4:12" s="6" customFormat="1" ht="15" hidden="1" thickBot="1">
      <c r="D56" s="6" t="s">
        <v>68</v>
      </c>
      <c r="F56" s="40">
        <f>F41/226826*100</f>
        <v>61.75657481946515</v>
      </c>
      <c r="G56" s="8"/>
      <c r="H56" s="90">
        <f>H41/226826*100</f>
        <v>63.960039854337694</v>
      </c>
      <c r="I56" s="8"/>
      <c r="J56" s="39">
        <f>J41/226826*100</f>
        <v>151.40675072522552</v>
      </c>
      <c r="K56" s="8"/>
      <c r="L56" s="39">
        <f>L41/226826*100</f>
        <v>160.87353301649722</v>
      </c>
    </row>
    <row r="57" spans="3:12" s="6" customFormat="1" ht="20.25" customHeight="1" hidden="1" thickBot="1">
      <c r="C57" s="6" t="s">
        <v>83</v>
      </c>
      <c r="F57" s="40" t="e">
        <f>+#REF!</f>
        <v>#REF!</v>
      </c>
      <c r="G57" s="8"/>
      <c r="H57" s="90" t="e">
        <f>+#REF!</f>
        <v>#REF!</v>
      </c>
      <c r="I57" s="8"/>
      <c r="J57" s="39" t="e">
        <f>+#REF!</f>
        <v>#REF!</v>
      </c>
      <c r="K57" s="8"/>
      <c r="L57" s="39" t="e">
        <f>+#REF!</f>
        <v>#REF!</v>
      </c>
    </row>
    <row r="59" spans="6:12" s="6" customFormat="1" ht="14.25">
      <c r="F59" s="8"/>
      <c r="G59" s="8"/>
      <c r="H59" s="8"/>
      <c r="I59" s="8"/>
      <c r="J59" s="8"/>
      <c r="K59" s="8"/>
      <c r="L59" s="8"/>
    </row>
    <row r="60" spans="6:12" s="6" customFormat="1" ht="14.25">
      <c r="F60" s="8"/>
      <c r="G60" s="8"/>
      <c r="H60" s="8"/>
      <c r="I60" s="8"/>
      <c r="J60" s="8"/>
      <c r="K60" s="8"/>
      <c r="L60" s="8"/>
    </row>
    <row r="61" spans="6:12" s="6" customFormat="1" ht="14.25">
      <c r="F61" s="8"/>
      <c r="G61" s="8"/>
      <c r="H61" s="8"/>
      <c r="I61" s="8"/>
      <c r="J61" s="8"/>
      <c r="K61" s="8"/>
      <c r="L61" s="8"/>
    </row>
    <row r="62" spans="6:12" s="6" customFormat="1" ht="14.25">
      <c r="F62" s="8"/>
      <c r="G62" s="8"/>
      <c r="H62" s="8"/>
      <c r="I62" s="8"/>
      <c r="J62" s="8"/>
      <c r="K62" s="8"/>
      <c r="L62" s="8"/>
    </row>
    <row r="63" spans="6:12" s="6" customFormat="1" ht="14.25">
      <c r="F63" s="8"/>
      <c r="G63" s="8"/>
      <c r="H63" s="8"/>
      <c r="I63" s="8"/>
      <c r="J63" s="8"/>
      <c r="K63" s="8"/>
      <c r="L63" s="8"/>
    </row>
    <row r="64" spans="6:12" s="6" customFormat="1" ht="14.25">
      <c r="F64" s="8"/>
      <c r="G64" s="8"/>
      <c r="H64" s="8"/>
      <c r="I64" s="8"/>
      <c r="J64" s="8"/>
      <c r="K64" s="8"/>
      <c r="L64" s="8"/>
    </row>
    <row r="65" spans="6:12" s="6" customFormat="1" ht="14.25">
      <c r="F65" s="8"/>
      <c r="G65" s="8"/>
      <c r="H65" s="8"/>
      <c r="I65" s="8"/>
      <c r="J65" s="8"/>
      <c r="K65" s="8"/>
      <c r="L65" s="8"/>
    </row>
    <row r="66" spans="6:12" s="6" customFormat="1" ht="14.25">
      <c r="F66" s="8"/>
      <c r="G66" s="8"/>
      <c r="H66" s="8"/>
      <c r="I66" s="8"/>
      <c r="J66" s="8"/>
      <c r="K66" s="8"/>
      <c r="L66" s="8"/>
    </row>
    <row r="67" spans="6:12" s="6" customFormat="1" ht="14.25">
      <c r="F67" s="8"/>
      <c r="G67" s="8"/>
      <c r="H67" s="8"/>
      <c r="I67" s="8"/>
      <c r="J67" s="8"/>
      <c r="K67" s="8"/>
      <c r="L67" s="8"/>
    </row>
    <row r="68" spans="6:12" s="6" customFormat="1" ht="14.25">
      <c r="F68" s="8"/>
      <c r="G68" s="8"/>
      <c r="H68" s="8"/>
      <c r="I68" s="8"/>
      <c r="J68" s="8"/>
      <c r="K68" s="8"/>
      <c r="L68" s="8"/>
    </row>
    <row r="69" spans="6:12" s="6" customFormat="1" ht="14.25">
      <c r="F69" s="8"/>
      <c r="G69" s="8"/>
      <c r="H69" s="8"/>
      <c r="I69" s="8"/>
      <c r="J69" s="8"/>
      <c r="K69" s="8"/>
      <c r="L69" s="8"/>
    </row>
    <row r="70" spans="6:12" s="6" customFormat="1" ht="14.25">
      <c r="F70" s="8"/>
      <c r="G70" s="8"/>
      <c r="H70" s="8"/>
      <c r="I70" s="8"/>
      <c r="J70" s="8"/>
      <c r="K70" s="8"/>
      <c r="L70" s="8"/>
    </row>
    <row r="71" spans="6:12" s="6" customFormat="1" ht="14.25">
      <c r="F71" s="8"/>
      <c r="G71" s="8"/>
      <c r="H71" s="8"/>
      <c r="I71" s="8"/>
      <c r="J71" s="8"/>
      <c r="K71" s="8"/>
      <c r="L71" s="8"/>
    </row>
    <row r="72" spans="6:12" s="6" customFormat="1" ht="14.25">
      <c r="F72" s="8"/>
      <c r="G72" s="8"/>
      <c r="H72" s="8"/>
      <c r="I72" s="8"/>
      <c r="J72" s="8"/>
      <c r="K72" s="8"/>
      <c r="L72" s="8"/>
    </row>
    <row r="73" spans="6:12" s="6" customFormat="1" ht="14.25">
      <c r="F73" s="16"/>
      <c r="G73" s="16"/>
      <c r="H73" s="16"/>
      <c r="I73" s="16"/>
      <c r="J73" s="16"/>
      <c r="K73" s="16"/>
      <c r="L73" s="16"/>
    </row>
    <row r="74" spans="6:12" s="6" customFormat="1" ht="14.25">
      <c r="F74" s="16"/>
      <c r="G74" s="16"/>
      <c r="H74" s="16"/>
      <c r="I74" s="16"/>
      <c r="J74" s="16"/>
      <c r="K74" s="16"/>
      <c r="L74" s="16"/>
    </row>
    <row r="75" spans="6:12" s="6" customFormat="1" ht="14.25">
      <c r="F75" s="16"/>
      <c r="G75" s="16"/>
      <c r="H75" s="16"/>
      <c r="I75" s="16"/>
      <c r="J75" s="16"/>
      <c r="K75" s="16"/>
      <c r="L75" s="16"/>
    </row>
    <row r="76" spans="6:12" s="6" customFormat="1" ht="14.25">
      <c r="F76" s="16"/>
      <c r="G76" s="16"/>
      <c r="H76" s="16"/>
      <c r="I76" s="16"/>
      <c r="J76" s="16"/>
      <c r="K76" s="16"/>
      <c r="L76" s="16"/>
    </row>
    <row r="77" spans="6:12" s="6" customFormat="1" ht="14.25">
      <c r="F77" s="16"/>
      <c r="G77" s="16"/>
      <c r="H77" s="16"/>
      <c r="I77" s="16"/>
      <c r="J77" s="16"/>
      <c r="K77" s="16"/>
      <c r="L77" s="16"/>
    </row>
    <row r="78" spans="6:12" s="6" customFormat="1" ht="14.25">
      <c r="F78" s="16"/>
      <c r="G78" s="16"/>
      <c r="H78" s="16"/>
      <c r="I78" s="16"/>
      <c r="J78" s="16"/>
      <c r="K78" s="16"/>
      <c r="L78" s="16"/>
    </row>
    <row r="79" spans="6:12" s="6" customFormat="1" ht="14.25">
      <c r="F79" s="16"/>
      <c r="G79" s="16"/>
      <c r="H79" s="16"/>
      <c r="I79" s="16"/>
      <c r="J79" s="16"/>
      <c r="K79" s="16"/>
      <c r="L79" s="16"/>
    </row>
    <row r="80" spans="6:12" s="6" customFormat="1" ht="14.25">
      <c r="F80" s="16"/>
      <c r="G80" s="16"/>
      <c r="H80" s="16"/>
      <c r="I80" s="16"/>
      <c r="J80" s="16"/>
      <c r="K80" s="16"/>
      <c r="L80" s="16"/>
    </row>
    <row r="81" spans="6:12" s="6" customFormat="1" ht="14.25">
      <c r="F81" s="16"/>
      <c r="G81" s="16"/>
      <c r="H81" s="16"/>
      <c r="I81" s="16"/>
      <c r="J81" s="16"/>
      <c r="K81" s="16"/>
      <c r="L81" s="16"/>
    </row>
    <row r="82" spans="6:12" s="6" customFormat="1" ht="14.25">
      <c r="F82" s="16"/>
      <c r="G82" s="16"/>
      <c r="H82" s="16"/>
      <c r="I82" s="16"/>
      <c r="J82" s="16"/>
      <c r="K82" s="16"/>
      <c r="L82" s="16"/>
    </row>
    <row r="83" spans="6:12" s="6" customFormat="1" ht="14.25">
      <c r="F83" s="16"/>
      <c r="G83" s="16"/>
      <c r="H83" s="16"/>
      <c r="I83" s="16"/>
      <c r="J83" s="16"/>
      <c r="K83" s="16"/>
      <c r="L83" s="16"/>
    </row>
    <row r="84" spans="6:12" s="6" customFormat="1" ht="14.25">
      <c r="F84" s="16"/>
      <c r="G84" s="16"/>
      <c r="H84" s="16"/>
      <c r="I84" s="16"/>
      <c r="J84" s="16"/>
      <c r="K84" s="16"/>
      <c r="L84" s="16"/>
    </row>
    <row r="85" spans="6:12" s="6" customFormat="1" ht="14.25">
      <c r="F85" s="16"/>
      <c r="G85" s="16"/>
      <c r="H85" s="16"/>
      <c r="I85" s="16"/>
      <c r="J85" s="16"/>
      <c r="K85" s="16"/>
      <c r="L85" s="16"/>
    </row>
    <row r="86" spans="6:12" s="6" customFormat="1" ht="14.25">
      <c r="F86" s="16"/>
      <c r="G86" s="16"/>
      <c r="H86" s="16"/>
      <c r="I86" s="16"/>
      <c r="J86" s="16"/>
      <c r="K86" s="16"/>
      <c r="L86" s="16"/>
    </row>
    <row r="87" spans="6:12" s="6" customFormat="1" ht="14.25">
      <c r="F87" s="16"/>
      <c r="G87" s="16"/>
      <c r="H87" s="16"/>
      <c r="I87" s="16"/>
      <c r="J87" s="16"/>
      <c r="K87" s="16"/>
      <c r="L87" s="16"/>
    </row>
    <row r="88" spans="6:12" s="6" customFormat="1" ht="14.25">
      <c r="F88" s="16"/>
      <c r="G88" s="16"/>
      <c r="H88" s="16"/>
      <c r="I88" s="16"/>
      <c r="J88" s="16"/>
      <c r="K88" s="16"/>
      <c r="L88" s="16"/>
    </row>
    <row r="89" spans="6:12" s="6" customFormat="1" ht="14.25">
      <c r="F89" s="16"/>
      <c r="G89" s="16"/>
      <c r="H89" s="16"/>
      <c r="I89" s="16"/>
      <c r="J89" s="16"/>
      <c r="K89" s="16"/>
      <c r="L89" s="16"/>
    </row>
    <row r="90" spans="6:12" s="6" customFormat="1" ht="14.25">
      <c r="F90" s="16"/>
      <c r="G90" s="16"/>
      <c r="H90" s="16"/>
      <c r="I90" s="16"/>
      <c r="J90" s="16"/>
      <c r="K90" s="16"/>
      <c r="L90" s="16"/>
    </row>
    <row r="91" spans="6:12" s="6" customFormat="1" ht="14.25">
      <c r="F91" s="16"/>
      <c r="G91" s="16"/>
      <c r="H91" s="16"/>
      <c r="I91" s="16"/>
      <c r="J91" s="16"/>
      <c r="K91" s="16"/>
      <c r="L91" s="16"/>
    </row>
    <row r="92" spans="6:12" ht="12.75">
      <c r="F92" s="3"/>
      <c r="G92" s="3"/>
      <c r="H92" s="3"/>
      <c r="I92" s="3"/>
      <c r="J92" s="3"/>
      <c r="K92" s="3"/>
      <c r="L92" s="3"/>
    </row>
    <row r="93" spans="6:12" ht="12.75">
      <c r="F93" s="3"/>
      <c r="G93" s="3"/>
      <c r="H93" s="3"/>
      <c r="I93" s="3"/>
      <c r="J93" s="3"/>
      <c r="K93" s="3"/>
      <c r="L93" s="3"/>
    </row>
    <row r="94" spans="6:12" ht="12.75">
      <c r="F94" s="3"/>
      <c r="G94" s="3"/>
      <c r="H94" s="3"/>
      <c r="I94" s="3"/>
      <c r="J94" s="3"/>
      <c r="K94" s="3"/>
      <c r="L94" s="3"/>
    </row>
    <row r="95" spans="6:12" ht="12.75">
      <c r="F95" s="3"/>
      <c r="G95" s="3"/>
      <c r="H95" s="3"/>
      <c r="I95" s="3"/>
      <c r="J95" s="3"/>
      <c r="K95" s="3"/>
      <c r="L95" s="3"/>
    </row>
    <row r="96" spans="6:12" ht="12.75">
      <c r="F96" s="3"/>
      <c r="G96" s="3"/>
      <c r="H96" s="3"/>
      <c r="I96" s="3"/>
      <c r="J96" s="3"/>
      <c r="K96" s="3"/>
      <c r="L96" s="3"/>
    </row>
    <row r="97" spans="6:12" ht="12.75">
      <c r="F97" s="3"/>
      <c r="G97" s="3"/>
      <c r="H97" s="3"/>
      <c r="I97" s="3"/>
      <c r="J97" s="3"/>
      <c r="K97" s="3"/>
      <c r="L97" s="3"/>
    </row>
    <row r="98" spans="6:12" ht="12.75">
      <c r="F98" s="3"/>
      <c r="G98" s="3"/>
      <c r="H98" s="3"/>
      <c r="I98" s="3"/>
      <c r="J98" s="3"/>
      <c r="K98" s="3"/>
      <c r="L98" s="3"/>
    </row>
    <row r="99" spans="6:12" ht="12.75">
      <c r="F99" s="3"/>
      <c r="G99" s="3"/>
      <c r="H99" s="3"/>
      <c r="I99" s="3"/>
      <c r="J99" s="3"/>
      <c r="K99" s="3"/>
      <c r="L99" s="3"/>
    </row>
    <row r="100" spans="6:12" ht="12.75">
      <c r="F100" s="3"/>
      <c r="G100" s="3"/>
      <c r="H100" s="3"/>
      <c r="I100" s="3"/>
      <c r="J100" s="3"/>
      <c r="K100" s="3"/>
      <c r="L100" s="3"/>
    </row>
    <row r="101" spans="6:12" ht="12.75">
      <c r="F101" s="3"/>
      <c r="G101" s="3"/>
      <c r="H101" s="3"/>
      <c r="I101" s="3"/>
      <c r="J101" s="3"/>
      <c r="K101" s="3"/>
      <c r="L101" s="3"/>
    </row>
    <row r="102" spans="6:12" ht="12.75">
      <c r="F102" s="3"/>
      <c r="G102" s="3"/>
      <c r="H102" s="3"/>
      <c r="I102" s="3"/>
      <c r="J102" s="3"/>
      <c r="K102" s="3"/>
      <c r="L102" s="3"/>
    </row>
    <row r="103" spans="6:12" ht="12.75">
      <c r="F103" s="3"/>
      <c r="G103" s="3"/>
      <c r="H103" s="3"/>
      <c r="I103" s="3"/>
      <c r="J103" s="3"/>
      <c r="K103" s="3"/>
      <c r="L103" s="3"/>
    </row>
    <row r="104" spans="6:12" ht="12.75">
      <c r="F104" s="3"/>
      <c r="G104" s="3"/>
      <c r="H104" s="3"/>
      <c r="I104" s="3"/>
      <c r="J104" s="3"/>
      <c r="K104" s="3"/>
      <c r="L104" s="3"/>
    </row>
  </sheetData>
  <mergeCells count="9">
    <mergeCell ref="J11:L11"/>
    <mergeCell ref="F11:H11"/>
    <mergeCell ref="A1:L1"/>
    <mergeCell ref="A2:L2"/>
    <mergeCell ref="A3:L3"/>
    <mergeCell ref="A5:L5"/>
    <mergeCell ref="A6:L6"/>
    <mergeCell ref="A8:L8"/>
    <mergeCell ref="A4:L4"/>
  </mergeCells>
  <printOptions horizontalCentered="1"/>
  <pageMargins left="0.3937007874015748" right="0.3937007874015748" top="0.66" bottom="0.4330708661417323" header="0.2362204724409449" footer="0.2362204724409449"/>
  <pageSetup fitToHeight="1" fitToWidth="1" horizontalDpi="600" verticalDpi="600" orientation="portrait" paperSize="9" scale="84" r:id="rId1"/>
  <headerFooter alignWithMargins="0">
    <oddHeader>&amp;R&amp;"Arial,Bold"&amp;11
</oddHeader>
    <oddFooter>&amp;C&amp;11 1&amp;R&amp;7c:\Quarter\Sept00\&amp;F,&amp;A
&amp;D,&amp;T</oddFooter>
  </headerFooter>
</worksheet>
</file>

<file path=xl/worksheets/sheet2.xml><?xml version="1.0" encoding="utf-8"?>
<worksheet xmlns="http://schemas.openxmlformats.org/spreadsheetml/2006/main" xmlns:r="http://schemas.openxmlformats.org/officeDocument/2006/relationships">
  <dimension ref="A2:K78"/>
  <sheetViews>
    <sheetView tabSelected="1" zoomScale="75" zoomScaleNormal="75" workbookViewId="0" topLeftCell="A1">
      <selection activeCell="E10" sqref="E10"/>
    </sheetView>
  </sheetViews>
  <sheetFormatPr defaultColWidth="9.140625" defaultRowHeight="12.75"/>
  <cols>
    <col min="1" max="1" width="4.421875" style="6" customWidth="1"/>
    <col min="2" max="2" width="3.00390625" style="6" customWidth="1"/>
    <col min="3" max="4" width="9.140625" style="6" customWidth="1"/>
    <col min="5" max="5" width="12.57421875" style="6" customWidth="1"/>
    <col min="6" max="6" width="25.28125" style="6" customWidth="1"/>
    <col min="7" max="7" width="7.57421875" style="26" customWidth="1"/>
    <col min="8" max="8" width="2.421875" style="6" customWidth="1"/>
    <col min="9" max="9" width="14.28125" style="126" customWidth="1"/>
    <col min="10" max="10" width="1.8515625" style="27" customWidth="1"/>
    <col min="11" max="11" width="14.28125" style="27" customWidth="1"/>
    <col min="12" max="16384" width="9.140625" style="6" customWidth="1"/>
  </cols>
  <sheetData>
    <row r="2" spans="1:11" ht="15">
      <c r="A2" s="22" t="s">
        <v>155</v>
      </c>
      <c r="B2" s="23"/>
      <c r="C2" s="23"/>
      <c r="D2" s="23"/>
      <c r="E2" s="23"/>
      <c r="F2" s="23"/>
      <c r="G2" s="36"/>
      <c r="H2" s="23"/>
      <c r="I2" s="117"/>
      <c r="J2" s="31"/>
      <c r="K2" s="18"/>
    </row>
    <row r="3" spans="1:11" ht="15">
      <c r="A3" s="22"/>
      <c r="B3" s="23"/>
      <c r="C3" s="23"/>
      <c r="D3" s="23"/>
      <c r="E3" s="23"/>
      <c r="F3" s="23"/>
      <c r="G3" s="36"/>
      <c r="H3" s="23"/>
      <c r="I3" s="117" t="s">
        <v>270</v>
      </c>
      <c r="J3" s="31"/>
      <c r="K3" s="18" t="s">
        <v>270</v>
      </c>
    </row>
    <row r="4" spans="1:11" ht="15">
      <c r="A4" s="22"/>
      <c r="B4" s="23"/>
      <c r="C4" s="23"/>
      <c r="D4" s="23"/>
      <c r="E4" s="23"/>
      <c r="F4" s="23"/>
      <c r="G4" s="36"/>
      <c r="H4" s="23"/>
      <c r="I4" s="117" t="s">
        <v>79</v>
      </c>
      <c r="J4" s="31"/>
      <c r="K4" s="18" t="s">
        <v>271</v>
      </c>
    </row>
    <row r="5" spans="1:11" ht="15">
      <c r="A5" s="22"/>
      <c r="B5" s="23"/>
      <c r="C5" s="23"/>
      <c r="D5" s="23"/>
      <c r="E5" s="23"/>
      <c r="F5" s="23"/>
      <c r="G5" s="36"/>
      <c r="H5" s="23"/>
      <c r="I5" s="118" t="s">
        <v>117</v>
      </c>
      <c r="J5" s="31"/>
      <c r="K5" s="18" t="s">
        <v>182</v>
      </c>
    </row>
    <row r="6" spans="1:11" ht="15">
      <c r="A6" s="22"/>
      <c r="B6" s="23"/>
      <c r="C6" s="23"/>
      <c r="D6" s="23"/>
      <c r="E6" s="23"/>
      <c r="F6" s="23"/>
      <c r="G6" s="36"/>
      <c r="H6" s="23"/>
      <c r="I6" s="118" t="s">
        <v>124</v>
      </c>
      <c r="J6" s="31"/>
      <c r="K6" s="18" t="s">
        <v>272</v>
      </c>
    </row>
    <row r="7" spans="1:11" ht="15">
      <c r="A7" s="22"/>
      <c r="B7" s="23"/>
      <c r="C7" s="23"/>
      <c r="D7" s="23"/>
      <c r="E7" s="23"/>
      <c r="F7" s="23"/>
      <c r="G7" s="24" t="s">
        <v>253</v>
      </c>
      <c r="H7" s="23"/>
      <c r="I7" s="119">
        <f>+QtrPL!J15</f>
        <v>36799</v>
      </c>
      <c r="J7" s="31"/>
      <c r="K7" s="89">
        <v>36525</v>
      </c>
    </row>
    <row r="8" spans="1:11" ht="15">
      <c r="A8" s="22"/>
      <c r="B8" s="23"/>
      <c r="C8" s="23"/>
      <c r="D8" s="23"/>
      <c r="E8" s="23"/>
      <c r="F8" s="23"/>
      <c r="G8" s="36"/>
      <c r="H8" s="23"/>
      <c r="I8" s="120" t="s">
        <v>123</v>
      </c>
      <c r="J8" s="31"/>
      <c r="K8" s="18" t="s">
        <v>123</v>
      </c>
    </row>
    <row r="10" spans="1:11" ht="14.25">
      <c r="A10" s="5"/>
      <c r="B10" s="6" t="s">
        <v>223</v>
      </c>
      <c r="I10" s="121"/>
      <c r="J10" s="8"/>
      <c r="K10" s="8"/>
    </row>
    <row r="11" spans="9:11" ht="8.25" customHeight="1">
      <c r="I11" s="121"/>
      <c r="J11" s="8"/>
      <c r="K11" s="8"/>
    </row>
    <row r="12" spans="1:11" ht="14.25">
      <c r="A12" s="5"/>
      <c r="B12" s="6" t="s">
        <v>224</v>
      </c>
      <c r="I12" s="121">
        <v>2482014</v>
      </c>
      <c r="J12" s="8"/>
      <c r="K12" s="8">
        <v>1673882</v>
      </c>
    </row>
    <row r="13" spans="2:11" ht="14.25">
      <c r="B13" s="6" t="s">
        <v>158</v>
      </c>
      <c r="I13" s="121">
        <v>187177</v>
      </c>
      <c r="J13" s="8"/>
      <c r="K13" s="8">
        <v>373956</v>
      </c>
    </row>
    <row r="14" spans="1:11" ht="14.25">
      <c r="A14" s="5"/>
      <c r="B14" s="6" t="s">
        <v>160</v>
      </c>
      <c r="G14" s="37">
        <v>8</v>
      </c>
      <c r="I14" s="121">
        <v>2072459</v>
      </c>
      <c r="J14" s="8"/>
      <c r="K14" s="8">
        <v>1911158</v>
      </c>
    </row>
    <row r="15" spans="2:11" ht="14.25">
      <c r="B15" s="6" t="s">
        <v>159</v>
      </c>
      <c r="G15" s="37">
        <v>9</v>
      </c>
      <c r="I15" s="121">
        <v>9754215</v>
      </c>
      <c r="J15" s="8"/>
      <c r="K15" s="8">
        <f>9363538-14936</f>
        <v>9348602</v>
      </c>
    </row>
    <row r="16" spans="1:11" ht="14.25">
      <c r="A16" s="5"/>
      <c r="B16" s="6" t="s">
        <v>225</v>
      </c>
      <c r="I16" s="121">
        <v>430434</v>
      </c>
      <c r="J16" s="8"/>
      <c r="K16" s="8">
        <v>399953</v>
      </c>
    </row>
    <row r="17" spans="2:11" ht="14.25">
      <c r="B17" s="6" t="s">
        <v>156</v>
      </c>
      <c r="I17" s="121">
        <v>307059</v>
      </c>
      <c r="J17" s="8"/>
      <c r="K17" s="8">
        <v>286841</v>
      </c>
    </row>
    <row r="18" spans="1:11" ht="14.25">
      <c r="A18" s="5"/>
      <c r="B18" s="6" t="s">
        <v>226</v>
      </c>
      <c r="G18" s="37">
        <v>10</v>
      </c>
      <c r="I18" s="121">
        <v>410832</v>
      </c>
      <c r="J18" s="8"/>
      <c r="K18" s="8">
        <v>323526</v>
      </c>
    </row>
    <row r="19" spans="2:11" ht="14.25">
      <c r="B19" s="6" t="s">
        <v>227</v>
      </c>
      <c r="C19" s="25"/>
      <c r="I19" s="121">
        <v>329543</v>
      </c>
      <c r="J19" s="8"/>
      <c r="K19" s="8">
        <v>566351</v>
      </c>
    </row>
    <row r="20" spans="2:11" ht="14.25">
      <c r="B20" s="6" t="s">
        <v>228</v>
      </c>
      <c r="C20" s="25"/>
      <c r="I20" s="121">
        <v>322</v>
      </c>
      <c r="J20" s="8"/>
      <c r="K20" s="8">
        <v>190</v>
      </c>
    </row>
    <row r="21" spans="2:11" ht="14.25">
      <c r="B21" s="6" t="s">
        <v>229</v>
      </c>
      <c r="C21" s="25"/>
      <c r="I21" s="121">
        <v>369580</v>
      </c>
      <c r="J21" s="8"/>
      <c r="K21" s="8">
        <v>379407</v>
      </c>
    </row>
    <row r="22" spans="3:11" ht="15" thickBot="1">
      <c r="C22" s="25"/>
      <c r="I22" s="122">
        <f>SUM(I12:I21)</f>
        <v>16343635</v>
      </c>
      <c r="J22" s="8"/>
      <c r="K22" s="34">
        <f>SUM(K12:K21)</f>
        <v>15263866</v>
      </c>
    </row>
    <row r="23" spans="3:11" ht="15" thickTop="1">
      <c r="C23" s="25"/>
      <c r="I23" s="121"/>
      <c r="J23" s="8"/>
      <c r="K23" s="8"/>
    </row>
    <row r="24" spans="2:11" ht="14.25">
      <c r="B24" s="6" t="s">
        <v>230</v>
      </c>
      <c r="C24" s="25"/>
      <c r="I24" s="121"/>
      <c r="J24" s="8"/>
      <c r="K24" s="8"/>
    </row>
    <row r="25" spans="9:11" ht="7.5" customHeight="1">
      <c r="I25" s="121"/>
      <c r="J25" s="8"/>
      <c r="K25" s="8"/>
    </row>
    <row r="26" spans="1:11" ht="14.25">
      <c r="A26" s="5"/>
      <c r="B26" s="6" t="s">
        <v>161</v>
      </c>
      <c r="G26" s="37">
        <v>11</v>
      </c>
      <c r="I26" s="121">
        <v>9873860</v>
      </c>
      <c r="J26" s="8"/>
      <c r="K26" s="8">
        <v>8765998</v>
      </c>
    </row>
    <row r="27" spans="2:11" ht="14.25">
      <c r="B27" s="6" t="s">
        <v>231</v>
      </c>
      <c r="C27" s="25"/>
      <c r="I27" s="121"/>
      <c r="J27" s="8"/>
      <c r="K27" s="8"/>
    </row>
    <row r="28" spans="3:11" ht="14.25">
      <c r="C28" s="6" t="s">
        <v>232</v>
      </c>
      <c r="I28" s="121">
        <v>2202821</v>
      </c>
      <c r="J28" s="8"/>
      <c r="K28" s="8">
        <v>2873757</v>
      </c>
    </row>
    <row r="29" spans="2:11" ht="14.25">
      <c r="B29" s="6" t="s">
        <v>100</v>
      </c>
      <c r="I29" s="121">
        <v>51852</v>
      </c>
      <c r="J29" s="8"/>
      <c r="K29" s="8">
        <v>0</v>
      </c>
    </row>
    <row r="30" spans="2:11" ht="14.25">
      <c r="B30" s="6" t="s">
        <v>162</v>
      </c>
      <c r="C30" s="25"/>
      <c r="I30" s="121">
        <v>315803</v>
      </c>
      <c r="J30" s="8"/>
      <c r="K30" s="8">
        <v>174445</v>
      </c>
    </row>
    <row r="31" spans="2:11" ht="14.25">
      <c r="B31" s="6" t="s">
        <v>233</v>
      </c>
      <c r="C31" s="25"/>
      <c r="I31" s="121">
        <v>8073</v>
      </c>
      <c r="J31" s="8"/>
      <c r="K31" s="8">
        <v>19967</v>
      </c>
    </row>
    <row r="32" spans="2:11" ht="14.25">
      <c r="B32" s="6" t="s">
        <v>174</v>
      </c>
      <c r="C32" s="25"/>
      <c r="G32" s="37">
        <v>12</v>
      </c>
      <c r="I32" s="121">
        <f>41110+144371+325451+1956+469768</f>
        <v>982656</v>
      </c>
      <c r="J32" s="8"/>
      <c r="K32" s="8">
        <v>641468</v>
      </c>
    </row>
    <row r="33" spans="3:11" ht="14.25">
      <c r="C33" s="25"/>
      <c r="I33" s="123">
        <f>SUM(I26:I32)</f>
        <v>13435065</v>
      </c>
      <c r="J33" s="8"/>
      <c r="K33" s="32">
        <f>SUM(K26:K32)</f>
        <v>12475635</v>
      </c>
    </row>
    <row r="34" spans="3:11" ht="14.25">
      <c r="C34" s="25"/>
      <c r="I34" s="121"/>
      <c r="J34" s="8"/>
      <c r="K34" s="8"/>
    </row>
    <row r="35" spans="9:11" ht="14.25">
      <c r="I35" s="121"/>
      <c r="J35" s="8"/>
      <c r="K35" s="8"/>
    </row>
    <row r="36" spans="1:11" ht="14.25">
      <c r="A36" s="5"/>
      <c r="B36" s="6" t="s">
        <v>234</v>
      </c>
      <c r="I36" s="121">
        <v>228453</v>
      </c>
      <c r="J36" s="8"/>
      <c r="K36" s="8">
        <v>226830</v>
      </c>
    </row>
    <row r="37" spans="2:11" ht="14.25">
      <c r="B37" s="6" t="s">
        <v>235</v>
      </c>
      <c r="G37" s="37">
        <v>13</v>
      </c>
      <c r="I37" s="121">
        <f>2126384-I36</f>
        <v>1897931</v>
      </c>
      <c r="J37" s="8"/>
      <c r="K37" s="8">
        <v>1863445</v>
      </c>
    </row>
    <row r="38" spans="2:11" ht="14.25">
      <c r="B38" s="6" t="s">
        <v>244</v>
      </c>
      <c r="C38" s="25"/>
      <c r="I38" s="123">
        <f>SUM(I36:I37)</f>
        <v>2126384</v>
      </c>
      <c r="J38" s="8"/>
      <c r="K38" s="32">
        <f>SUM(K36:K37)</f>
        <v>2090275</v>
      </c>
    </row>
    <row r="39" spans="3:11" ht="14.25">
      <c r="C39" s="25"/>
      <c r="I39" s="121"/>
      <c r="J39" s="8"/>
      <c r="K39" s="8"/>
    </row>
    <row r="40" spans="2:11" ht="14.25">
      <c r="B40" s="6" t="s">
        <v>245</v>
      </c>
      <c r="C40" s="25"/>
      <c r="I40" s="121">
        <v>89525</v>
      </c>
      <c r="J40" s="8"/>
      <c r="K40" s="8">
        <v>84893</v>
      </c>
    </row>
    <row r="41" spans="2:11" ht="14.25">
      <c r="B41" s="6" t="s">
        <v>181</v>
      </c>
      <c r="C41" s="25"/>
      <c r="I41" s="121">
        <v>686138</v>
      </c>
      <c r="J41" s="8"/>
      <c r="K41" s="8">
        <f>606535-12</f>
        <v>606523</v>
      </c>
    </row>
    <row r="42" spans="2:11" ht="14.25">
      <c r="B42" s="6" t="s">
        <v>246</v>
      </c>
      <c r="C42" s="25"/>
      <c r="G42" s="37">
        <v>15</v>
      </c>
      <c r="I42" s="121">
        <v>6523</v>
      </c>
      <c r="J42" s="8"/>
      <c r="K42" s="8">
        <v>6540</v>
      </c>
    </row>
    <row r="43" spans="9:11" ht="14.25">
      <c r="I43" s="123">
        <f>SUM(I40:I42)</f>
        <v>782186</v>
      </c>
      <c r="J43" s="8"/>
      <c r="K43" s="32">
        <f>SUM(K40:K42)</f>
        <v>697956</v>
      </c>
    </row>
    <row r="44" spans="1:11" ht="14.25">
      <c r="A44" s="5"/>
      <c r="I44" s="121"/>
      <c r="J44" s="8"/>
      <c r="K44" s="8"/>
    </row>
    <row r="45" spans="2:11" ht="15" thickBot="1">
      <c r="B45" s="6" t="s">
        <v>247</v>
      </c>
      <c r="I45" s="124">
        <f>I33+I38+I43</f>
        <v>16343635</v>
      </c>
      <c r="J45" s="8"/>
      <c r="K45" s="33">
        <f>K33+K38+K43</f>
        <v>15263866</v>
      </c>
    </row>
    <row r="46" spans="1:11" ht="15" thickTop="1">
      <c r="A46" s="5"/>
      <c r="I46" s="121"/>
      <c r="J46" s="8"/>
      <c r="K46" s="8"/>
    </row>
    <row r="47" spans="9:11" ht="14.25">
      <c r="I47" s="121"/>
      <c r="J47" s="8"/>
      <c r="K47" s="8"/>
    </row>
    <row r="48" spans="1:11" ht="15" thickBot="1">
      <c r="A48" s="5"/>
      <c r="B48" s="6" t="s">
        <v>275</v>
      </c>
      <c r="G48" s="26">
        <v>14</v>
      </c>
      <c r="I48" s="125">
        <f>I38/I36</f>
        <v>9.307752579305152</v>
      </c>
      <c r="J48" s="8"/>
      <c r="K48" s="35">
        <f>K38/K36</f>
        <v>9.215161133888815</v>
      </c>
    </row>
    <row r="49" spans="9:11" ht="15" thickTop="1">
      <c r="I49" s="121"/>
      <c r="J49" s="8"/>
      <c r="K49" s="8"/>
    </row>
    <row r="50" spans="9:11" ht="14.25">
      <c r="I50" s="121"/>
      <c r="J50" s="8"/>
      <c r="K50" s="8"/>
    </row>
    <row r="51" spans="9:11" ht="14.25">
      <c r="I51" s="121"/>
      <c r="J51" s="8"/>
      <c r="K51" s="8"/>
    </row>
    <row r="52" spans="9:11" ht="14.25">
      <c r="I52" s="121"/>
      <c r="J52" s="8"/>
      <c r="K52" s="8"/>
    </row>
    <row r="53" spans="9:11" ht="14.25">
      <c r="I53" s="121"/>
      <c r="J53" s="8"/>
      <c r="K53" s="8"/>
    </row>
    <row r="54" spans="9:11" ht="14.25">
      <c r="I54" s="121"/>
      <c r="J54" s="8"/>
      <c r="K54" s="8"/>
    </row>
    <row r="55" spans="9:11" ht="14.25">
      <c r="I55" s="121"/>
      <c r="J55" s="8"/>
      <c r="K55" s="8"/>
    </row>
    <row r="56" spans="9:11" ht="14.25">
      <c r="I56" s="121"/>
      <c r="J56" s="8"/>
      <c r="K56" s="8"/>
    </row>
    <row r="57" spans="9:11" ht="14.25">
      <c r="I57" s="121"/>
      <c r="J57" s="8"/>
      <c r="K57" s="8"/>
    </row>
    <row r="58" spans="9:11" ht="14.25">
      <c r="I58" s="121"/>
      <c r="J58" s="8"/>
      <c r="K58" s="8"/>
    </row>
    <row r="59" spans="9:11" ht="14.25">
      <c r="I59" s="121"/>
      <c r="J59" s="8"/>
      <c r="K59" s="8"/>
    </row>
    <row r="60" spans="9:11" ht="14.25">
      <c r="I60" s="121"/>
      <c r="J60" s="8"/>
      <c r="K60" s="8"/>
    </row>
    <row r="61" spans="9:11" ht="14.25">
      <c r="I61" s="121"/>
      <c r="J61" s="8"/>
      <c r="K61" s="8"/>
    </row>
    <row r="62" spans="9:11" ht="14.25">
      <c r="I62" s="121"/>
      <c r="J62" s="8"/>
      <c r="K62" s="8"/>
    </row>
    <row r="63" spans="9:11" ht="14.25">
      <c r="I63" s="121"/>
      <c r="J63" s="8"/>
      <c r="K63" s="8"/>
    </row>
    <row r="64" spans="9:11" ht="14.25">
      <c r="I64" s="121"/>
      <c r="J64" s="8"/>
      <c r="K64" s="8"/>
    </row>
    <row r="65" spans="9:11" ht="14.25">
      <c r="I65" s="121"/>
      <c r="J65" s="8"/>
      <c r="K65" s="8"/>
    </row>
    <row r="66" spans="9:11" ht="14.25">
      <c r="I66" s="121"/>
      <c r="J66" s="8"/>
      <c r="K66" s="8"/>
    </row>
    <row r="67" spans="9:11" ht="14.25">
      <c r="I67" s="121"/>
      <c r="J67" s="8"/>
      <c r="K67" s="8"/>
    </row>
    <row r="68" spans="9:11" ht="14.25">
      <c r="I68" s="121"/>
      <c r="J68" s="8"/>
      <c r="K68" s="8"/>
    </row>
    <row r="69" spans="9:11" ht="14.25">
      <c r="I69" s="121"/>
      <c r="J69" s="8"/>
      <c r="K69" s="8"/>
    </row>
    <row r="70" spans="9:11" ht="14.25">
      <c r="I70" s="121"/>
      <c r="J70" s="8"/>
      <c r="K70" s="8"/>
    </row>
    <row r="71" spans="9:11" ht="14.25">
      <c r="I71" s="121"/>
      <c r="J71" s="8"/>
      <c r="K71" s="8"/>
    </row>
    <row r="72" spans="9:11" ht="14.25">
      <c r="I72" s="121"/>
      <c r="J72" s="8"/>
      <c r="K72" s="8"/>
    </row>
    <row r="73" spans="9:11" ht="14.25">
      <c r="I73" s="121"/>
      <c r="J73" s="8"/>
      <c r="K73" s="8"/>
    </row>
    <row r="74" spans="9:11" ht="14.25">
      <c r="I74" s="121"/>
      <c r="J74" s="8"/>
      <c r="K74" s="8"/>
    </row>
    <row r="75" spans="9:11" ht="14.25">
      <c r="I75" s="121"/>
      <c r="J75" s="8"/>
      <c r="K75" s="8"/>
    </row>
    <row r="76" spans="9:11" ht="14.25">
      <c r="I76" s="121"/>
      <c r="J76" s="8"/>
      <c r="K76" s="8"/>
    </row>
    <row r="77" spans="9:11" ht="14.25">
      <c r="I77" s="121"/>
      <c r="J77" s="8"/>
      <c r="K77" s="8"/>
    </row>
    <row r="78" spans="9:11" ht="14.25">
      <c r="I78" s="121"/>
      <c r="J78" s="8"/>
      <c r="K78" s="8"/>
    </row>
  </sheetData>
  <printOptions horizontalCentered="1"/>
  <pageMargins left="0.61" right="0.31496062992125984" top="0.51" bottom="0.5118110236220472" header="0.2362204724409449" footer="0.1968503937007874"/>
  <pageSetup horizontalDpi="600" verticalDpi="600" orientation="portrait" paperSize="9" scale="90" r:id="rId1"/>
  <headerFooter alignWithMargins="0">
    <oddFooter>&amp;C&amp;11 2&amp;R&amp;7c:\Quarter\Sept00\&amp;F,&amp;A
&amp;D,&amp;T</oddFooter>
  </headerFooter>
  <rowBreaks count="1" manualBreakCount="1">
    <brk id="51" max="10" man="1"/>
  </rowBreaks>
</worksheet>
</file>

<file path=xl/worksheets/sheet3.xml><?xml version="1.0" encoding="utf-8"?>
<worksheet xmlns="http://schemas.openxmlformats.org/spreadsheetml/2006/main" xmlns:r="http://schemas.openxmlformats.org/officeDocument/2006/relationships">
  <dimension ref="A1:K258"/>
  <sheetViews>
    <sheetView zoomScale="75" zoomScaleNormal="75" workbookViewId="0" topLeftCell="A230">
      <selection activeCell="B236" sqref="B236:J236"/>
    </sheetView>
  </sheetViews>
  <sheetFormatPr defaultColWidth="9.140625" defaultRowHeight="12.75"/>
  <cols>
    <col min="1" max="1" width="4.28125" style="21" customWidth="1"/>
    <col min="2" max="2" width="4.57421875" style="21" customWidth="1"/>
    <col min="3" max="3" width="23.140625" style="21" customWidth="1"/>
    <col min="4" max="8" width="14.7109375" style="21" customWidth="1"/>
    <col min="9" max="9" width="0.71875" style="21" customWidth="1"/>
    <col min="10" max="10" width="14.7109375" style="21" customWidth="1"/>
    <col min="11" max="16384" width="9.140625" style="21" customWidth="1"/>
  </cols>
  <sheetData>
    <row r="1" ht="15.75">
      <c r="A1" s="48" t="s">
        <v>198</v>
      </c>
    </row>
    <row r="2" ht="16.5" customHeight="1"/>
    <row r="3" spans="1:2" s="48" customFormat="1" ht="15.75">
      <c r="A3" s="47" t="s">
        <v>164</v>
      </c>
      <c r="B3" s="48" t="s">
        <v>199</v>
      </c>
    </row>
    <row r="4" spans="1:10" ht="48.75" customHeight="1">
      <c r="A4" s="52"/>
      <c r="B4" s="157" t="s">
        <v>78</v>
      </c>
      <c r="C4" s="157"/>
      <c r="D4" s="157"/>
      <c r="E4" s="157"/>
      <c r="F4" s="157"/>
      <c r="G4" s="157"/>
      <c r="H4" s="158"/>
      <c r="I4" s="158"/>
      <c r="J4" s="158"/>
    </row>
    <row r="5" ht="16.5" customHeight="1"/>
    <row r="6" spans="1:2" s="48" customFormat="1" ht="15.75">
      <c r="A6" s="47" t="s">
        <v>165</v>
      </c>
      <c r="B6" s="48" t="s">
        <v>200</v>
      </c>
    </row>
    <row r="7" spans="1:10" s="48" customFormat="1" ht="18" customHeight="1">
      <c r="A7" s="21"/>
      <c r="B7" s="167" t="s">
        <v>86</v>
      </c>
      <c r="C7" s="173"/>
      <c r="D7" s="173"/>
      <c r="E7" s="173"/>
      <c r="F7" s="173"/>
      <c r="G7" s="173"/>
      <c r="H7" s="173"/>
      <c r="I7" s="173"/>
      <c r="J7" s="173"/>
    </row>
    <row r="8" spans="6:10" ht="16.5" customHeight="1">
      <c r="F8" s="85"/>
      <c r="G8" s="85"/>
      <c r="H8" s="85"/>
      <c r="J8" s="85"/>
    </row>
    <row r="9" spans="1:2" ht="15" customHeight="1">
      <c r="A9" s="47" t="s">
        <v>166</v>
      </c>
      <c r="B9" s="48" t="s">
        <v>71</v>
      </c>
    </row>
    <row r="10" ht="15" customHeight="1">
      <c r="B10" s="21" t="s">
        <v>73</v>
      </c>
    </row>
    <row r="11" ht="16.5" customHeight="1"/>
    <row r="12" spans="1:2" s="48" customFormat="1" ht="15.75">
      <c r="A12" s="47" t="s">
        <v>167</v>
      </c>
      <c r="B12" s="48" t="s">
        <v>142</v>
      </c>
    </row>
    <row r="13" spans="6:10" ht="15">
      <c r="F13" s="159" t="str">
        <f>+QtrPL!F11</f>
        <v>3rd Quarter</v>
      </c>
      <c r="G13" s="159"/>
      <c r="H13" s="169" t="s">
        <v>53</v>
      </c>
      <c r="I13" s="169"/>
      <c r="J13" s="170"/>
    </row>
    <row r="14" spans="6:10" ht="15">
      <c r="F14" s="53" t="s">
        <v>117</v>
      </c>
      <c r="G14" s="29" t="s">
        <v>118</v>
      </c>
      <c r="H14" s="54" t="s">
        <v>117</v>
      </c>
      <c r="I14" s="51"/>
      <c r="J14" s="38" t="s">
        <v>118</v>
      </c>
    </row>
    <row r="15" spans="6:10" ht="15">
      <c r="F15" s="53" t="s">
        <v>119</v>
      </c>
      <c r="G15" s="29" t="s">
        <v>121</v>
      </c>
      <c r="H15" s="53" t="s">
        <v>119</v>
      </c>
      <c r="I15" s="51"/>
      <c r="J15" s="28" t="s">
        <v>121</v>
      </c>
    </row>
    <row r="16" spans="6:10" ht="15">
      <c r="F16" s="53" t="s">
        <v>124</v>
      </c>
      <c r="G16" s="29" t="s">
        <v>124</v>
      </c>
      <c r="H16" s="53" t="s">
        <v>120</v>
      </c>
      <c r="I16" s="51"/>
      <c r="J16" s="28" t="s">
        <v>122</v>
      </c>
    </row>
    <row r="17" spans="6:10" ht="15">
      <c r="F17" s="111">
        <f>+QtrPL!F15</f>
        <v>36799</v>
      </c>
      <c r="G17" s="112">
        <f>+QtrPL!H15</f>
        <v>36433</v>
      </c>
      <c r="H17" s="111">
        <f>+F17</f>
        <v>36799</v>
      </c>
      <c r="I17" s="82"/>
      <c r="J17" s="113">
        <f>+G17</f>
        <v>36433</v>
      </c>
    </row>
    <row r="18" spans="1:10" ht="15">
      <c r="A18" s="49"/>
      <c r="B18" s="21" t="s">
        <v>65</v>
      </c>
      <c r="F18" s="53" t="s">
        <v>123</v>
      </c>
      <c r="G18" s="53" t="s">
        <v>123</v>
      </c>
      <c r="H18" s="53" t="s">
        <v>123</v>
      </c>
      <c r="I18" s="51"/>
      <c r="J18" s="55" t="s">
        <v>123</v>
      </c>
    </row>
    <row r="19" spans="2:10" ht="15">
      <c r="B19" s="21" t="s">
        <v>66</v>
      </c>
      <c r="F19" s="44">
        <v>57540</v>
      </c>
      <c r="G19" s="127">
        <v>-410</v>
      </c>
      <c r="H19" s="44">
        <v>156710</v>
      </c>
      <c r="I19" s="43"/>
      <c r="J19" s="128">
        <v>-455</v>
      </c>
    </row>
    <row r="20" spans="2:10" ht="15">
      <c r="B20" s="21" t="s">
        <v>67</v>
      </c>
      <c r="F20" s="44">
        <v>11308.1</v>
      </c>
      <c r="G20" s="44">
        <v>4716</v>
      </c>
      <c r="H20" s="44">
        <v>24445</v>
      </c>
      <c r="I20" s="43"/>
      <c r="J20" s="56">
        <v>10100</v>
      </c>
    </row>
    <row r="21" spans="6:10" ht="15">
      <c r="F21" s="46">
        <f>F19+F20</f>
        <v>68848.1</v>
      </c>
      <c r="G21" s="46">
        <f>G19+G20</f>
        <v>4306</v>
      </c>
      <c r="H21" s="46">
        <f>H19+H20</f>
        <v>181155</v>
      </c>
      <c r="I21" s="63"/>
      <c r="J21" s="57">
        <f>J19+J20</f>
        <v>9645</v>
      </c>
    </row>
    <row r="22" spans="1:10" s="48" customFormat="1" ht="10.5" customHeight="1">
      <c r="A22" s="47"/>
      <c r="F22" s="105"/>
      <c r="G22" s="105"/>
      <c r="H22" s="105"/>
      <c r="J22" s="105"/>
    </row>
    <row r="23" spans="2:10" ht="60" customHeight="1">
      <c r="B23" s="164" t="s">
        <v>112</v>
      </c>
      <c r="C23" s="175"/>
      <c r="D23" s="175"/>
      <c r="E23" s="175"/>
      <c r="F23" s="175"/>
      <c r="G23" s="175"/>
      <c r="H23" s="175"/>
      <c r="I23" s="175"/>
      <c r="J23" s="175"/>
    </row>
    <row r="24" spans="6:7" ht="16.5" customHeight="1">
      <c r="F24" s="42"/>
      <c r="G24" s="42"/>
    </row>
    <row r="25" spans="1:7" s="48" customFormat="1" ht="15.75">
      <c r="A25" s="58" t="s">
        <v>168</v>
      </c>
      <c r="B25" s="48" t="s">
        <v>204</v>
      </c>
      <c r="F25" s="41"/>
      <c r="G25" s="41"/>
    </row>
    <row r="26" spans="1:10" ht="19.5" customHeight="1">
      <c r="A26" s="49"/>
      <c r="B26" s="162" t="s">
        <v>74</v>
      </c>
      <c r="C26" s="162"/>
      <c r="D26" s="162"/>
      <c r="E26" s="162"/>
      <c r="F26" s="162"/>
      <c r="G26" s="162"/>
      <c r="H26" s="162"/>
      <c r="I26" s="162"/>
      <c r="J26" s="162"/>
    </row>
    <row r="27" ht="16.5" customHeight="1"/>
    <row r="28" spans="1:2" s="48" customFormat="1" ht="15.75">
      <c r="A28" s="47" t="s">
        <v>169</v>
      </c>
      <c r="B28" s="48" t="s">
        <v>27</v>
      </c>
    </row>
    <row r="29" spans="1:10" s="80" customFormat="1" ht="19.5" customHeight="1">
      <c r="A29" s="102"/>
      <c r="B29" s="174" t="s">
        <v>76</v>
      </c>
      <c r="C29" s="175"/>
      <c r="D29" s="175"/>
      <c r="E29" s="175"/>
      <c r="F29" s="175"/>
      <c r="G29" s="175"/>
      <c r="H29" s="175"/>
      <c r="I29" s="175"/>
      <c r="J29" s="175"/>
    </row>
    <row r="30" spans="1:10" s="80" customFormat="1" ht="16.5" customHeight="1">
      <c r="A30" s="102"/>
      <c r="B30" s="78"/>
      <c r="C30" s="78"/>
      <c r="D30" s="78"/>
      <c r="E30" s="78"/>
      <c r="F30" s="51"/>
      <c r="G30" s="103"/>
      <c r="H30" s="51"/>
      <c r="I30" s="51"/>
      <c r="J30" s="103"/>
    </row>
    <row r="31" spans="1:10" s="48" customFormat="1" ht="15.75">
      <c r="A31" s="47" t="s">
        <v>170</v>
      </c>
      <c r="B31" s="48" t="s">
        <v>274</v>
      </c>
      <c r="H31" s="59"/>
      <c r="I31" s="59"/>
      <c r="J31" s="43"/>
    </row>
    <row r="32" spans="1:10" s="48" customFormat="1" ht="28.5" customHeight="1">
      <c r="A32" s="47"/>
      <c r="B32" s="162" t="s">
        <v>45</v>
      </c>
      <c r="C32" s="162"/>
      <c r="D32" s="162"/>
      <c r="E32" s="162"/>
      <c r="F32" s="162"/>
      <c r="G32" s="162"/>
      <c r="H32" s="162"/>
      <c r="I32" s="162"/>
      <c r="J32" s="162"/>
    </row>
    <row r="33" spans="1:10" ht="15">
      <c r="A33" s="49"/>
      <c r="J33" s="21" t="s">
        <v>51</v>
      </c>
    </row>
    <row r="34" spans="2:10" ht="15">
      <c r="B34" s="49"/>
      <c r="J34" s="60" t="s">
        <v>120</v>
      </c>
    </row>
    <row r="35" spans="2:10" ht="15">
      <c r="B35" s="49"/>
      <c r="J35" s="114">
        <f>+QtrPL!J15</f>
        <v>36799</v>
      </c>
    </row>
    <row r="36" spans="2:10" ht="15">
      <c r="B36" s="49"/>
      <c r="J36" s="60" t="s">
        <v>123</v>
      </c>
    </row>
    <row r="37" spans="2:3" ht="15">
      <c r="B37" s="49" t="s">
        <v>125</v>
      </c>
      <c r="C37" s="21" t="s">
        <v>20</v>
      </c>
    </row>
    <row r="38" spans="2:10" ht="15">
      <c r="B38" s="49"/>
      <c r="C38" s="21" t="s">
        <v>17</v>
      </c>
      <c r="J38" s="141">
        <v>0</v>
      </c>
    </row>
    <row r="39" spans="2:10" ht="15">
      <c r="B39" s="49"/>
      <c r="C39" s="21" t="s">
        <v>18</v>
      </c>
      <c r="J39" s="141">
        <v>0</v>
      </c>
    </row>
    <row r="40" spans="2:10" ht="15">
      <c r="B40" s="49"/>
      <c r="C40" s="21" t="s">
        <v>19</v>
      </c>
      <c r="J40" s="141">
        <v>0</v>
      </c>
    </row>
    <row r="41" spans="2:10" ht="18.75" customHeight="1">
      <c r="B41" s="49"/>
      <c r="J41" s="51"/>
    </row>
    <row r="42" spans="2:10" ht="15" customHeight="1">
      <c r="B42" s="49"/>
      <c r="J42" s="51" t="s">
        <v>201</v>
      </c>
    </row>
    <row r="43" spans="2:10" ht="15" customHeight="1">
      <c r="B43" s="49"/>
      <c r="J43" s="116">
        <f>+QtrBS!I7</f>
        <v>36799</v>
      </c>
    </row>
    <row r="44" spans="2:10" ht="15" customHeight="1">
      <c r="B44" s="49"/>
      <c r="J44" s="51" t="s">
        <v>123</v>
      </c>
    </row>
    <row r="45" spans="1:10" ht="15">
      <c r="A45" s="49"/>
      <c r="B45" s="49" t="s">
        <v>128</v>
      </c>
      <c r="C45" s="21" t="s">
        <v>24</v>
      </c>
      <c r="J45" s="60"/>
    </row>
    <row r="46" spans="1:10" ht="15">
      <c r="A46" s="49"/>
      <c r="C46" s="21" t="s">
        <v>21</v>
      </c>
      <c r="J46" s="110">
        <v>19429</v>
      </c>
    </row>
    <row r="47" spans="1:10" ht="15">
      <c r="A47" s="49"/>
      <c r="B47" s="49"/>
      <c r="C47" s="21" t="s">
        <v>22</v>
      </c>
      <c r="J47" s="110">
        <v>19429</v>
      </c>
    </row>
    <row r="48" spans="2:10" ht="15">
      <c r="B48" s="49"/>
      <c r="C48" s="21" t="s">
        <v>23</v>
      </c>
      <c r="J48" s="110">
        <v>18644</v>
      </c>
    </row>
    <row r="49" ht="6" customHeight="1">
      <c r="A49" s="64"/>
    </row>
    <row r="50" spans="7:11" ht="15">
      <c r="G50" s="60"/>
      <c r="H50" s="65" t="s">
        <v>270</v>
      </c>
      <c r="J50" s="51" t="s">
        <v>270</v>
      </c>
      <c r="K50" s="66"/>
    </row>
    <row r="51" spans="7:11" ht="15">
      <c r="G51" s="60"/>
      <c r="H51" s="114">
        <f>+QtrBS!I7</f>
        <v>36799</v>
      </c>
      <c r="J51" s="114">
        <f>QtrBS!K7</f>
        <v>36525</v>
      </c>
      <c r="K51" s="66"/>
    </row>
    <row r="52" spans="7:11" ht="15">
      <c r="G52" s="60"/>
      <c r="H52" s="67" t="s">
        <v>123</v>
      </c>
      <c r="J52" s="51" t="s">
        <v>123</v>
      </c>
      <c r="K52" s="66"/>
    </row>
    <row r="53" spans="1:11" s="48" customFormat="1" ht="15.75">
      <c r="A53" s="47" t="s">
        <v>171</v>
      </c>
      <c r="B53" s="48" t="s">
        <v>160</v>
      </c>
      <c r="G53" s="20"/>
      <c r="H53" s="68"/>
      <c r="J53" s="69"/>
      <c r="K53" s="70"/>
    </row>
    <row r="54" spans="1:11" ht="15">
      <c r="A54" s="49"/>
      <c r="B54" s="21" t="s">
        <v>7</v>
      </c>
      <c r="G54" s="60"/>
      <c r="H54" s="43">
        <v>1454267</v>
      </c>
      <c r="I54" s="43"/>
      <c r="J54" s="43">
        <f>+J61</f>
        <v>1357234</v>
      </c>
      <c r="K54" s="66"/>
    </row>
    <row r="55" spans="1:11" ht="15">
      <c r="A55" s="49"/>
      <c r="B55" s="21" t="s">
        <v>8</v>
      </c>
      <c r="G55" s="60"/>
      <c r="H55" s="62">
        <v>618192</v>
      </c>
      <c r="I55" s="43"/>
      <c r="J55" s="62">
        <v>553924</v>
      </c>
      <c r="K55" s="66"/>
    </row>
    <row r="56" spans="1:11" ht="15">
      <c r="A56" s="49"/>
      <c r="G56" s="60"/>
      <c r="H56" s="63">
        <f>SUM(H54:H55)</f>
        <v>2072459</v>
      </c>
      <c r="I56" s="43"/>
      <c r="J56" s="63">
        <f>SUM(J54:J55)</f>
        <v>1911158</v>
      </c>
      <c r="K56" s="66"/>
    </row>
    <row r="57" spans="1:11" ht="14.25" customHeight="1">
      <c r="A57" s="49"/>
      <c r="G57" s="60"/>
      <c r="H57" s="43"/>
      <c r="I57" s="43"/>
      <c r="J57" s="43"/>
      <c r="K57" s="66"/>
    </row>
    <row r="58" spans="2:11" ht="15">
      <c r="B58" s="21" t="s">
        <v>9</v>
      </c>
      <c r="G58" s="60"/>
      <c r="H58" s="43"/>
      <c r="I58" s="43"/>
      <c r="J58" s="43"/>
      <c r="K58" s="43"/>
    </row>
    <row r="59" spans="2:11" ht="15">
      <c r="B59" s="21" t="s">
        <v>250</v>
      </c>
      <c r="G59" s="60"/>
      <c r="H59" s="43">
        <v>974579</v>
      </c>
      <c r="J59" s="43">
        <v>893843</v>
      </c>
      <c r="K59" s="43"/>
    </row>
    <row r="60" spans="2:11" ht="15">
      <c r="B60" s="21" t="s">
        <v>251</v>
      </c>
      <c r="G60" s="60"/>
      <c r="H60" s="43">
        <v>479688</v>
      </c>
      <c r="J60" s="43">
        <v>463391</v>
      </c>
      <c r="K60" s="43"/>
    </row>
    <row r="61" spans="7:11" ht="15">
      <c r="G61" s="60"/>
      <c r="H61" s="63">
        <f>SUM(H59:H60)</f>
        <v>1454267</v>
      </c>
      <c r="J61" s="63">
        <f>SUM(J59:J60)</f>
        <v>1357234</v>
      </c>
      <c r="K61" s="43"/>
    </row>
    <row r="62" spans="7:11" ht="15">
      <c r="G62" s="60"/>
      <c r="H62" s="43"/>
      <c r="J62" s="43"/>
      <c r="K62" s="43"/>
    </row>
    <row r="63" spans="1:11" s="48" customFormat="1" ht="15.75">
      <c r="A63" s="47" t="s">
        <v>173</v>
      </c>
      <c r="B63" s="48" t="s">
        <v>28</v>
      </c>
      <c r="G63" s="20"/>
      <c r="H63" s="68"/>
      <c r="J63" s="69"/>
      <c r="K63" s="70"/>
    </row>
    <row r="64" spans="1:11" ht="15">
      <c r="A64" s="49"/>
      <c r="B64" s="21" t="s">
        <v>10</v>
      </c>
      <c r="G64" s="60"/>
      <c r="H64" s="136">
        <v>10364813</v>
      </c>
      <c r="I64" s="42"/>
      <c r="J64" s="71">
        <v>9829141</v>
      </c>
      <c r="K64" s="66"/>
    </row>
    <row r="65" spans="1:11" ht="15">
      <c r="A65" s="49"/>
      <c r="B65" s="21" t="s">
        <v>11</v>
      </c>
      <c r="G65" s="60"/>
      <c r="H65" s="106"/>
      <c r="I65" s="42"/>
      <c r="J65" s="71"/>
      <c r="K65" s="66"/>
    </row>
    <row r="66" spans="1:11" ht="15">
      <c r="A66" s="49"/>
      <c r="B66" s="21" t="s">
        <v>12</v>
      </c>
      <c r="G66" s="60"/>
      <c r="H66" s="136">
        <v>-610598</v>
      </c>
      <c r="I66" s="42"/>
      <c r="J66" s="71">
        <f>-187189-188160-90254-14936</f>
        <v>-480539</v>
      </c>
      <c r="K66" s="66"/>
    </row>
    <row r="67" spans="1:11" ht="15">
      <c r="A67" s="49"/>
      <c r="B67" s="21" t="s">
        <v>13</v>
      </c>
      <c r="G67" s="60"/>
      <c r="H67" s="137">
        <f>SUM(H64:H66)</f>
        <v>9754215</v>
      </c>
      <c r="I67" s="42"/>
      <c r="J67" s="61">
        <f>SUM(J64:J66)</f>
        <v>9348602</v>
      </c>
      <c r="K67" s="66"/>
    </row>
    <row r="68" spans="1:11" ht="11.25" customHeight="1">
      <c r="A68" s="49"/>
      <c r="G68" s="60"/>
      <c r="H68" s="136"/>
      <c r="I68" s="42"/>
      <c r="J68" s="71"/>
      <c r="K68" s="66"/>
    </row>
    <row r="69" spans="1:11" ht="15">
      <c r="A69" s="49"/>
      <c r="B69" s="21" t="s">
        <v>273</v>
      </c>
      <c r="G69" s="60"/>
      <c r="H69" s="108"/>
      <c r="J69" s="43"/>
      <c r="K69" s="43"/>
    </row>
    <row r="70" spans="2:11" ht="15">
      <c r="B70" s="21" t="s">
        <v>250</v>
      </c>
      <c r="G70" s="60"/>
      <c r="H70" s="108">
        <v>2792285</v>
      </c>
      <c r="J70" s="43">
        <v>2990916</v>
      </c>
      <c r="K70" s="43"/>
    </row>
    <row r="71" spans="2:11" ht="15">
      <c r="B71" s="21" t="s">
        <v>251</v>
      </c>
      <c r="G71" s="60"/>
      <c r="H71" s="108">
        <v>7572528</v>
      </c>
      <c r="J71" s="43">
        <f>J64-J70</f>
        <v>6838225</v>
      </c>
      <c r="K71" s="43"/>
    </row>
    <row r="72" spans="7:11" ht="15">
      <c r="G72" s="60"/>
      <c r="H72" s="138">
        <f>SUM(H70:H71)</f>
        <v>10364813</v>
      </c>
      <c r="J72" s="63">
        <f>SUM(J70:J71)</f>
        <v>9829141</v>
      </c>
      <c r="K72" s="43"/>
    </row>
    <row r="73" spans="7:11" ht="15">
      <c r="G73" s="60"/>
      <c r="H73" s="108"/>
      <c r="J73" s="43"/>
      <c r="K73" s="43"/>
    </row>
    <row r="74" spans="1:11" s="48" customFormat="1" ht="15.75">
      <c r="A74" s="47" t="s">
        <v>202</v>
      </c>
      <c r="B74" s="48" t="s">
        <v>258</v>
      </c>
      <c r="G74" s="20"/>
      <c r="H74" s="68"/>
      <c r="J74" s="69"/>
      <c r="K74" s="70"/>
    </row>
    <row r="75" spans="1:11" ht="15">
      <c r="A75" s="49"/>
      <c r="B75" s="21" t="s">
        <v>254</v>
      </c>
      <c r="G75" s="60"/>
      <c r="H75" s="43"/>
      <c r="J75" s="43"/>
      <c r="K75" s="43"/>
    </row>
    <row r="76" spans="2:11" ht="15">
      <c r="B76" s="21" t="s">
        <v>239</v>
      </c>
      <c r="G76" s="60"/>
      <c r="H76" s="43">
        <v>171834</v>
      </c>
      <c r="J76" s="43">
        <v>109442</v>
      </c>
      <c r="K76" s="43"/>
    </row>
    <row r="77" spans="2:11" ht="15">
      <c r="B77" s="21" t="s">
        <v>240</v>
      </c>
      <c r="G77" s="60"/>
      <c r="H77" s="43">
        <v>37919</v>
      </c>
      <c r="J77" s="43">
        <v>42814</v>
      </c>
      <c r="K77" s="43"/>
    </row>
    <row r="78" spans="2:11" ht="15">
      <c r="B78" s="21" t="s">
        <v>241</v>
      </c>
      <c r="G78" s="60"/>
      <c r="H78" s="43">
        <v>201079</v>
      </c>
      <c r="J78" s="43">
        <v>171270</v>
      </c>
      <c r="K78" s="43"/>
    </row>
    <row r="79" spans="7:11" ht="15">
      <c r="G79" s="60"/>
      <c r="H79" s="63">
        <f>SUM(H76:H78)</f>
        <v>410832</v>
      </c>
      <c r="J79" s="63">
        <f>SUM(J76:J78)</f>
        <v>323526</v>
      </c>
      <c r="K79" s="43"/>
    </row>
    <row r="80" spans="7:11" ht="15">
      <c r="G80" s="60"/>
      <c r="H80" s="43"/>
      <c r="J80" s="43"/>
      <c r="K80" s="43"/>
    </row>
    <row r="81" spans="1:11" s="48" customFormat="1" ht="15.75">
      <c r="A81" s="47" t="s">
        <v>205</v>
      </c>
      <c r="B81" s="48" t="s">
        <v>259</v>
      </c>
      <c r="G81" s="20"/>
      <c r="H81" s="68"/>
      <c r="J81" s="69"/>
      <c r="K81" s="70"/>
    </row>
    <row r="82" spans="1:11" ht="15">
      <c r="A82" s="49"/>
      <c r="B82" s="21" t="s">
        <v>14</v>
      </c>
      <c r="G82" s="60"/>
      <c r="H82" s="71">
        <v>1086597</v>
      </c>
      <c r="I82" s="42"/>
      <c r="J82" s="72">
        <v>785143</v>
      </c>
      <c r="K82" s="66"/>
    </row>
    <row r="83" spans="1:11" ht="15">
      <c r="A83" s="49"/>
      <c r="B83" s="21" t="s">
        <v>16</v>
      </c>
      <c r="G83" s="60"/>
      <c r="H83" s="71">
        <v>8787263</v>
      </c>
      <c r="I83" s="42"/>
      <c r="J83" s="72">
        <f>+J90</f>
        <v>7980855</v>
      </c>
      <c r="K83" s="66"/>
    </row>
    <row r="84" spans="1:11" ht="15">
      <c r="A84" s="49"/>
      <c r="G84" s="60"/>
      <c r="H84" s="61">
        <f>+QtrBS!I26</f>
        <v>9873860</v>
      </c>
      <c r="I84" s="42"/>
      <c r="J84" s="61">
        <f>SUM(J82:J83)</f>
        <v>8765998</v>
      </c>
      <c r="K84" s="66"/>
    </row>
    <row r="85" spans="1:11" ht="15">
      <c r="A85" s="49"/>
      <c r="G85" s="60"/>
      <c r="H85" s="71"/>
      <c r="I85" s="42"/>
      <c r="J85" s="72"/>
      <c r="K85" s="66"/>
    </row>
    <row r="86" spans="1:11" ht="15">
      <c r="A86" s="49"/>
      <c r="B86" s="21" t="s">
        <v>252</v>
      </c>
      <c r="G86" s="60"/>
      <c r="H86" s="43"/>
      <c r="I86" s="42"/>
      <c r="J86" s="43"/>
      <c r="K86" s="43"/>
    </row>
    <row r="87" spans="2:11" ht="15">
      <c r="B87" s="21" t="s">
        <v>15</v>
      </c>
      <c r="G87" s="60"/>
      <c r="H87" s="43"/>
      <c r="I87" s="42"/>
      <c r="J87" s="43"/>
      <c r="K87" s="43"/>
    </row>
    <row r="88" spans="2:11" ht="15">
      <c r="B88" s="21" t="s">
        <v>250</v>
      </c>
      <c r="G88" s="60"/>
      <c r="H88" s="43">
        <v>7144697</v>
      </c>
      <c r="J88" s="43">
        <v>7437684</v>
      </c>
      <c r="K88" s="43"/>
    </row>
    <row r="89" spans="2:11" ht="15">
      <c r="B89" s="21" t="s">
        <v>251</v>
      </c>
      <c r="G89" s="60"/>
      <c r="H89" s="43">
        <v>1642566</v>
      </c>
      <c r="J89" s="43">
        <v>543171</v>
      </c>
      <c r="K89" s="43"/>
    </row>
    <row r="90" spans="7:11" ht="15">
      <c r="G90" s="60"/>
      <c r="H90" s="63">
        <f>SUM(H88:H89)</f>
        <v>8787263</v>
      </c>
      <c r="J90" s="63">
        <f>SUM(J88:J89)</f>
        <v>7980855</v>
      </c>
      <c r="K90" s="43"/>
    </row>
    <row r="91" spans="7:11" ht="15">
      <c r="G91" s="60"/>
      <c r="H91" s="43"/>
      <c r="J91" s="43"/>
      <c r="K91" s="43"/>
    </row>
    <row r="92" spans="1:11" s="48" customFormat="1" ht="15.75">
      <c r="A92" s="47" t="s">
        <v>215</v>
      </c>
      <c r="B92" s="48" t="s">
        <v>260</v>
      </c>
      <c r="G92" s="20"/>
      <c r="H92" s="68"/>
      <c r="J92" s="69"/>
      <c r="K92" s="70"/>
    </row>
    <row r="93" spans="1:11" ht="15">
      <c r="A93" s="49"/>
      <c r="B93" s="21" t="s">
        <v>255</v>
      </c>
      <c r="G93" s="60"/>
      <c r="H93" s="43"/>
      <c r="K93" s="43"/>
    </row>
    <row r="94" spans="2:11" ht="15">
      <c r="B94" s="21" t="s">
        <v>175</v>
      </c>
      <c r="G94" s="60"/>
      <c r="H94" s="108">
        <v>41110</v>
      </c>
      <c r="J94" s="43">
        <f>57161+8166</f>
        <v>65327</v>
      </c>
      <c r="K94" s="43"/>
    </row>
    <row r="95" spans="2:11" ht="15">
      <c r="B95" s="21" t="s">
        <v>142</v>
      </c>
      <c r="G95" s="60"/>
      <c r="H95" s="108">
        <v>144371</v>
      </c>
      <c r="J95" s="43">
        <f>14447+13701</f>
        <v>28148</v>
      </c>
      <c r="K95" s="43"/>
    </row>
    <row r="96" spans="2:11" ht="15">
      <c r="B96" s="21" t="s">
        <v>242</v>
      </c>
      <c r="G96" s="60"/>
      <c r="H96" s="108">
        <v>325451</v>
      </c>
      <c r="J96" s="43">
        <v>196611</v>
      </c>
      <c r="K96" s="43"/>
    </row>
    <row r="97" spans="2:11" ht="15">
      <c r="B97" s="21" t="s">
        <v>243</v>
      </c>
      <c r="G97" s="60"/>
      <c r="H97" s="108">
        <f>1956+521664-51852-44</f>
        <v>471724</v>
      </c>
      <c r="J97" s="43">
        <v>351382</v>
      </c>
      <c r="K97" s="43"/>
    </row>
    <row r="98" spans="7:11" ht="15">
      <c r="G98" s="60"/>
      <c r="H98" s="63">
        <f>SUM(H94:H97)</f>
        <v>982656</v>
      </c>
      <c r="J98" s="63">
        <f>SUM(J94:J97)</f>
        <v>641468</v>
      </c>
      <c r="K98" s="43"/>
    </row>
    <row r="99" spans="7:11" ht="15">
      <c r="G99" s="60"/>
      <c r="H99" s="43"/>
      <c r="J99" s="43"/>
      <c r="K99" s="43"/>
    </row>
    <row r="100" spans="7:11" ht="15">
      <c r="G100" s="60"/>
      <c r="H100" s="43"/>
      <c r="J100" s="43"/>
      <c r="K100" s="43"/>
    </row>
    <row r="101" spans="7:11" ht="4.5" customHeight="1">
      <c r="G101" s="60"/>
      <c r="H101" s="43"/>
      <c r="J101" s="43"/>
      <c r="K101" s="43"/>
    </row>
    <row r="102" spans="7:11" ht="14.25" customHeight="1">
      <c r="G102" s="60"/>
      <c r="H102" s="65" t="s">
        <v>270</v>
      </c>
      <c r="J102" s="51" t="s">
        <v>270</v>
      </c>
      <c r="K102" s="43"/>
    </row>
    <row r="103" spans="7:11" ht="14.25" customHeight="1">
      <c r="G103" s="60"/>
      <c r="H103" s="114">
        <f>+QtrBS!I7</f>
        <v>36799</v>
      </c>
      <c r="J103" s="114">
        <f>QtrBS!K7</f>
        <v>36525</v>
      </c>
      <c r="K103" s="43"/>
    </row>
    <row r="104" spans="7:11" ht="14.25" customHeight="1">
      <c r="G104" s="60"/>
      <c r="H104" s="67" t="s">
        <v>123</v>
      </c>
      <c r="J104" s="51" t="s">
        <v>123</v>
      </c>
      <c r="K104" s="43"/>
    </row>
    <row r="105" spans="1:11" s="48" customFormat="1" ht="14.25" customHeight="1">
      <c r="A105" s="47" t="s">
        <v>220</v>
      </c>
      <c r="B105" s="48" t="s">
        <v>261</v>
      </c>
      <c r="G105" s="20"/>
      <c r="H105" s="73"/>
      <c r="J105" s="73"/>
      <c r="K105" s="73"/>
    </row>
    <row r="106" spans="1:11" ht="14.25" customHeight="1">
      <c r="A106" s="49"/>
      <c r="B106" s="21" t="s">
        <v>256</v>
      </c>
      <c r="G106" s="60"/>
      <c r="H106" s="43"/>
      <c r="J106" s="43"/>
      <c r="K106" s="43"/>
    </row>
    <row r="107" spans="2:11" ht="14.25" customHeight="1">
      <c r="B107" s="21" t="s">
        <v>237</v>
      </c>
      <c r="G107" s="60"/>
      <c r="H107" s="108">
        <v>361253</v>
      </c>
      <c r="J107" s="43">
        <v>342927</v>
      </c>
      <c r="K107" s="43"/>
    </row>
    <row r="108" spans="2:11" ht="14.25" customHeight="1">
      <c r="B108" s="21" t="s">
        <v>236</v>
      </c>
      <c r="G108" s="60"/>
      <c r="H108" s="108">
        <v>106034</v>
      </c>
      <c r="J108" s="43">
        <v>106034</v>
      </c>
      <c r="K108" s="43"/>
    </row>
    <row r="109" spans="2:11" ht="14.25" customHeight="1">
      <c r="B109" s="21" t="s">
        <v>163</v>
      </c>
      <c r="G109" s="60"/>
      <c r="H109" s="108">
        <f>-383588-264785</f>
        <v>-648373</v>
      </c>
      <c r="J109" s="43">
        <f>-382466</f>
        <v>-382466</v>
      </c>
      <c r="K109" s="43"/>
    </row>
    <row r="110" spans="2:11" ht="14.25" customHeight="1">
      <c r="B110" s="21" t="s">
        <v>70</v>
      </c>
      <c r="G110" s="60"/>
      <c r="H110" s="108">
        <f>-298266+264785</f>
        <v>-33481</v>
      </c>
      <c r="J110" s="43">
        <f>-25765</f>
        <v>-25765</v>
      </c>
      <c r="K110" s="43"/>
    </row>
    <row r="111" spans="2:11" ht="14.25" customHeight="1">
      <c r="B111" s="21" t="s">
        <v>55</v>
      </c>
      <c r="G111" s="60"/>
      <c r="H111" s="108">
        <v>45893</v>
      </c>
      <c r="J111" s="43">
        <v>58101</v>
      </c>
      <c r="K111" s="43"/>
    </row>
    <row r="112" spans="2:11" ht="14.25" customHeight="1">
      <c r="B112" s="21" t="s">
        <v>238</v>
      </c>
      <c r="G112" s="60"/>
      <c r="H112" s="108">
        <f>1764614+QtrPL!J47-41439+0.1236</f>
        <v>2066605</v>
      </c>
      <c r="J112" s="43">
        <v>1764614</v>
      </c>
      <c r="K112" s="43"/>
    </row>
    <row r="113" spans="7:11" ht="14.25" customHeight="1">
      <c r="G113" s="60"/>
      <c r="H113" s="138">
        <f>SUM(H107:H112)</f>
        <v>1897931</v>
      </c>
      <c r="J113" s="63">
        <f>SUM(J107:J112)</f>
        <v>1863445</v>
      </c>
      <c r="K113" s="43"/>
    </row>
    <row r="114" spans="7:11" ht="9.75" customHeight="1">
      <c r="G114" s="60"/>
      <c r="H114" s="139"/>
      <c r="J114" s="43"/>
      <c r="K114" s="43"/>
    </row>
    <row r="115" spans="2:11" s="106" customFormat="1" ht="28.5" customHeight="1">
      <c r="B115" s="146" t="s">
        <v>101</v>
      </c>
      <c r="C115" s="147"/>
      <c r="D115" s="147"/>
      <c r="E115" s="147"/>
      <c r="F115" s="147"/>
      <c r="G115" s="147"/>
      <c r="H115" s="147"/>
      <c r="I115" s="147"/>
      <c r="J115" s="147"/>
      <c r="K115" s="108"/>
    </row>
    <row r="116" spans="7:11" ht="8.25" customHeight="1">
      <c r="G116" s="60"/>
      <c r="H116" s="139"/>
      <c r="J116" s="43"/>
      <c r="K116" s="43"/>
    </row>
    <row r="117" spans="1:2" ht="16.5" customHeight="1">
      <c r="A117" s="47" t="s">
        <v>221</v>
      </c>
      <c r="B117" s="48" t="s">
        <v>90</v>
      </c>
    </row>
    <row r="118" spans="1:10" ht="45.75" customHeight="1">
      <c r="A118" s="47"/>
      <c r="B118" s="162" t="s">
        <v>102</v>
      </c>
      <c r="C118" s="162"/>
      <c r="D118" s="162"/>
      <c r="E118" s="162"/>
      <c r="F118" s="162"/>
      <c r="G118" s="162"/>
      <c r="H118" s="162"/>
      <c r="I118" s="162"/>
      <c r="J118" s="162"/>
    </row>
    <row r="119" spans="7:11" ht="4.5" customHeight="1">
      <c r="G119" s="60"/>
      <c r="H119" s="139"/>
      <c r="J119" s="43"/>
      <c r="K119" s="43"/>
    </row>
    <row r="120" spans="7:11" ht="14.25" customHeight="1">
      <c r="G120" s="60"/>
      <c r="H120" s="51" t="s">
        <v>270</v>
      </c>
      <c r="J120" s="51" t="s">
        <v>270</v>
      </c>
      <c r="K120" s="43"/>
    </row>
    <row r="121" spans="7:11" ht="14.25" customHeight="1">
      <c r="G121" s="60"/>
      <c r="H121" s="114">
        <f>H103</f>
        <v>36799</v>
      </c>
      <c r="J121" s="114">
        <f>J103</f>
        <v>36525</v>
      </c>
      <c r="K121" s="43"/>
    </row>
    <row r="122" spans="7:11" ht="14.25" customHeight="1">
      <c r="G122" s="60"/>
      <c r="H122" s="67" t="s">
        <v>123</v>
      </c>
      <c r="J122" s="51" t="s">
        <v>123</v>
      </c>
      <c r="K122" s="43"/>
    </row>
    <row r="123" spans="1:11" ht="14.25" customHeight="1">
      <c r="A123" s="47" t="s">
        <v>222</v>
      </c>
      <c r="B123" s="48" t="s">
        <v>262</v>
      </c>
      <c r="G123" s="60"/>
      <c r="H123" s="43"/>
      <c r="J123" s="43"/>
      <c r="K123" s="43"/>
    </row>
    <row r="124" spans="1:11" ht="14.25" customHeight="1">
      <c r="A124" s="49"/>
      <c r="B124" s="21" t="s">
        <v>257</v>
      </c>
      <c r="G124" s="60"/>
      <c r="H124" s="43"/>
      <c r="J124" s="43"/>
      <c r="K124" s="43"/>
    </row>
    <row r="125" spans="2:11" ht="14.25" customHeight="1">
      <c r="B125" s="21" t="s">
        <v>248</v>
      </c>
      <c r="G125" s="74"/>
      <c r="H125" s="43">
        <v>210</v>
      </c>
      <c r="J125" s="43">
        <v>1574</v>
      </c>
      <c r="K125" s="43"/>
    </row>
    <row r="126" spans="2:11" ht="14.25" customHeight="1">
      <c r="B126" s="21" t="s">
        <v>249</v>
      </c>
      <c r="G126" s="60"/>
      <c r="H126" s="43">
        <v>6313</v>
      </c>
      <c r="J126" s="43">
        <v>4966</v>
      </c>
      <c r="K126" s="43"/>
    </row>
    <row r="127" spans="7:11" ht="14.25" customHeight="1">
      <c r="G127" s="60"/>
      <c r="H127" s="63">
        <f>SUM(H125:H126)</f>
        <v>6523</v>
      </c>
      <c r="J127" s="63">
        <f>SUM(J125:J126)</f>
        <v>6540</v>
      </c>
      <c r="K127" s="43"/>
    </row>
    <row r="128" spans="7:11" ht="9.75" customHeight="1">
      <c r="G128" s="60"/>
      <c r="H128" s="43"/>
      <c r="J128" s="43"/>
      <c r="K128" s="43"/>
    </row>
    <row r="129" spans="1:11" s="48" customFormat="1" ht="15.75">
      <c r="A129" s="47" t="s">
        <v>263</v>
      </c>
      <c r="B129" s="48" t="s">
        <v>29</v>
      </c>
      <c r="G129" s="20"/>
      <c r="H129" s="73"/>
      <c r="J129" s="73"/>
      <c r="K129" s="73"/>
    </row>
    <row r="130" spans="2:11" ht="15.75" customHeight="1">
      <c r="B130" s="171" t="s">
        <v>75</v>
      </c>
      <c r="C130" s="171"/>
      <c r="D130" s="171"/>
      <c r="E130" s="171"/>
      <c r="F130" s="171"/>
      <c r="G130" s="171"/>
      <c r="H130" s="171"/>
      <c r="I130" s="171"/>
      <c r="J130" s="171"/>
      <c r="K130" s="43"/>
    </row>
    <row r="131" spans="7:11" ht="7.5" customHeight="1">
      <c r="G131" s="60"/>
      <c r="H131" s="43"/>
      <c r="J131" s="43"/>
      <c r="K131" s="43"/>
    </row>
    <row r="132" spans="1:2" s="48" customFormat="1" ht="15.75">
      <c r="A132" s="47" t="s">
        <v>264</v>
      </c>
      <c r="B132" s="48" t="s">
        <v>30</v>
      </c>
    </row>
    <row r="133" spans="1:10" ht="75" customHeight="1">
      <c r="A133" s="64"/>
      <c r="B133" s="161" t="s">
        <v>97</v>
      </c>
      <c r="C133" s="161"/>
      <c r="D133" s="161"/>
      <c r="E133" s="161"/>
      <c r="F133" s="161"/>
      <c r="G133" s="161"/>
      <c r="H133" s="161"/>
      <c r="I133" s="161"/>
      <c r="J133" s="161"/>
    </row>
    <row r="134" spans="1:10" ht="0.75" customHeight="1">
      <c r="A134" s="64"/>
      <c r="B134" s="132"/>
      <c r="C134" s="132"/>
      <c r="D134" s="132"/>
      <c r="E134" s="132"/>
      <c r="F134" s="132"/>
      <c r="G134" s="132"/>
      <c r="H134" s="132"/>
      <c r="I134" s="132"/>
      <c r="J134" s="132"/>
    </row>
    <row r="135" spans="1:10" ht="61.5" customHeight="1">
      <c r="A135" s="64"/>
      <c r="B135" s="160" t="s">
        <v>98</v>
      </c>
      <c r="C135" s="160"/>
      <c r="D135" s="160"/>
      <c r="E135" s="160"/>
      <c r="F135" s="160"/>
      <c r="G135" s="160"/>
      <c r="H135" s="160"/>
      <c r="I135" s="160"/>
      <c r="J135" s="160"/>
    </row>
    <row r="136" spans="1:10" ht="8.25" customHeight="1">
      <c r="A136" s="64"/>
      <c r="B136" s="133"/>
      <c r="C136" s="133"/>
      <c r="D136" s="133"/>
      <c r="E136" s="133"/>
      <c r="F136" s="133"/>
      <c r="G136" s="133"/>
      <c r="H136" s="133"/>
      <c r="I136" s="133"/>
      <c r="J136" s="133"/>
    </row>
    <row r="137" spans="1:10" ht="45.75" customHeight="1">
      <c r="A137" s="64"/>
      <c r="B137" s="160" t="s">
        <v>58</v>
      </c>
      <c r="C137" s="160"/>
      <c r="D137" s="160"/>
      <c r="E137" s="160"/>
      <c r="F137" s="160"/>
      <c r="G137" s="160"/>
      <c r="H137" s="160"/>
      <c r="I137" s="160"/>
      <c r="J137" s="160"/>
    </row>
    <row r="138" spans="1:10" ht="8.25" customHeight="1">
      <c r="A138" s="64"/>
      <c r="B138" s="133"/>
      <c r="C138" s="133"/>
      <c r="D138" s="133"/>
      <c r="E138" s="133"/>
      <c r="F138" s="133"/>
      <c r="G138" s="133"/>
      <c r="H138" s="133"/>
      <c r="I138" s="133"/>
      <c r="J138" s="133"/>
    </row>
    <row r="139" spans="1:10" ht="45.75" customHeight="1">
      <c r="A139" s="64"/>
      <c r="B139" s="142" t="s">
        <v>125</v>
      </c>
      <c r="C139" s="160" t="s">
        <v>59</v>
      </c>
      <c r="D139" s="160"/>
      <c r="E139" s="160"/>
      <c r="F139" s="160"/>
      <c r="G139" s="160"/>
      <c r="H139" s="160"/>
      <c r="I139" s="160"/>
      <c r="J139" s="160"/>
    </row>
    <row r="140" spans="1:10" ht="7.5" customHeight="1">
      <c r="A140" s="64"/>
      <c r="B140" s="142"/>
      <c r="C140" s="133"/>
      <c r="D140" s="133"/>
      <c r="E140" s="133"/>
      <c r="F140" s="133"/>
      <c r="G140" s="133"/>
      <c r="H140" s="133"/>
      <c r="I140" s="133"/>
      <c r="J140" s="133"/>
    </row>
    <row r="141" spans="1:10" ht="45.75" customHeight="1">
      <c r="A141" s="64"/>
      <c r="B141" s="142" t="s">
        <v>128</v>
      </c>
      <c r="C141" s="160" t="s">
        <v>60</v>
      </c>
      <c r="D141" s="160"/>
      <c r="E141" s="160"/>
      <c r="F141" s="160"/>
      <c r="G141" s="160"/>
      <c r="H141" s="160"/>
      <c r="I141" s="160"/>
      <c r="J141" s="160"/>
    </row>
    <row r="142" spans="1:10" ht="7.5" customHeight="1">
      <c r="A142" s="64"/>
      <c r="B142" s="142"/>
      <c r="C142" s="133"/>
      <c r="D142" s="133"/>
      <c r="E142" s="133"/>
      <c r="F142" s="133"/>
      <c r="G142" s="133"/>
      <c r="H142" s="133"/>
      <c r="I142" s="133"/>
      <c r="J142" s="133"/>
    </row>
    <row r="143" spans="1:10" ht="75" customHeight="1">
      <c r="A143" s="64"/>
      <c r="B143" s="160" t="s">
        <v>63</v>
      </c>
      <c r="C143" s="160"/>
      <c r="D143" s="160"/>
      <c r="E143" s="160"/>
      <c r="F143" s="160"/>
      <c r="G143" s="160"/>
      <c r="H143" s="160"/>
      <c r="I143" s="160"/>
      <c r="J143" s="160"/>
    </row>
    <row r="144" spans="1:10" ht="0.75" customHeight="1">
      <c r="A144" s="64"/>
      <c r="B144" s="142"/>
      <c r="C144" s="133"/>
      <c r="D144" s="133"/>
      <c r="E144" s="133"/>
      <c r="F144" s="133"/>
      <c r="G144" s="133"/>
      <c r="H144" s="133"/>
      <c r="I144" s="133"/>
      <c r="J144" s="133"/>
    </row>
    <row r="145" spans="1:10" ht="28.5" customHeight="1">
      <c r="A145" s="64"/>
      <c r="B145" s="160" t="s">
        <v>104</v>
      </c>
      <c r="C145" s="157"/>
      <c r="D145" s="157"/>
      <c r="E145" s="157"/>
      <c r="F145" s="157"/>
      <c r="G145" s="157"/>
      <c r="H145" s="157"/>
      <c r="I145" s="157"/>
      <c r="J145" s="157"/>
    </row>
    <row r="146" spans="1:10" ht="9" customHeight="1">
      <c r="A146" s="64"/>
      <c r="B146" s="142"/>
      <c r="C146" s="133"/>
      <c r="D146" s="133"/>
      <c r="E146" s="133"/>
      <c r="F146" s="133"/>
      <c r="G146" s="133"/>
      <c r="H146" s="133"/>
      <c r="I146" s="133"/>
      <c r="J146" s="133"/>
    </row>
    <row r="147" spans="1:10" ht="43.5" customHeight="1">
      <c r="A147" s="64"/>
      <c r="B147" s="160" t="s">
        <v>103</v>
      </c>
      <c r="C147" s="157"/>
      <c r="D147" s="157"/>
      <c r="E147" s="157"/>
      <c r="F147" s="157"/>
      <c r="G147" s="157"/>
      <c r="H147" s="157"/>
      <c r="I147" s="157"/>
      <c r="J147" s="157"/>
    </row>
    <row r="148" ht="6.75" customHeight="1">
      <c r="A148" s="64"/>
    </row>
    <row r="149" spans="1:2" s="48" customFormat="1" ht="15.75">
      <c r="A149" s="58" t="s">
        <v>265</v>
      </c>
      <c r="B149" s="48" t="s">
        <v>31</v>
      </c>
    </row>
    <row r="150" spans="1:2" ht="15">
      <c r="A150" s="64"/>
      <c r="B150" s="21" t="s">
        <v>52</v>
      </c>
    </row>
    <row r="151" ht="10.5" customHeight="1">
      <c r="A151" s="64"/>
    </row>
    <row r="152" spans="1:2" s="48" customFormat="1" ht="15.75">
      <c r="A152" s="58" t="s">
        <v>266</v>
      </c>
      <c r="B152" s="48" t="s">
        <v>32</v>
      </c>
    </row>
    <row r="153" spans="1:10" s="48" customFormat="1" ht="30" customHeight="1">
      <c r="A153" s="58"/>
      <c r="B153" s="157" t="s">
        <v>49</v>
      </c>
      <c r="C153" s="173"/>
      <c r="D153" s="173"/>
      <c r="E153" s="173"/>
      <c r="F153" s="173"/>
      <c r="G153" s="173"/>
      <c r="H153" s="173"/>
      <c r="I153" s="173"/>
      <c r="J153" s="173"/>
    </row>
    <row r="154" spans="1:10" s="48" customFormat="1" ht="9" customHeight="1">
      <c r="A154" s="58"/>
      <c r="B154" s="104"/>
      <c r="C154" s="143"/>
      <c r="D154" s="143"/>
      <c r="E154" s="143"/>
      <c r="F154" s="143"/>
      <c r="G154" s="143"/>
      <c r="H154" s="143"/>
      <c r="I154" s="143"/>
      <c r="J154" s="143"/>
    </row>
    <row r="155" spans="1:10" ht="29.25" customHeight="1">
      <c r="A155" s="64"/>
      <c r="B155" s="157" t="s">
        <v>69</v>
      </c>
      <c r="C155" s="157"/>
      <c r="D155" s="157"/>
      <c r="E155" s="157"/>
      <c r="F155" s="157"/>
      <c r="G155" s="157"/>
      <c r="H155" s="158"/>
      <c r="I155" s="158"/>
      <c r="J155" s="158"/>
    </row>
    <row r="156" spans="1:10" ht="16.5" customHeight="1">
      <c r="A156" s="64"/>
      <c r="B156" s="104"/>
      <c r="C156" s="104"/>
      <c r="D156" s="104"/>
      <c r="E156" s="104"/>
      <c r="F156" s="104"/>
      <c r="G156" s="104"/>
      <c r="H156" s="92"/>
      <c r="I156" s="92"/>
      <c r="J156" s="92"/>
    </row>
    <row r="157" spans="1:10" s="48" customFormat="1" ht="15.75">
      <c r="A157" s="58" t="s">
        <v>267</v>
      </c>
      <c r="B157" s="48" t="s">
        <v>203</v>
      </c>
      <c r="J157" s="60"/>
    </row>
    <row r="158" spans="1:10" s="48" customFormat="1" ht="15.75">
      <c r="A158" s="58"/>
      <c r="B158" s="21" t="s">
        <v>56</v>
      </c>
      <c r="J158" s="60"/>
    </row>
    <row r="159" spans="1:10" ht="16.5" customHeight="1">
      <c r="A159" s="75"/>
      <c r="D159" s="49"/>
      <c r="H159" s="87"/>
      <c r="J159" s="88"/>
    </row>
    <row r="160" spans="1:2" s="48" customFormat="1" ht="15.75">
      <c r="A160" s="58" t="s">
        <v>268</v>
      </c>
      <c r="B160" s="48" t="s">
        <v>33</v>
      </c>
    </row>
    <row r="161" spans="1:10" ht="30" customHeight="1">
      <c r="A161" s="64"/>
      <c r="B161" s="162" t="s">
        <v>111</v>
      </c>
      <c r="C161" s="163"/>
      <c r="D161" s="163"/>
      <c r="E161" s="163"/>
      <c r="F161" s="163"/>
      <c r="G161" s="163"/>
      <c r="H161" s="163"/>
      <c r="I161" s="163"/>
      <c r="J161" s="163"/>
    </row>
    <row r="162" ht="15">
      <c r="A162" s="64"/>
    </row>
    <row r="163" spans="1:2" s="48" customFormat="1" ht="15.75">
      <c r="A163" s="58" t="s">
        <v>269</v>
      </c>
      <c r="B163" s="48" t="s">
        <v>26</v>
      </c>
    </row>
    <row r="164" spans="1:3" ht="15">
      <c r="A164" s="64"/>
      <c r="B164" s="21" t="s">
        <v>0</v>
      </c>
      <c r="C164" s="76"/>
    </row>
    <row r="165" spans="1:3" ht="15">
      <c r="A165" s="64"/>
      <c r="C165" s="76"/>
    </row>
    <row r="166" spans="1:10" ht="15">
      <c r="A166" s="64"/>
      <c r="C166" s="76"/>
      <c r="H166" s="60" t="s">
        <v>201</v>
      </c>
      <c r="J166" s="60" t="s">
        <v>201</v>
      </c>
    </row>
    <row r="167" spans="1:10" ht="15">
      <c r="A167" s="64"/>
      <c r="H167" s="114">
        <f>+QtrBS!I7</f>
        <v>36799</v>
      </c>
      <c r="J167" s="114">
        <f>QtrBS!K7</f>
        <v>36525</v>
      </c>
    </row>
    <row r="168" spans="1:10" ht="15.75">
      <c r="A168" s="64"/>
      <c r="B168" s="48" t="s">
        <v>206</v>
      </c>
      <c r="H168" s="60" t="s">
        <v>123</v>
      </c>
      <c r="J168" s="60" t="s">
        <v>123</v>
      </c>
    </row>
    <row r="169" spans="1:10" ht="15">
      <c r="A169" s="64"/>
      <c r="B169" s="21" t="s">
        <v>207</v>
      </c>
      <c r="H169" s="109">
        <v>225984</v>
      </c>
      <c r="J169" s="42">
        <f>218623+4500</f>
        <v>223123</v>
      </c>
    </row>
    <row r="170" spans="1:10" ht="15">
      <c r="A170" s="64"/>
      <c r="B170" s="21" t="s">
        <v>208</v>
      </c>
      <c r="H170" s="109">
        <v>79900</v>
      </c>
      <c r="J170" s="42">
        <v>64698</v>
      </c>
    </row>
    <row r="171" spans="1:10" ht="15">
      <c r="A171" s="64"/>
      <c r="B171" s="21" t="s">
        <v>209</v>
      </c>
      <c r="H171" s="109">
        <v>28607</v>
      </c>
      <c r="J171" s="42">
        <v>21977</v>
      </c>
    </row>
    <row r="172" spans="1:10" ht="15">
      <c r="A172" s="64"/>
      <c r="B172" s="21" t="s">
        <v>210</v>
      </c>
      <c r="H172" s="109">
        <v>509390</v>
      </c>
      <c r="J172" s="42">
        <f>356048+26288</f>
        <v>382336</v>
      </c>
    </row>
    <row r="173" spans="1:10" ht="15">
      <c r="A173" s="64"/>
      <c r="B173" s="21" t="s">
        <v>211</v>
      </c>
      <c r="H173" s="109">
        <v>333714</v>
      </c>
      <c r="J173" s="42">
        <v>164349</v>
      </c>
    </row>
    <row r="174" spans="1:10" ht="15">
      <c r="A174" s="64"/>
      <c r="B174" s="21" t="s">
        <v>212</v>
      </c>
      <c r="H174" s="109"/>
      <c r="J174" s="42"/>
    </row>
    <row r="175" spans="1:10" ht="15">
      <c r="A175" s="64"/>
      <c r="B175" s="49" t="s">
        <v>5</v>
      </c>
      <c r="H175" s="109">
        <v>1372026</v>
      </c>
      <c r="J175" s="42">
        <v>1174899</v>
      </c>
    </row>
    <row r="176" spans="1:10" ht="15">
      <c r="A176" s="64"/>
      <c r="B176" s="49" t="s">
        <v>6</v>
      </c>
      <c r="H176" s="109">
        <v>655782</v>
      </c>
      <c r="J176" s="42">
        <f>545483+243214</f>
        <v>788697</v>
      </c>
    </row>
    <row r="177" spans="1:10" ht="15">
      <c r="A177" s="64"/>
      <c r="B177" s="21" t="s">
        <v>88</v>
      </c>
      <c r="H177" s="109">
        <v>1060</v>
      </c>
      <c r="J177" s="42">
        <v>21332</v>
      </c>
    </row>
    <row r="178" spans="1:10" ht="15">
      <c r="A178" s="64"/>
      <c r="B178" s="21" t="s">
        <v>213</v>
      </c>
      <c r="H178" s="109">
        <v>494108</v>
      </c>
      <c r="J178" s="42">
        <f>734887+3345</f>
        <v>738232</v>
      </c>
    </row>
    <row r="179" spans="1:10" ht="15">
      <c r="A179" s="64"/>
      <c r="B179" s="21" t="s">
        <v>172</v>
      </c>
      <c r="H179" s="63">
        <f>SUM(H169:H178)</f>
        <v>3700571</v>
      </c>
      <c r="J179" s="63">
        <f>SUM(J169:J178)</f>
        <v>3579643</v>
      </c>
    </row>
    <row r="180" spans="1:10" s="78" customFormat="1" ht="15">
      <c r="A180" s="77"/>
      <c r="D180" s="145"/>
      <c r="E180" s="145"/>
      <c r="F180" s="145"/>
      <c r="G180" s="145"/>
      <c r="H180" s="145"/>
      <c r="I180" s="145"/>
      <c r="J180" s="145"/>
    </row>
    <row r="181" spans="1:10" s="107" customFormat="1" ht="30.75" customHeight="1">
      <c r="A181" s="140"/>
      <c r="B181" s="160" t="s">
        <v>50</v>
      </c>
      <c r="C181" s="160"/>
      <c r="D181" s="160"/>
      <c r="E181" s="160"/>
      <c r="F181" s="160"/>
      <c r="G181" s="160"/>
      <c r="H181" s="176"/>
      <c r="I181" s="176"/>
      <c r="J181" s="176"/>
    </row>
    <row r="182" spans="1:10" s="78" customFormat="1" ht="9.75" customHeight="1">
      <c r="A182" s="77"/>
      <c r="D182" s="51"/>
      <c r="E182" s="51"/>
      <c r="F182" s="51"/>
      <c r="G182" s="51"/>
      <c r="H182" s="51"/>
      <c r="I182" s="51"/>
      <c r="J182" s="51"/>
    </row>
    <row r="183" spans="1:10" s="78" customFormat="1" ht="46.5" customHeight="1">
      <c r="A183" s="77"/>
      <c r="B183" s="157" t="s">
        <v>214</v>
      </c>
      <c r="C183" s="157"/>
      <c r="D183" s="157"/>
      <c r="E183" s="157"/>
      <c r="F183" s="157"/>
      <c r="G183" s="157"/>
      <c r="H183" s="158"/>
      <c r="I183" s="158"/>
      <c r="J183" s="158"/>
    </row>
    <row r="184" spans="1:10" s="78" customFormat="1" ht="15">
      <c r="A184" s="77"/>
      <c r="D184" s="79"/>
      <c r="E184" s="79"/>
      <c r="F184" s="79"/>
      <c r="G184" s="79"/>
      <c r="H184" s="79"/>
      <c r="I184" s="79"/>
      <c r="J184" s="79"/>
    </row>
    <row r="185" spans="1:10" s="80" customFormat="1" ht="15.75">
      <c r="A185" s="50" t="s">
        <v>1</v>
      </c>
      <c r="B185" s="80" t="s">
        <v>216</v>
      </c>
      <c r="D185" s="81"/>
      <c r="E185" s="81"/>
      <c r="F185" s="81"/>
      <c r="G185" s="81"/>
      <c r="H185" s="81"/>
      <c r="I185" s="81"/>
      <c r="J185" s="81"/>
    </row>
    <row r="186" spans="1:10" s="78" customFormat="1" ht="15">
      <c r="A186" s="77"/>
      <c r="D186" s="172" t="s">
        <v>53</v>
      </c>
      <c r="E186" s="169"/>
      <c r="F186" s="169"/>
      <c r="G186" s="169"/>
      <c r="H186" s="169"/>
      <c r="I186" s="169"/>
      <c r="J186" s="170"/>
    </row>
    <row r="187" spans="1:10" s="78" customFormat="1" ht="15">
      <c r="A187" s="77"/>
      <c r="D187" s="159" t="s">
        <v>127</v>
      </c>
      <c r="E187" s="159"/>
      <c r="F187" s="159" t="s">
        <v>217</v>
      </c>
      <c r="G187" s="159"/>
      <c r="H187" s="169" t="s">
        <v>176</v>
      </c>
      <c r="I187" s="169"/>
      <c r="J187" s="170"/>
    </row>
    <row r="188" spans="1:10" s="78" customFormat="1" ht="15">
      <c r="A188" s="77"/>
      <c r="D188" s="54" t="s">
        <v>117</v>
      </c>
      <c r="E188" s="30" t="s">
        <v>118</v>
      </c>
      <c r="F188" s="54" t="s">
        <v>117</v>
      </c>
      <c r="G188" s="30" t="s">
        <v>118</v>
      </c>
      <c r="H188" s="54" t="s">
        <v>117</v>
      </c>
      <c r="I188" s="51"/>
      <c r="J188" s="38" t="s">
        <v>118</v>
      </c>
    </row>
    <row r="189" spans="1:10" s="78" customFormat="1" ht="15">
      <c r="A189" s="77"/>
      <c r="D189" s="53" t="s">
        <v>119</v>
      </c>
      <c r="E189" s="29" t="s">
        <v>121</v>
      </c>
      <c r="F189" s="53" t="s">
        <v>119</v>
      </c>
      <c r="G189" s="29" t="s">
        <v>121</v>
      </c>
      <c r="H189" s="53" t="s">
        <v>119</v>
      </c>
      <c r="I189" s="51"/>
      <c r="J189" s="28" t="s">
        <v>121</v>
      </c>
    </row>
    <row r="190" spans="1:10" s="78" customFormat="1" ht="15">
      <c r="A190" s="77"/>
      <c r="D190" s="53" t="s">
        <v>120</v>
      </c>
      <c r="E190" s="29" t="s">
        <v>122</v>
      </c>
      <c r="F190" s="53" t="s">
        <v>120</v>
      </c>
      <c r="G190" s="29" t="s">
        <v>122</v>
      </c>
      <c r="H190" s="53" t="s">
        <v>120</v>
      </c>
      <c r="I190" s="51"/>
      <c r="J190" s="28" t="s">
        <v>122</v>
      </c>
    </row>
    <row r="191" spans="1:10" s="78" customFormat="1" ht="15">
      <c r="A191" s="77"/>
      <c r="D191" s="111">
        <f>+QtrPL!F15</f>
        <v>36799</v>
      </c>
      <c r="E191" s="112">
        <f>+QtrPL!H15</f>
        <v>36433</v>
      </c>
      <c r="F191" s="111">
        <f>+D191</f>
        <v>36799</v>
      </c>
      <c r="G191" s="112">
        <f>+E191</f>
        <v>36433</v>
      </c>
      <c r="H191" s="111">
        <f>+F191</f>
        <v>36799</v>
      </c>
      <c r="I191" s="82"/>
      <c r="J191" s="113">
        <f>+G191</f>
        <v>36433</v>
      </c>
    </row>
    <row r="192" spans="1:10" s="78" customFormat="1" ht="15">
      <c r="A192" s="77"/>
      <c r="D192" s="53" t="s">
        <v>123</v>
      </c>
      <c r="E192" s="53" t="s">
        <v>123</v>
      </c>
      <c r="F192" s="53" t="s">
        <v>123</v>
      </c>
      <c r="G192" s="53" t="s">
        <v>123</v>
      </c>
      <c r="H192" s="53" t="s">
        <v>123</v>
      </c>
      <c r="I192" s="51"/>
      <c r="J192" s="55" t="s">
        <v>123</v>
      </c>
    </row>
    <row r="193" spans="1:10" s="78" customFormat="1" ht="8.25" customHeight="1">
      <c r="A193" s="77"/>
      <c r="D193" s="53"/>
      <c r="E193" s="53"/>
      <c r="F193" s="53"/>
      <c r="G193" s="53"/>
      <c r="H193" s="53"/>
      <c r="I193" s="51"/>
      <c r="J193" s="55"/>
    </row>
    <row r="194" spans="1:10" s="78" customFormat="1" ht="15">
      <c r="A194" s="77"/>
      <c r="B194" s="27" t="s">
        <v>177</v>
      </c>
      <c r="C194" s="27"/>
      <c r="D194" s="127">
        <v>5333319</v>
      </c>
      <c r="E194" s="127">
        <v>4025579</v>
      </c>
      <c r="F194" s="127">
        <v>343174</v>
      </c>
      <c r="G194" s="127">
        <v>268286</v>
      </c>
      <c r="H194" s="127">
        <v>1455089</v>
      </c>
      <c r="I194" s="108"/>
      <c r="J194" s="128">
        <v>1605120</v>
      </c>
    </row>
    <row r="195" spans="1:10" s="78" customFormat="1" ht="15">
      <c r="A195" s="77"/>
      <c r="B195" s="27" t="s">
        <v>218</v>
      </c>
      <c r="C195" s="27"/>
      <c r="D195" s="127">
        <v>869429</v>
      </c>
      <c r="E195" s="127">
        <v>846480</v>
      </c>
      <c r="F195" s="127">
        <v>226349</v>
      </c>
      <c r="G195" s="127">
        <v>136338</v>
      </c>
      <c r="H195" s="127">
        <v>14888516</v>
      </c>
      <c r="I195" s="108"/>
      <c r="J195" s="128">
        <v>12322728</v>
      </c>
    </row>
    <row r="196" spans="2:10" s="78" customFormat="1" ht="15">
      <c r="B196" s="27" t="s">
        <v>178</v>
      </c>
      <c r="C196" s="27"/>
      <c r="D196" s="127">
        <v>79549</v>
      </c>
      <c r="E196" s="127">
        <v>117929</v>
      </c>
      <c r="F196" s="127">
        <v>8160</v>
      </c>
      <c r="G196" s="127">
        <v>15002</v>
      </c>
      <c r="H196" s="127">
        <v>0</v>
      </c>
      <c r="I196" s="108"/>
      <c r="J196" s="128">
        <v>0</v>
      </c>
    </row>
    <row r="197" spans="2:10" s="78" customFormat="1" ht="15">
      <c r="B197" s="27" t="s">
        <v>179</v>
      </c>
      <c r="C197" s="27"/>
      <c r="D197" s="127">
        <v>91511</v>
      </c>
      <c r="E197" s="127">
        <v>67162</v>
      </c>
      <c r="F197" s="127">
        <v>10673</v>
      </c>
      <c r="G197" s="127">
        <v>6567</v>
      </c>
      <c r="H197" s="127">
        <v>0</v>
      </c>
      <c r="I197" s="108"/>
      <c r="J197" s="128">
        <v>0</v>
      </c>
    </row>
    <row r="198" spans="2:10" s="78" customFormat="1" ht="15">
      <c r="B198" s="27" t="s">
        <v>157</v>
      </c>
      <c r="C198" s="27"/>
      <c r="D198" s="129">
        <v>53335</v>
      </c>
      <c r="E198" s="129">
        <v>50177</v>
      </c>
      <c r="F198" s="129">
        <v>-1123</v>
      </c>
      <c r="G198" s="129">
        <v>2923</v>
      </c>
      <c r="H198" s="129">
        <f>11+19</f>
        <v>30</v>
      </c>
      <c r="I198" s="110"/>
      <c r="J198" s="144">
        <v>32</v>
      </c>
    </row>
    <row r="199" spans="2:11" ht="15">
      <c r="B199" s="6"/>
      <c r="C199" s="6"/>
      <c r="D199" s="127">
        <f aca="true" t="shared" si="0" ref="D199:J199">SUM(D194:D198)</f>
        <v>6427143</v>
      </c>
      <c r="E199" s="127">
        <f t="shared" si="0"/>
        <v>5107327</v>
      </c>
      <c r="F199" s="127">
        <f t="shared" si="0"/>
        <v>587233</v>
      </c>
      <c r="G199" s="127">
        <f t="shared" si="0"/>
        <v>429116</v>
      </c>
      <c r="H199" s="127">
        <f t="shared" si="0"/>
        <v>16343635</v>
      </c>
      <c r="I199" s="131"/>
      <c r="J199" s="130">
        <f t="shared" si="0"/>
        <v>13927880</v>
      </c>
      <c r="K199" s="84"/>
    </row>
    <row r="200" spans="2:10" ht="15">
      <c r="B200" s="6" t="s">
        <v>180</v>
      </c>
      <c r="C200" s="6"/>
      <c r="D200" s="127"/>
      <c r="E200" s="127"/>
      <c r="F200" s="127"/>
      <c r="G200" s="127"/>
      <c r="H200" s="127"/>
      <c r="I200" s="108"/>
      <c r="J200" s="128"/>
    </row>
    <row r="201" spans="2:10" ht="15">
      <c r="B201" s="6" t="s">
        <v>72</v>
      </c>
      <c r="C201" s="6"/>
      <c r="D201" s="127"/>
      <c r="E201" s="127"/>
      <c r="F201" s="127"/>
      <c r="G201" s="127"/>
      <c r="H201" s="127"/>
      <c r="I201" s="108"/>
      <c r="J201" s="128"/>
    </row>
    <row r="202" spans="2:10" ht="15">
      <c r="B202" s="6"/>
      <c r="C202" s="6" t="s">
        <v>219</v>
      </c>
      <c r="D202" s="127">
        <f>-3540909+3113474+172739+103553-1403893-76299-45779</f>
        <v>-1677114</v>
      </c>
      <c r="E202" s="127">
        <v>-1161034</v>
      </c>
      <c r="F202" s="127"/>
      <c r="G202" s="127"/>
      <c r="H202" s="127"/>
      <c r="I202" s="108"/>
      <c r="J202" s="128"/>
    </row>
    <row r="203" spans="4:10" ht="8.25" customHeight="1">
      <c r="D203" s="45"/>
      <c r="E203" s="45"/>
      <c r="F203" s="129"/>
      <c r="G203" s="129"/>
      <c r="H203" s="129"/>
      <c r="I203" s="62"/>
      <c r="J203" s="83"/>
    </row>
    <row r="204" spans="4:10" ht="15">
      <c r="D204" s="45">
        <f aca="true" t="shared" si="1" ref="D204:J204">SUM(D199:D203)</f>
        <v>4750029</v>
      </c>
      <c r="E204" s="45">
        <f t="shared" si="1"/>
        <v>3946293</v>
      </c>
      <c r="F204" s="45">
        <f t="shared" si="1"/>
        <v>587233</v>
      </c>
      <c r="G204" s="45">
        <f t="shared" si="1"/>
        <v>429116</v>
      </c>
      <c r="H204" s="45">
        <f t="shared" si="1"/>
        <v>16343635</v>
      </c>
      <c r="I204" s="62"/>
      <c r="J204" s="83">
        <f t="shared" si="1"/>
        <v>13927880</v>
      </c>
    </row>
    <row r="205" spans="4:10" ht="15">
      <c r="D205" s="85"/>
      <c r="E205" s="85"/>
      <c r="F205" s="135"/>
      <c r="G205" s="85"/>
      <c r="H205" s="85"/>
      <c r="J205" s="85"/>
    </row>
    <row r="206" spans="4:10" ht="15">
      <c r="D206" s="85"/>
      <c r="E206" s="85"/>
      <c r="F206" s="85"/>
      <c r="G206" s="85"/>
      <c r="H206" s="85"/>
      <c r="J206" s="85"/>
    </row>
    <row r="207" spans="1:2" ht="18" customHeight="1">
      <c r="A207" s="50" t="s">
        <v>2</v>
      </c>
      <c r="B207" s="80" t="s">
        <v>25</v>
      </c>
    </row>
    <row r="208" spans="2:10" ht="75.75" customHeight="1">
      <c r="B208" s="167" t="s">
        <v>46</v>
      </c>
      <c r="C208" s="167"/>
      <c r="D208" s="167"/>
      <c r="E208" s="167"/>
      <c r="F208" s="167"/>
      <c r="G208" s="167"/>
      <c r="H208" s="167"/>
      <c r="I208" s="167"/>
      <c r="J208" s="167"/>
    </row>
    <row r="209" ht="15">
      <c r="J209" s="115"/>
    </row>
    <row r="210" spans="1:2" s="48" customFormat="1" ht="15.75">
      <c r="A210" s="47" t="s">
        <v>3</v>
      </c>
      <c r="B210" s="48" t="s">
        <v>42</v>
      </c>
    </row>
    <row r="211" spans="1:10" s="48" customFormat="1" ht="75.75" customHeight="1">
      <c r="A211" s="93"/>
      <c r="B211" s="164" t="s">
        <v>48</v>
      </c>
      <c r="C211" s="164"/>
      <c r="D211" s="164"/>
      <c r="E211" s="164"/>
      <c r="F211" s="164"/>
      <c r="G211" s="164"/>
      <c r="H211" s="164"/>
      <c r="I211" s="164"/>
      <c r="J211" s="164"/>
    </row>
    <row r="212" spans="1:10" s="48" customFormat="1" ht="16.5" customHeight="1">
      <c r="A212" s="93"/>
      <c r="B212" s="98"/>
      <c r="C212" s="98"/>
      <c r="D212" s="98"/>
      <c r="E212" s="98"/>
      <c r="F212" s="98"/>
      <c r="G212" s="98"/>
      <c r="H212" s="98"/>
      <c r="I212" s="98"/>
      <c r="J212" s="98"/>
    </row>
    <row r="213" spans="1:2" s="48" customFormat="1" ht="15.75">
      <c r="A213" s="47"/>
      <c r="B213" s="48" t="s">
        <v>34</v>
      </c>
    </row>
    <row r="214" spans="1:10" s="48" customFormat="1" ht="29.25" customHeight="1">
      <c r="A214" s="47"/>
      <c r="B214" s="162" t="s">
        <v>105</v>
      </c>
      <c r="C214" s="163"/>
      <c r="D214" s="163"/>
      <c r="E214" s="163"/>
      <c r="F214" s="163"/>
      <c r="G214" s="163"/>
      <c r="H214" s="163"/>
      <c r="I214" s="163"/>
      <c r="J214" s="163"/>
    </row>
    <row r="215" spans="1:10" s="97" customFormat="1" ht="16.5" customHeight="1">
      <c r="A215" s="94"/>
      <c r="B215" s="95"/>
      <c r="C215" s="95"/>
      <c r="D215" s="95"/>
      <c r="E215" s="95"/>
      <c r="F215" s="95"/>
      <c r="G215" s="95"/>
      <c r="H215" s="95"/>
      <c r="I215" s="95"/>
      <c r="J215" s="95"/>
    </row>
    <row r="216" spans="1:10" s="48" customFormat="1" ht="15.75" customHeight="1">
      <c r="A216" s="47"/>
      <c r="B216" s="166" t="s">
        <v>35</v>
      </c>
      <c r="C216" s="166"/>
      <c r="D216" s="166"/>
      <c r="E216" s="166"/>
      <c r="F216" s="166"/>
      <c r="G216" s="166"/>
      <c r="H216" s="166"/>
      <c r="I216" s="166"/>
      <c r="J216" s="166"/>
    </row>
    <row r="217" spans="1:10" ht="62.25" customHeight="1">
      <c r="A217" s="49"/>
      <c r="B217" s="164" t="s">
        <v>62</v>
      </c>
      <c r="C217" s="164"/>
      <c r="D217" s="164"/>
      <c r="E217" s="164"/>
      <c r="F217" s="164"/>
      <c r="G217" s="164"/>
      <c r="H217" s="164"/>
      <c r="I217" s="164"/>
      <c r="J217" s="164"/>
    </row>
    <row r="218" spans="1:10" ht="16.5" customHeight="1">
      <c r="A218" s="49"/>
      <c r="B218" s="98"/>
      <c r="C218" s="98"/>
      <c r="D218" s="98"/>
      <c r="E218" s="98"/>
      <c r="F218" s="98"/>
      <c r="G218" s="98"/>
      <c r="H218" s="98"/>
      <c r="I218" s="98"/>
      <c r="J218" s="98"/>
    </row>
    <row r="219" spans="1:10" s="48" customFormat="1" ht="13.5" customHeight="1">
      <c r="A219" s="47"/>
      <c r="B219" s="165" t="s">
        <v>36</v>
      </c>
      <c r="C219" s="165"/>
      <c r="D219" s="165"/>
      <c r="E219" s="165"/>
      <c r="F219" s="165"/>
      <c r="G219" s="165"/>
      <c r="H219" s="165"/>
      <c r="I219" s="165"/>
      <c r="J219" s="165"/>
    </row>
    <row r="220" spans="1:10" s="106" customFormat="1" ht="73.5" customHeight="1">
      <c r="A220" s="134"/>
      <c r="B220" s="161" t="s">
        <v>80</v>
      </c>
      <c r="C220" s="161"/>
      <c r="D220" s="161"/>
      <c r="E220" s="161"/>
      <c r="F220" s="161"/>
      <c r="G220" s="161"/>
      <c r="H220" s="161"/>
      <c r="I220" s="161"/>
      <c r="J220" s="161"/>
    </row>
    <row r="221" spans="1:10" s="106" customFormat="1" ht="1.5" customHeight="1" hidden="1">
      <c r="A221" s="134"/>
      <c r="B221" s="132"/>
      <c r="C221" s="132"/>
      <c r="D221" s="132"/>
      <c r="E221" s="132"/>
      <c r="F221" s="132"/>
      <c r="G221" s="132"/>
      <c r="H221" s="132"/>
      <c r="I221" s="132"/>
      <c r="J221" s="132"/>
    </row>
    <row r="222" spans="1:10" s="106" customFormat="1" ht="60" customHeight="1">
      <c r="A222" s="134"/>
      <c r="B222" s="160" t="s">
        <v>47</v>
      </c>
      <c r="C222" s="160"/>
      <c r="D222" s="160"/>
      <c r="E222" s="160"/>
      <c r="F222" s="160"/>
      <c r="G222" s="160"/>
      <c r="H222" s="160"/>
      <c r="I222" s="160"/>
      <c r="J222" s="160"/>
    </row>
    <row r="223" spans="1:10" s="106" customFormat="1" ht="16.5" customHeight="1">
      <c r="A223" s="134"/>
      <c r="B223" s="132"/>
      <c r="C223" s="132"/>
      <c r="D223" s="132"/>
      <c r="E223" s="132"/>
      <c r="F223" s="132"/>
      <c r="G223" s="132"/>
      <c r="H223" s="132"/>
      <c r="I223" s="132"/>
      <c r="J223" s="132"/>
    </row>
    <row r="224" spans="2:10" s="48" customFormat="1" ht="15.75">
      <c r="B224" s="168" t="s">
        <v>37</v>
      </c>
      <c r="C224" s="162"/>
      <c r="D224" s="162"/>
      <c r="E224" s="162"/>
      <c r="F224" s="162"/>
      <c r="G224" s="162"/>
      <c r="H224" s="162"/>
      <c r="I224" s="162"/>
      <c r="J224" s="162"/>
    </row>
    <row r="225" spans="2:10" s="48" customFormat="1" ht="90" customHeight="1">
      <c r="B225" s="164" t="s">
        <v>107</v>
      </c>
      <c r="C225" s="164"/>
      <c r="D225" s="164"/>
      <c r="E225" s="164"/>
      <c r="F225" s="164"/>
      <c r="G225" s="164"/>
      <c r="H225" s="164"/>
      <c r="I225" s="164"/>
      <c r="J225" s="164"/>
    </row>
    <row r="226" spans="2:10" s="48" customFormat="1" ht="0.75" customHeight="1">
      <c r="B226" s="98"/>
      <c r="C226" s="98"/>
      <c r="D226" s="98"/>
      <c r="E226" s="98"/>
      <c r="F226" s="98"/>
      <c r="G226" s="98"/>
      <c r="H226" s="98"/>
      <c r="I226" s="98"/>
      <c r="J226" s="98"/>
    </row>
    <row r="227" spans="2:10" ht="48.75" customHeight="1">
      <c r="B227" s="164" t="s">
        <v>81</v>
      </c>
      <c r="C227" s="164"/>
      <c r="D227" s="164"/>
      <c r="E227" s="164"/>
      <c r="F227" s="164"/>
      <c r="G227" s="164"/>
      <c r="H227" s="164"/>
      <c r="I227" s="164"/>
      <c r="J227" s="164"/>
    </row>
    <row r="228" spans="1:10" s="92" customFormat="1" ht="16.5" customHeight="1">
      <c r="A228" s="50"/>
      <c r="B228" s="101"/>
      <c r="C228" s="98"/>
      <c r="D228" s="98"/>
      <c r="E228" s="98"/>
      <c r="F228" s="98"/>
      <c r="G228" s="98"/>
      <c r="H228" s="98"/>
      <c r="I228" s="98"/>
      <c r="J228" s="98"/>
    </row>
    <row r="229" spans="2:10" ht="15.75">
      <c r="B229" s="99" t="s">
        <v>89</v>
      </c>
      <c r="C229" s="100"/>
      <c r="D229" s="100"/>
      <c r="E229" s="100"/>
      <c r="F229" s="100"/>
      <c r="G229" s="100"/>
      <c r="H229" s="100"/>
      <c r="I229" s="100"/>
      <c r="J229" s="100"/>
    </row>
    <row r="230" spans="2:10" ht="30.75" customHeight="1">
      <c r="B230" s="161" t="s">
        <v>77</v>
      </c>
      <c r="C230" s="161"/>
      <c r="D230" s="161"/>
      <c r="E230" s="161"/>
      <c r="F230" s="161"/>
      <c r="G230" s="161"/>
      <c r="H230" s="161"/>
      <c r="I230" s="161"/>
      <c r="J230" s="161"/>
    </row>
    <row r="231" spans="2:10" s="92" customFormat="1" ht="16.5" customHeight="1">
      <c r="B231" s="96"/>
      <c r="C231" s="96"/>
      <c r="D231" s="96"/>
      <c r="E231" s="96"/>
      <c r="F231" s="96"/>
      <c r="G231" s="96"/>
      <c r="H231" s="96"/>
      <c r="I231" s="96"/>
      <c r="J231" s="96"/>
    </row>
    <row r="232" ht="15.75">
      <c r="B232" s="48" t="s">
        <v>38</v>
      </c>
    </row>
    <row r="233" spans="2:10" ht="32.25" customHeight="1">
      <c r="B233" s="162" t="s">
        <v>109</v>
      </c>
      <c r="C233" s="162"/>
      <c r="D233" s="162"/>
      <c r="E233" s="162"/>
      <c r="F233" s="162"/>
      <c r="G233" s="162"/>
      <c r="H233" s="162"/>
      <c r="I233" s="162"/>
      <c r="J233" s="162"/>
    </row>
    <row r="234" ht="16.5" customHeight="1"/>
    <row r="235" spans="1:10" ht="15.75">
      <c r="A235" s="47" t="s">
        <v>4</v>
      </c>
      <c r="B235" s="165" t="s">
        <v>43</v>
      </c>
      <c r="C235" s="162"/>
      <c r="D235" s="162"/>
      <c r="E235" s="162"/>
      <c r="F235" s="162"/>
      <c r="G235" s="162"/>
      <c r="H235" s="162"/>
      <c r="I235" s="162"/>
      <c r="J235" s="162"/>
    </row>
    <row r="236" spans="2:10" ht="33" customHeight="1">
      <c r="B236" s="157" t="s">
        <v>106</v>
      </c>
      <c r="C236" s="157"/>
      <c r="D236" s="157"/>
      <c r="E236" s="157"/>
      <c r="F236" s="157"/>
      <c r="G236" s="157"/>
      <c r="H236" s="157"/>
      <c r="I236" s="157"/>
      <c r="J236" s="157"/>
    </row>
    <row r="237" spans="2:10" ht="13.5" customHeight="1">
      <c r="B237" s="104"/>
      <c r="C237" s="104"/>
      <c r="D237" s="104"/>
      <c r="E237" s="104"/>
      <c r="F237" s="104"/>
      <c r="G237" s="104"/>
      <c r="H237" s="104"/>
      <c r="I237" s="104"/>
      <c r="J237" s="104"/>
    </row>
    <row r="238" spans="2:10" ht="47.25" customHeight="1">
      <c r="B238" s="157" t="s">
        <v>110</v>
      </c>
      <c r="C238" s="157"/>
      <c r="D238" s="157"/>
      <c r="E238" s="157"/>
      <c r="F238" s="157"/>
      <c r="G238" s="157"/>
      <c r="H238" s="157"/>
      <c r="I238" s="157"/>
      <c r="J238" s="157"/>
    </row>
    <row r="239" spans="2:10" ht="0.75" customHeight="1">
      <c r="B239" s="104"/>
      <c r="C239" s="104"/>
      <c r="D239" s="104"/>
      <c r="E239" s="104"/>
      <c r="F239" s="104"/>
      <c r="G239" s="104"/>
      <c r="H239" s="104"/>
      <c r="I239" s="104"/>
      <c r="J239" s="104"/>
    </row>
    <row r="240" spans="2:10" s="106" customFormat="1" ht="45.75" customHeight="1">
      <c r="B240" s="161" t="s">
        <v>64</v>
      </c>
      <c r="C240" s="161"/>
      <c r="D240" s="161"/>
      <c r="E240" s="161"/>
      <c r="F240" s="161"/>
      <c r="G240" s="161"/>
      <c r="H240" s="161"/>
      <c r="I240" s="161"/>
      <c r="J240" s="161"/>
    </row>
    <row r="241" spans="2:10" ht="13.5" customHeight="1">
      <c r="B241" s="104"/>
      <c r="C241" s="104"/>
      <c r="D241" s="104"/>
      <c r="E241" s="104"/>
      <c r="F241" s="104"/>
      <c r="G241" s="104"/>
      <c r="H241" s="104"/>
      <c r="I241" s="104"/>
      <c r="J241" s="104"/>
    </row>
    <row r="242" spans="2:10" ht="32.25" customHeight="1">
      <c r="B242" s="157" t="s">
        <v>82</v>
      </c>
      <c r="C242" s="157"/>
      <c r="D242" s="157"/>
      <c r="E242" s="157"/>
      <c r="F242" s="157"/>
      <c r="G242" s="157"/>
      <c r="H242" s="157"/>
      <c r="I242" s="157"/>
      <c r="J242" s="157"/>
    </row>
    <row r="243" spans="2:10" ht="12.75" customHeight="1">
      <c r="B243" s="104"/>
      <c r="C243" s="104"/>
      <c r="D243" s="104"/>
      <c r="E243" s="104"/>
      <c r="F243" s="104"/>
      <c r="G243" s="104"/>
      <c r="H243" s="104"/>
      <c r="I243" s="104"/>
      <c r="J243" s="104"/>
    </row>
    <row r="244" spans="2:10" ht="32.25" customHeight="1">
      <c r="B244" s="164" t="s">
        <v>61</v>
      </c>
      <c r="C244" s="164"/>
      <c r="D244" s="164"/>
      <c r="E244" s="164"/>
      <c r="F244" s="164"/>
      <c r="G244" s="164"/>
      <c r="H244" s="164"/>
      <c r="I244" s="164"/>
      <c r="J244" s="164"/>
    </row>
    <row r="245" spans="2:10" ht="16.5" customHeight="1">
      <c r="B245" s="86"/>
      <c r="C245" s="86"/>
      <c r="D245" s="86"/>
      <c r="E245" s="86"/>
      <c r="F245" s="86"/>
      <c r="G245" s="86"/>
      <c r="H245" s="86"/>
      <c r="I245" s="86"/>
      <c r="J245" s="86"/>
    </row>
    <row r="246" spans="1:2" ht="15.75">
      <c r="A246" s="47" t="s">
        <v>41</v>
      </c>
      <c r="B246" s="48" t="s">
        <v>44</v>
      </c>
    </row>
    <row r="247" spans="2:10" ht="44.25" customHeight="1">
      <c r="B247" s="157" t="s">
        <v>94</v>
      </c>
      <c r="C247" s="157"/>
      <c r="D247" s="157"/>
      <c r="E247" s="157"/>
      <c r="F247" s="157"/>
      <c r="G247" s="157"/>
      <c r="H247" s="157"/>
      <c r="I247" s="157"/>
      <c r="J247" s="157"/>
    </row>
    <row r="248" spans="2:10" ht="1.5" customHeight="1">
      <c r="B248" s="104"/>
      <c r="C248" s="104"/>
      <c r="D248" s="104"/>
      <c r="E248" s="104"/>
      <c r="F248" s="104"/>
      <c r="G248" s="104"/>
      <c r="H248" s="104"/>
      <c r="I248" s="104"/>
      <c r="J248" s="104"/>
    </row>
    <row r="249" ht="15.75" customHeight="1">
      <c r="B249" s="21" t="s">
        <v>95</v>
      </c>
    </row>
    <row r="250" ht="15.75" customHeight="1"/>
    <row r="252" ht="15">
      <c r="G252" s="21" t="s">
        <v>39</v>
      </c>
    </row>
    <row r="253" ht="15">
      <c r="G253" s="21" t="s">
        <v>40</v>
      </c>
    </row>
    <row r="254" ht="15">
      <c r="G254" s="21" t="s">
        <v>108</v>
      </c>
    </row>
    <row r="256" spans="2:3" ht="15">
      <c r="B256" s="106" t="s">
        <v>96</v>
      </c>
      <c r="C256" s="106"/>
    </row>
    <row r="258" spans="2:10" ht="32.25" customHeight="1">
      <c r="B258" s="148" t="s">
        <v>54</v>
      </c>
      <c r="C258" s="149"/>
      <c r="D258" s="149"/>
      <c r="E258" s="149"/>
      <c r="F258" s="149"/>
      <c r="G258" s="149"/>
      <c r="H258" s="149"/>
      <c r="I258" s="149"/>
      <c r="J258" s="149"/>
    </row>
  </sheetData>
  <mergeCells count="52">
    <mergeCell ref="B258:J258"/>
    <mergeCell ref="B247:J247"/>
    <mergeCell ref="B235:J235"/>
    <mergeCell ref="B244:J244"/>
    <mergeCell ref="B238:J238"/>
    <mergeCell ref="B242:J242"/>
    <mergeCell ref="B240:J240"/>
    <mergeCell ref="B236:J236"/>
    <mergeCell ref="B4:J4"/>
    <mergeCell ref="B181:J181"/>
    <mergeCell ref="B183:J183"/>
    <mergeCell ref="D180:E180"/>
    <mergeCell ref="F180:G180"/>
    <mergeCell ref="H180:J180"/>
    <mergeCell ref="B137:J137"/>
    <mergeCell ref="B115:J115"/>
    <mergeCell ref="B161:J161"/>
    <mergeCell ref="B7:J7"/>
    <mergeCell ref="B153:J153"/>
    <mergeCell ref="B29:J29"/>
    <mergeCell ref="B23:J23"/>
    <mergeCell ref="B32:J32"/>
    <mergeCell ref="B133:J133"/>
    <mergeCell ref="B135:J135"/>
    <mergeCell ref="C139:J139"/>
    <mergeCell ref="C141:J141"/>
    <mergeCell ref="B143:J143"/>
    <mergeCell ref="B233:J233"/>
    <mergeCell ref="B118:J118"/>
    <mergeCell ref="H187:J187"/>
    <mergeCell ref="F13:G13"/>
    <mergeCell ref="H13:J13"/>
    <mergeCell ref="B130:J130"/>
    <mergeCell ref="B26:J26"/>
    <mergeCell ref="B145:J145"/>
    <mergeCell ref="B147:J147"/>
    <mergeCell ref="D186:J186"/>
    <mergeCell ref="B230:J230"/>
    <mergeCell ref="B225:J225"/>
    <mergeCell ref="B227:J227"/>
    <mergeCell ref="B211:J211"/>
    <mergeCell ref="B219:J219"/>
    <mergeCell ref="B217:J217"/>
    <mergeCell ref="B216:J216"/>
    <mergeCell ref="B224:J224"/>
    <mergeCell ref="B155:J155"/>
    <mergeCell ref="F187:G187"/>
    <mergeCell ref="B222:J222"/>
    <mergeCell ref="B220:J220"/>
    <mergeCell ref="B214:J214"/>
    <mergeCell ref="D187:E187"/>
    <mergeCell ref="B208:J208"/>
  </mergeCells>
  <printOptions horizontalCentered="1"/>
  <pageMargins left="0.35433070866141736" right="0.28" top="0.56" bottom="0.46" header="0.35" footer="0.22"/>
  <pageSetup firstPageNumber="3" useFirstPageNumber="1" horizontalDpi="600" verticalDpi="600" orientation="portrait" paperSize="9" scale="80" r:id="rId1"/>
  <headerFooter alignWithMargins="0">
    <oddFooter>&amp;C&amp;12&amp;P&amp;R&amp;6c:\quarter\Sept00\&amp;F &amp;A
&amp;T &amp;D</oddFooter>
  </headerFooter>
  <rowBreaks count="5" manualBreakCount="5">
    <brk id="49" max="9" man="1"/>
    <brk id="100" max="9" man="1"/>
    <brk id="148" max="9" man="1"/>
    <brk id="205" max="9" man="1"/>
    <brk id="233"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EON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Group Finance</dc:creator>
  <cp:keywords/>
  <dc:description/>
  <cp:lastModifiedBy>gfn_yan</cp:lastModifiedBy>
  <cp:lastPrinted>2000-11-10T03:09:47Z</cp:lastPrinted>
  <dcterms:created xsi:type="dcterms:W3CDTF">1999-05-18T00:37:04Z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