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1580" windowHeight="5985" activeTab="2"/>
  </bookViews>
  <sheets>
    <sheet name="INCOME" sheetId="1" r:id="rId1"/>
    <sheet name="BALANCE SHEET" sheetId="2" r:id="rId2"/>
    <sheet name="notes" sheetId="3" r:id="rId3"/>
  </sheets>
  <externalReferences>
    <externalReference r:id="rId6"/>
  </externalReferences>
  <definedNames/>
  <calcPr fullCalcOnLoad="1"/>
</workbook>
</file>

<file path=xl/sharedStrings.xml><?xml version="1.0" encoding="utf-8"?>
<sst xmlns="http://schemas.openxmlformats.org/spreadsheetml/2006/main" count="239" uniqueCount="201">
  <si>
    <t>(Company No: 7867-P)</t>
  </si>
  <si>
    <t>QUARTERLY REPORT</t>
  </si>
  <si>
    <t>Quarterly report on consolidated results for the financial quarter ended 31/10/99</t>
  </si>
  <si>
    <t>The figures have not been audited.</t>
  </si>
  <si>
    <t>CONSOLIDATED INCOME STATEMENT</t>
  </si>
  <si>
    <t xml:space="preserve">INDIVIDUAL  QUARTER </t>
  </si>
  <si>
    <t>CUMULATIVE QUARTER</t>
  </si>
  <si>
    <t>Current</t>
  </si>
  <si>
    <t>Preceding year</t>
  </si>
  <si>
    <t>year</t>
  </si>
  <si>
    <t>corresponding</t>
  </si>
  <si>
    <t>Quarter</t>
  </si>
  <si>
    <t>quarter</t>
  </si>
  <si>
    <t>To date</t>
  </si>
  <si>
    <t>Period</t>
  </si>
  <si>
    <t>RM'000</t>
  </si>
  <si>
    <t>1.</t>
  </si>
  <si>
    <t>(a)</t>
  </si>
  <si>
    <t>Turnover</t>
  </si>
  <si>
    <t>(b)</t>
  </si>
  <si>
    <t>Investment Income</t>
  </si>
  <si>
    <t>(c)</t>
  </si>
  <si>
    <t>Other income including interest income</t>
  </si>
  <si>
    <t>2.</t>
  </si>
  <si>
    <t>Operating profit/(loss) before interest</t>
  </si>
  <si>
    <t xml:space="preserve">   on borrowings, depreciation and</t>
  </si>
  <si>
    <t xml:space="preserve">   amortisation, exceptional items, </t>
  </si>
  <si>
    <t xml:space="preserve">   income tax, minority interests and</t>
  </si>
  <si>
    <t xml:space="preserve">   extraordinary items</t>
  </si>
  <si>
    <t>Less interest on borrowings</t>
  </si>
  <si>
    <t>Less depreciation and amortisation</t>
  </si>
  <si>
    <t>(d)</t>
  </si>
  <si>
    <t>Exceptional items</t>
  </si>
  <si>
    <t>(e)</t>
  </si>
  <si>
    <t>Operating profit/(loss) after interest on</t>
  </si>
  <si>
    <t xml:space="preserve">   borrowings, depreciation and</t>
  </si>
  <si>
    <t xml:space="preserve">   amortisation and exceptional items but</t>
  </si>
  <si>
    <t xml:space="preserve">   before income tax, minority interests  </t>
  </si>
  <si>
    <t xml:space="preserve">   and extraordinary items</t>
  </si>
  <si>
    <t>(f)</t>
  </si>
  <si>
    <t>Share in the results of associated companies</t>
  </si>
  <si>
    <t xml:space="preserve">(g) </t>
  </si>
  <si>
    <t>Profit/(loss) before taxation, minority</t>
  </si>
  <si>
    <t xml:space="preserve">   interests and extraordinary items</t>
  </si>
  <si>
    <t>(h)</t>
  </si>
  <si>
    <t>Taxation</t>
  </si>
  <si>
    <t>(i)</t>
  </si>
  <si>
    <t>(i) Profit/(loss) after taxation before</t>
  </si>
  <si>
    <t>deducting minority interests</t>
  </si>
  <si>
    <t>(ii) Less minority interests</t>
  </si>
  <si>
    <t>(j)</t>
  </si>
  <si>
    <t>Profit/(loss) after taxation attributable</t>
  </si>
  <si>
    <t xml:space="preserve">   to members of the Company</t>
  </si>
  <si>
    <t>(k)</t>
  </si>
  <si>
    <t>(i)   Extraordinary items</t>
  </si>
  <si>
    <t>(ii)  Less minority interests</t>
  </si>
  <si>
    <t xml:space="preserve">(iii) Extraordinary items attributable to </t>
  </si>
  <si>
    <t>members of the company</t>
  </si>
  <si>
    <t>(l)</t>
  </si>
  <si>
    <t xml:space="preserve">Profit/(loss) after taxation and </t>
  </si>
  <si>
    <t xml:space="preserve">   extraordinary items attributable to</t>
  </si>
  <si>
    <t xml:space="preserve">   members of the company</t>
  </si>
  <si>
    <t>3.</t>
  </si>
  <si>
    <t xml:space="preserve">Earnings per share based on 2(j) above </t>
  </si>
  <si>
    <t xml:space="preserve">   after deducting any provision for</t>
  </si>
  <si>
    <t xml:space="preserve">   preference dividends, if any :-</t>
  </si>
  <si>
    <t>(i)  Basic (based on ordinary shares) (sen)</t>
  </si>
  <si>
    <t xml:space="preserve">(ii) Fully diluted </t>
  </si>
  <si>
    <t>(based on ordinary shares) (sen)</t>
  </si>
  <si>
    <t>Dividend per share (RM)</t>
  </si>
  <si>
    <t>Dividend description</t>
  </si>
  <si>
    <t>SCIENTEX INCORPORATED BERHAD</t>
  </si>
  <si>
    <t>(Company No.7867-P)</t>
  </si>
  <si>
    <t xml:space="preserve">CONSOLIDATED BALANCE SHEET </t>
  </si>
  <si>
    <t>AS AT</t>
  </si>
  <si>
    <t>END OF</t>
  </si>
  <si>
    <t>PRECEDING</t>
  </si>
  <si>
    <t>CURRENT</t>
  </si>
  <si>
    <t>FINANCIAL</t>
  </si>
  <si>
    <t>QUARTER</t>
  </si>
  <si>
    <t>YEAR END</t>
  </si>
  <si>
    <t>31/10/1999</t>
  </si>
  <si>
    <t>31/07/1999</t>
  </si>
  <si>
    <t>Fixed Assets</t>
  </si>
  <si>
    <t>Investment in Associated Companies</t>
  </si>
  <si>
    <t>Long Term Investments</t>
  </si>
  <si>
    <t xml:space="preserve">4. </t>
  </si>
  <si>
    <t>Intangible Assets</t>
  </si>
  <si>
    <t xml:space="preserve">5. </t>
  </si>
  <si>
    <t>Land Held for Development</t>
  </si>
  <si>
    <t>6.</t>
  </si>
  <si>
    <t>Current Assets</t>
  </si>
  <si>
    <t>Development properties</t>
  </si>
  <si>
    <t>Stocks</t>
  </si>
  <si>
    <t>Trade debtors</t>
  </si>
  <si>
    <t>Short term deposit with bank</t>
  </si>
  <si>
    <t>Cash and bank balances</t>
  </si>
  <si>
    <t>Other debtors,deposits &amp; prepayments</t>
  </si>
  <si>
    <t>7.</t>
  </si>
  <si>
    <t>Current Liabilities</t>
  </si>
  <si>
    <t>Short term borrowings</t>
  </si>
  <si>
    <t>Trade creditors</t>
  </si>
  <si>
    <t>Other creditors, provisions and accrued liabilities</t>
  </si>
  <si>
    <t>Provision for taxation</t>
  </si>
  <si>
    <t xml:space="preserve">Proposed dividend </t>
  </si>
  <si>
    <t>8.</t>
  </si>
  <si>
    <t>Net Current Assets</t>
  </si>
  <si>
    <t>9.</t>
  </si>
  <si>
    <t>Shareholders' Funds</t>
  </si>
  <si>
    <t>Share Capital</t>
  </si>
  <si>
    <t>Reserves</t>
  </si>
  <si>
    <t>Revaluation reserve</t>
  </si>
  <si>
    <t>Capital reserve</t>
  </si>
  <si>
    <t>Retained profit</t>
  </si>
  <si>
    <t>Others</t>
  </si>
  <si>
    <t>Treasury stock</t>
  </si>
  <si>
    <t>10.</t>
  </si>
  <si>
    <t>Minority Interests</t>
  </si>
  <si>
    <t>11.</t>
  </si>
  <si>
    <t>Long Term Borrowings</t>
  </si>
  <si>
    <t>12.</t>
  </si>
  <si>
    <t>Other Long Term Liabilities</t>
  </si>
  <si>
    <t>13.</t>
  </si>
  <si>
    <t>Net tangible assets per share (RM)</t>
  </si>
  <si>
    <t>NOTES</t>
  </si>
  <si>
    <t>Accounting Policies</t>
  </si>
  <si>
    <t>Exceptional Items</t>
  </si>
  <si>
    <t>Exceptional items comprise the following:</t>
  </si>
  <si>
    <t>Loss on sale of quoted investments</t>
  </si>
  <si>
    <t>Extraordinary Items</t>
  </si>
  <si>
    <t>There were no extraordinary items for the quarter under review.</t>
  </si>
  <si>
    <t>Pre-acquisition Profits/Losses</t>
  </si>
  <si>
    <t>There were no pre-acquisition profits or losses for the quarter under review.</t>
  </si>
  <si>
    <t>Profits on Sale of Investments and/or Properties</t>
  </si>
  <si>
    <t>Quoted Securities</t>
  </si>
  <si>
    <t xml:space="preserve">            a)</t>
  </si>
  <si>
    <t>Total purchases</t>
  </si>
  <si>
    <t>Total disposals</t>
  </si>
  <si>
    <t>Loss on investment</t>
  </si>
  <si>
    <t xml:space="preserve">            b)</t>
  </si>
  <si>
    <t>Long-term investments and stocks in quoted securities as at 31 October 1999 are as follows:-</t>
  </si>
  <si>
    <t>Long-term Investments:</t>
  </si>
  <si>
    <t xml:space="preserve"> Associated company</t>
  </si>
  <si>
    <t xml:space="preserve"> Others</t>
  </si>
  <si>
    <t>Stocks in quoted securities</t>
  </si>
  <si>
    <t>At cost</t>
  </si>
  <si>
    <t>At book value</t>
  </si>
  <si>
    <t>At market value</t>
  </si>
  <si>
    <t>Changes in the Composition of the Group</t>
  </si>
  <si>
    <t>Status of Corporate Proposals</t>
  </si>
  <si>
    <t>Seasonality or Cyclicality of Operations</t>
  </si>
  <si>
    <t>Changes in Debt and Equity</t>
  </si>
  <si>
    <t>Group Borrowings and Debt Securities</t>
  </si>
  <si>
    <t>The Group borrowings as at 31 October 1999 are as follows:-</t>
  </si>
  <si>
    <t>a) Long Term Bank Loans</t>
  </si>
  <si>
    <t>Secured</t>
  </si>
  <si>
    <t>Repayment due after the next twelve months</t>
  </si>
  <si>
    <t>Unsecured</t>
  </si>
  <si>
    <t>Redeemable Bank Guaranteed Bonds 1996/2001</t>
  </si>
  <si>
    <t>b) Short Term Bank Borrowings</t>
  </si>
  <si>
    <t>Bank overdrafts</t>
  </si>
  <si>
    <t>Bank acceptances</t>
  </si>
  <si>
    <t>Revolving credits</t>
  </si>
  <si>
    <t>Contingent Liabilities</t>
  </si>
  <si>
    <t>a)</t>
  </si>
  <si>
    <t>Bankers' quarantees -secured</t>
  </si>
  <si>
    <t>b)</t>
  </si>
  <si>
    <t>Bankers' quarantees -unsecured</t>
  </si>
  <si>
    <t>c)</t>
  </si>
  <si>
    <t>Letters of guarantees  -secured</t>
  </si>
  <si>
    <t>d)</t>
  </si>
  <si>
    <t>Letters of guarantees  -unsecured</t>
  </si>
  <si>
    <t>e)</t>
  </si>
  <si>
    <t>Letters of credit  -secured</t>
  </si>
  <si>
    <t>f)</t>
  </si>
  <si>
    <t>Letters of credit  -unsecured</t>
  </si>
  <si>
    <t>Off Balance Sheet Financial Instruments</t>
  </si>
  <si>
    <t>Material Litigation</t>
  </si>
  <si>
    <t>Segmental Reporting</t>
  </si>
  <si>
    <t>Profit/(Loss)</t>
  </si>
  <si>
    <t>Assets</t>
  </si>
  <si>
    <t>Before Tax</t>
  </si>
  <si>
    <t>Employed</t>
  </si>
  <si>
    <t xml:space="preserve">Manufacturing </t>
  </si>
  <si>
    <t>Property development</t>
  </si>
  <si>
    <t>Contractor</t>
  </si>
  <si>
    <t>Trading</t>
  </si>
  <si>
    <t>Trading in quoted securities</t>
  </si>
  <si>
    <t>Investment holdings</t>
  </si>
  <si>
    <t>Management service</t>
  </si>
  <si>
    <t>Property investment</t>
  </si>
  <si>
    <t>Share of profit of associated companies:</t>
  </si>
  <si>
    <t>Pre-operating</t>
  </si>
  <si>
    <t xml:space="preserve">Material Changes in the Quarterly Results Compared to the Results of the </t>
  </si>
  <si>
    <t>Preceding Quarter</t>
  </si>
  <si>
    <t>Review of Performance</t>
  </si>
  <si>
    <t>Current Year Prospects</t>
  </si>
  <si>
    <t>Variance of Actual Profit from Forecast Profit and Shortfall in Profit Guarantee</t>
  </si>
  <si>
    <t>This note is not applicable.</t>
  </si>
  <si>
    <t>Dividend</t>
  </si>
  <si>
    <t>There is no dividend recommended for the quarter ended 31 October 1999.</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</si>
</sst>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_(* #,##0_);_(* \(#,##0\);_(* &quot;-&quot;??_);_(@_)"/>
  </numFmts>
  <fonts count="12">
    <font>
      <sz val="11"/>
      <name val="Arial"/>
      <family val="0"/>
    </font>
    <font>
      <b/>
      <u val="single"/>
      <sz val="12"/>
      <name val="Times New Roman"/>
      <family val="0"/>
    </font>
    <font>
      <u val="single"/>
      <sz val="12"/>
      <name val="Times New Roman"/>
      <family val="1"/>
    </font>
    <font>
      <sz val="12"/>
      <name val="Times New Roman"/>
      <family val="1"/>
    </font>
    <font>
      <b/>
      <sz val="12"/>
      <name val="Times New Roman"/>
      <family val="0"/>
    </font>
    <font>
      <b/>
      <sz val="10"/>
      <name val="Arial"/>
      <family val="0"/>
    </font>
    <font>
      <b/>
      <sz val="10"/>
      <name val="Times New Roman"/>
      <family val="1"/>
    </font>
    <font>
      <u val="single"/>
      <sz val="10"/>
      <name val="Times New Roman"/>
      <family val="1"/>
    </font>
    <font>
      <u val="single"/>
      <sz val="10"/>
      <name val="Arial"/>
      <family val="0"/>
    </font>
    <font>
      <sz val="10"/>
      <name val="Times New Roman"/>
      <family val="1"/>
    </font>
    <font>
      <sz val="10"/>
      <name val="Arial"/>
      <family val="0"/>
    </font>
    <font>
      <b/>
      <sz val="11"/>
      <name val="Arial"/>
      <family val="2"/>
    </font>
  </fonts>
  <fills count="3">
    <fill>
      <patternFill/>
    </fill>
    <fill>
      <patternFill patternType="gray125"/>
    </fill>
    <fill>
      <patternFill patternType="solid">
        <fgColor indexed="47"/>
        <bgColor indexed="64"/>
      </patternFill>
    </fill>
  </fills>
  <borders count="5">
    <border>
      <left/>
      <right/>
      <top/>
      <bottom/>
      <diagonal/>
    </border>
    <border>
      <left>
        <color indexed="63"/>
      </left>
      <right>
        <color indexed="63"/>
      </right>
      <top>
        <color indexed="63"/>
      </top>
      <bottom style="thin"/>
    </border>
    <border>
      <left>
        <color indexed="63"/>
      </left>
      <right>
        <color indexed="63"/>
      </right>
      <top style="thin"/>
      <bottom style="thin"/>
    </border>
    <border>
      <left>
        <color indexed="63"/>
      </left>
      <right>
        <color indexed="63"/>
      </right>
      <top>
        <color indexed="63"/>
      </top>
      <bottom style="medium"/>
    </border>
    <border>
      <left>
        <color indexed="63"/>
      </left>
      <right>
        <color indexed="63"/>
      </right>
      <top style="thin"/>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9" fontId="0" fillId="0" borderId="0" applyFont="0" applyFill="0" applyBorder="0" applyAlignment="0" applyProtection="0"/>
  </cellStyleXfs>
  <cellXfs count="119">
    <xf numFmtId="0" fontId="0" fillId="0" borderId="0" xfId="0" applyAlignment="1">
      <alignment/>
    </xf>
    <xf numFmtId="0" fontId="1" fillId="0" borderId="0" xfId="0" applyFont="1" applyAlignment="1">
      <alignment horizontal="centerContinuous" vertical="center"/>
    </xf>
    <xf numFmtId="0" fontId="2" fillId="0" borderId="0" xfId="0" applyFont="1" applyAlignment="1">
      <alignment horizontal="centerContinuous" vertical="center"/>
    </xf>
    <xf numFmtId="0" fontId="3" fillId="0" borderId="0" xfId="0" applyFont="1" applyAlignment="1">
      <alignment horizontal="centerContinuous" vertical="center"/>
    </xf>
    <xf numFmtId="0" fontId="3" fillId="0" borderId="0" xfId="0" applyFont="1" applyAlignment="1">
      <alignment vertical="center"/>
    </xf>
    <xf numFmtId="0" fontId="4" fillId="0" borderId="0" xfId="0" applyFont="1" applyAlignment="1">
      <alignment horizontal="centerContinuous" vertical="center"/>
    </xf>
    <xf numFmtId="0" fontId="5" fillId="0" borderId="0" xfId="0" applyFont="1" applyAlignment="1">
      <alignment vertical="center"/>
    </xf>
    <xf numFmtId="0" fontId="6" fillId="0" borderId="0" xfId="0" applyFont="1" applyAlignment="1">
      <alignment horizontal="centerContinuous" vertical="center"/>
    </xf>
    <xf numFmtId="0" fontId="7" fillId="0" borderId="0" xfId="0" applyFont="1" applyAlignment="1">
      <alignment horizontal="centerContinuous" vertical="center"/>
    </xf>
    <xf numFmtId="0" fontId="8" fillId="0" borderId="0" xfId="0" applyFont="1" applyAlignment="1">
      <alignment horizontal="centerContinuous" vertical="center"/>
    </xf>
    <xf numFmtId="0" fontId="9" fillId="0" borderId="0" xfId="0" applyFont="1" applyAlignment="1">
      <alignment horizontal="centerContinuous" vertical="center"/>
    </xf>
    <xf numFmtId="0" fontId="9" fillId="2" borderId="0" xfId="0" applyFont="1" applyFill="1" applyAlignment="1">
      <alignment horizontal="center" vertical="center"/>
    </xf>
    <xf numFmtId="0" fontId="10" fillId="0" borderId="0" xfId="0" applyFont="1" applyAlignment="1">
      <alignment horizontal="center" vertical="center"/>
    </xf>
    <xf numFmtId="0" fontId="10" fillId="0" borderId="0" xfId="0" applyFont="1" applyAlignment="1">
      <alignment vertical="center"/>
    </xf>
    <xf numFmtId="0" fontId="9" fillId="0" borderId="0" xfId="0" applyFont="1" applyAlignment="1">
      <alignment vertical="center"/>
    </xf>
    <xf numFmtId="0" fontId="3" fillId="0" borderId="1" xfId="0" applyFont="1" applyBorder="1" applyAlignment="1">
      <alignment vertical="center"/>
    </xf>
    <xf numFmtId="0" fontId="3" fillId="0" borderId="1" xfId="0" applyFont="1" applyBorder="1" applyAlignment="1">
      <alignment horizontal="center" vertical="center"/>
    </xf>
    <xf numFmtId="0" fontId="4" fillId="0" borderId="1" xfId="0" applyFont="1" applyBorder="1" applyAlignment="1">
      <alignment vertical="center"/>
    </xf>
    <xf numFmtId="0" fontId="9" fillId="2" borderId="1" xfId="0" applyFont="1" applyFill="1" applyBorder="1" applyAlignment="1">
      <alignment horizontal="centerContinuous" vertical="center"/>
    </xf>
    <xf numFmtId="0" fontId="9" fillId="0" borderId="1" xfId="0" applyFont="1" applyBorder="1" applyAlignment="1">
      <alignment horizontal="centerContinuous" vertical="center"/>
    </xf>
    <xf numFmtId="43" fontId="9" fillId="0" borderId="1" xfId="15" applyFont="1" applyBorder="1" applyAlignment="1">
      <alignment horizontal="left" vertical="center"/>
    </xf>
    <xf numFmtId="0" fontId="10" fillId="0" borderId="1" xfId="0" applyFont="1" applyBorder="1" applyAlignment="1">
      <alignment vertical="center"/>
    </xf>
    <xf numFmtId="43" fontId="9" fillId="0" borderId="1" xfId="15" applyFont="1" applyBorder="1" applyAlignment="1">
      <alignment horizontal="centerContinuous" vertical="center"/>
    </xf>
    <xf numFmtId="0" fontId="9" fillId="2" borderId="0" xfId="0" applyFont="1" applyFill="1" applyAlignment="1">
      <alignment horizontal="centerContinuous" vertical="center"/>
    </xf>
    <xf numFmtId="0" fontId="3" fillId="2" borderId="0" xfId="0" applyFont="1" applyFill="1" applyAlignment="1">
      <alignment vertical="center"/>
    </xf>
    <xf numFmtId="43" fontId="3" fillId="0" borderId="0" xfId="15" applyFont="1" applyAlignment="1">
      <alignment vertical="center"/>
    </xf>
    <xf numFmtId="0" fontId="3" fillId="0" borderId="1" xfId="0" applyFont="1" applyBorder="1" applyAlignment="1" quotePrefix="1">
      <alignment vertical="center"/>
    </xf>
    <xf numFmtId="170" fontId="3" fillId="2" borderId="1" xfId="15" applyNumberFormat="1" applyFont="1" applyFill="1" applyBorder="1" applyAlignment="1">
      <alignment vertical="center"/>
    </xf>
    <xf numFmtId="43" fontId="3" fillId="0" borderId="1" xfId="15" applyFont="1" applyBorder="1" applyAlignment="1">
      <alignment vertical="center"/>
    </xf>
    <xf numFmtId="170" fontId="3" fillId="0" borderId="1" xfId="15" applyNumberFormat="1" applyFont="1" applyBorder="1" applyAlignment="1">
      <alignment horizontal="center" vertical="center"/>
    </xf>
    <xf numFmtId="170" fontId="3" fillId="2" borderId="0" xfId="15" applyNumberFormat="1" applyFont="1" applyFill="1" applyAlignment="1">
      <alignment vertical="center"/>
    </xf>
    <xf numFmtId="170" fontId="3" fillId="0" borderId="0" xfId="15" applyNumberFormat="1" applyFont="1" applyAlignment="1">
      <alignment vertical="center"/>
    </xf>
    <xf numFmtId="170" fontId="3" fillId="0" borderId="1" xfId="15" applyNumberFormat="1" applyFont="1" applyBorder="1" applyAlignment="1">
      <alignment vertical="center"/>
    </xf>
    <xf numFmtId="0" fontId="3" fillId="0" borderId="0" xfId="0" applyFont="1" applyAlignment="1" quotePrefix="1">
      <alignment vertical="center"/>
    </xf>
    <xf numFmtId="43" fontId="3" fillId="0" borderId="1" xfId="15" applyFont="1" applyBorder="1" applyAlignment="1">
      <alignment horizontal="center" vertical="center"/>
    </xf>
    <xf numFmtId="0" fontId="3" fillId="0" borderId="2" xfId="0" applyFont="1" applyBorder="1" applyAlignment="1">
      <alignment vertical="center"/>
    </xf>
    <xf numFmtId="170" fontId="3" fillId="2" borderId="2" xfId="15" applyNumberFormat="1" applyFont="1" applyFill="1" applyBorder="1" applyAlignment="1">
      <alignment vertical="center"/>
    </xf>
    <xf numFmtId="43" fontId="3" fillId="0" borderId="2" xfId="15" applyFont="1" applyBorder="1" applyAlignment="1">
      <alignment vertical="center"/>
    </xf>
    <xf numFmtId="170" fontId="3" fillId="0" borderId="2" xfId="15" applyNumberFormat="1" applyFont="1" applyBorder="1" applyAlignment="1">
      <alignment vertical="center"/>
    </xf>
    <xf numFmtId="0" fontId="0" fillId="0" borderId="0" xfId="0" applyAlignment="1">
      <alignment vertical="center"/>
    </xf>
    <xf numFmtId="170" fontId="3" fillId="2" borderId="0" xfId="15" applyNumberFormat="1" applyFont="1" applyFill="1" applyAlignment="1">
      <alignment horizontal="left" vertical="center"/>
    </xf>
    <xf numFmtId="170" fontId="3" fillId="2" borderId="1" xfId="15" applyNumberFormat="1" applyFont="1" applyFill="1" applyBorder="1" applyAlignment="1">
      <alignment horizontal="left" vertical="center"/>
    </xf>
    <xf numFmtId="170" fontId="3" fillId="0" borderId="1" xfId="15" applyNumberFormat="1" applyFont="1" applyBorder="1" applyAlignment="1">
      <alignment horizontal="left" vertical="center"/>
    </xf>
    <xf numFmtId="0" fontId="3" fillId="0" borderId="3" xfId="0" applyFont="1" applyBorder="1" applyAlignment="1">
      <alignment vertical="center"/>
    </xf>
    <xf numFmtId="170" fontId="3" fillId="2" borderId="3" xfId="15" applyNumberFormat="1" applyFont="1" applyFill="1" applyBorder="1" applyAlignment="1">
      <alignment vertical="center"/>
    </xf>
    <xf numFmtId="43" fontId="3" fillId="0" borderId="3" xfId="15" applyFont="1" applyBorder="1" applyAlignment="1">
      <alignment vertical="center"/>
    </xf>
    <xf numFmtId="170" fontId="3" fillId="0" borderId="3" xfId="15" applyNumberFormat="1" applyFont="1" applyBorder="1" applyAlignment="1">
      <alignment vertical="center"/>
    </xf>
    <xf numFmtId="170" fontId="3" fillId="0" borderId="0" xfId="0" applyNumberFormat="1" applyFont="1" applyAlignment="1">
      <alignment vertical="center"/>
    </xf>
    <xf numFmtId="0" fontId="3" fillId="0" borderId="0" xfId="0" applyFont="1" applyBorder="1" applyAlignment="1">
      <alignment vertical="center"/>
    </xf>
    <xf numFmtId="43" fontId="3" fillId="2" borderId="0" xfId="15" applyNumberFormat="1" applyFont="1" applyFill="1" applyBorder="1" applyAlignment="1">
      <alignment vertical="center"/>
    </xf>
    <xf numFmtId="43" fontId="3" fillId="0" borderId="0" xfId="15" applyFont="1" applyBorder="1" applyAlignment="1">
      <alignment vertical="center"/>
    </xf>
    <xf numFmtId="43" fontId="3" fillId="0" borderId="0" xfId="15" applyNumberFormat="1" applyFont="1" applyBorder="1" applyAlignment="1">
      <alignment vertical="center"/>
    </xf>
    <xf numFmtId="43" fontId="3" fillId="2" borderId="1" xfId="15" applyNumberFormat="1" applyFont="1" applyFill="1" applyBorder="1" applyAlignment="1">
      <alignment vertical="center"/>
    </xf>
    <xf numFmtId="43" fontId="3" fillId="0" borderId="1" xfId="15" applyNumberFormat="1" applyFont="1" applyBorder="1" applyAlignment="1">
      <alignment vertical="center"/>
    </xf>
    <xf numFmtId="0" fontId="3" fillId="0" borderId="2" xfId="0" applyFont="1" applyBorder="1" applyAlignment="1">
      <alignment horizontal="left" vertical="center"/>
    </xf>
    <xf numFmtId="0" fontId="4" fillId="0" borderId="2" xfId="0" applyFont="1" applyBorder="1" applyAlignment="1">
      <alignment horizontal="centerContinuous" vertical="center"/>
    </xf>
    <xf numFmtId="43" fontId="3" fillId="2" borderId="2" xfId="15" applyNumberFormat="1" applyFont="1" applyFill="1" applyBorder="1" applyAlignment="1">
      <alignment vertical="center"/>
    </xf>
    <xf numFmtId="0" fontId="4" fillId="0" borderId="2" xfId="0" applyFont="1" applyBorder="1" applyAlignment="1">
      <alignment vertical="center"/>
    </xf>
    <xf numFmtId="43" fontId="4" fillId="0" borderId="2" xfId="15" applyFont="1" applyBorder="1" applyAlignment="1">
      <alignment horizontal="centerContinuous" vertical="center"/>
    </xf>
    <xf numFmtId="43" fontId="3" fillId="0" borderId="2" xfId="0" applyNumberFormat="1" applyFont="1" applyBorder="1" applyAlignment="1">
      <alignment vertical="center"/>
    </xf>
    <xf numFmtId="43" fontId="3" fillId="0" borderId="2" xfId="15" applyNumberFormat="1" applyFont="1" applyBorder="1" applyAlignment="1">
      <alignment vertical="center"/>
    </xf>
    <xf numFmtId="0" fontId="3" fillId="0" borderId="0" xfId="0" applyFont="1" applyBorder="1" applyAlignment="1">
      <alignment horizontal="left" vertical="center"/>
    </xf>
    <xf numFmtId="43" fontId="3" fillId="2" borderId="0" xfId="15" applyFont="1" applyFill="1" applyBorder="1" applyAlignment="1">
      <alignment vertical="center"/>
    </xf>
    <xf numFmtId="0" fontId="3" fillId="0" borderId="3" xfId="0" applyFont="1" applyBorder="1" applyAlignment="1" quotePrefix="1">
      <alignment vertical="center"/>
    </xf>
    <xf numFmtId="0" fontId="1" fillId="0" borderId="0" xfId="0" applyFont="1" applyAlignment="1">
      <alignment horizontal="centerContinuous"/>
    </xf>
    <xf numFmtId="0" fontId="3" fillId="0" borderId="0" xfId="0" applyFont="1" applyAlignment="1">
      <alignment horizontal="centerContinuous"/>
    </xf>
    <xf numFmtId="0" fontId="3" fillId="0" borderId="0" xfId="0" applyFont="1" applyAlignment="1">
      <alignment/>
    </xf>
    <xf numFmtId="0" fontId="3" fillId="0" borderId="0" xfId="0" applyFont="1" applyAlignment="1">
      <alignment/>
    </xf>
    <xf numFmtId="0" fontId="4" fillId="0" borderId="0" xfId="0" applyFont="1" applyAlignment="1">
      <alignment horizontal="centerContinuous"/>
    </xf>
    <xf numFmtId="0" fontId="4" fillId="0" borderId="0" xfId="0" applyFont="1" applyAlignment="1">
      <alignment/>
    </xf>
    <xf numFmtId="0" fontId="4" fillId="2" borderId="0" xfId="0" applyFont="1" applyFill="1" applyAlignment="1">
      <alignment horizontal="center"/>
    </xf>
    <xf numFmtId="0" fontId="4" fillId="0" borderId="0" xfId="0" applyFont="1" applyAlignment="1">
      <alignment horizontal="center"/>
    </xf>
    <xf numFmtId="0" fontId="9" fillId="0" borderId="0" xfId="0" applyFont="1" applyAlignment="1">
      <alignment/>
    </xf>
    <xf numFmtId="0" fontId="3" fillId="0" borderId="0" xfId="0" applyFont="1" applyAlignment="1">
      <alignment horizontal="center"/>
    </xf>
    <xf numFmtId="0" fontId="3" fillId="0" borderId="1" xfId="0" applyFont="1" applyBorder="1" applyAlignment="1">
      <alignment/>
    </xf>
    <xf numFmtId="0" fontId="4" fillId="0" borderId="1" xfId="0" applyFont="1" applyBorder="1" applyAlignment="1">
      <alignment horizontal="centerContinuous"/>
    </xf>
    <xf numFmtId="0" fontId="3" fillId="0" borderId="1" xfId="0" applyFont="1" applyBorder="1" applyAlignment="1">
      <alignment horizontal="centerContinuous"/>
    </xf>
    <xf numFmtId="0" fontId="4" fillId="2" borderId="1" xfId="0" applyFont="1" applyFill="1" applyBorder="1" applyAlignment="1">
      <alignment horizontal="center"/>
    </xf>
    <xf numFmtId="0" fontId="4" fillId="0" borderId="1" xfId="0" applyFont="1" applyBorder="1" applyAlignment="1">
      <alignment horizontal="center"/>
    </xf>
    <xf numFmtId="0" fontId="3" fillId="2" borderId="0" xfId="0" applyFont="1" applyFill="1" applyAlignment="1">
      <alignment horizontal="center"/>
    </xf>
    <xf numFmtId="0" fontId="3" fillId="0" borderId="0" xfId="0" applyFont="1" applyAlignment="1" quotePrefix="1">
      <alignment/>
    </xf>
    <xf numFmtId="170" fontId="3" fillId="2" borderId="0" xfId="15" applyNumberFormat="1" applyFont="1" applyFill="1" applyAlignment="1">
      <alignment/>
    </xf>
    <xf numFmtId="170" fontId="3" fillId="0" borderId="0" xfId="15" applyNumberFormat="1" applyFont="1" applyAlignment="1">
      <alignment/>
    </xf>
    <xf numFmtId="0" fontId="3" fillId="0" borderId="2" xfId="0" applyFont="1" applyBorder="1" applyAlignment="1" quotePrefix="1">
      <alignment/>
    </xf>
    <xf numFmtId="0" fontId="3" fillId="0" borderId="2" xfId="0" applyFont="1" applyBorder="1" applyAlignment="1">
      <alignment/>
    </xf>
    <xf numFmtId="170" fontId="3" fillId="2" borderId="2" xfId="15" applyNumberFormat="1" applyFont="1" applyFill="1" applyBorder="1" applyAlignment="1">
      <alignment/>
    </xf>
    <xf numFmtId="170" fontId="3" fillId="0" borderId="2" xfId="15" applyNumberFormat="1" applyFont="1" applyBorder="1" applyAlignment="1">
      <alignment/>
    </xf>
    <xf numFmtId="170" fontId="3" fillId="0" borderId="2" xfId="15" applyNumberFormat="1" applyFont="1" applyFill="1" applyBorder="1" applyAlignment="1">
      <alignment/>
    </xf>
    <xf numFmtId="0" fontId="3" fillId="0" borderId="4" xfId="0" applyFont="1" applyBorder="1" applyAlignment="1">
      <alignment/>
    </xf>
    <xf numFmtId="170" fontId="4" fillId="2" borderId="4" xfId="15" applyNumberFormat="1" applyFont="1" applyFill="1" applyBorder="1" applyAlignment="1">
      <alignment/>
    </xf>
    <xf numFmtId="170" fontId="4" fillId="0" borderId="4" xfId="15" applyNumberFormat="1" applyFont="1" applyBorder="1" applyAlignment="1">
      <alignment/>
    </xf>
    <xf numFmtId="170" fontId="4" fillId="0" borderId="4" xfId="15" applyNumberFormat="1" applyFont="1" applyFill="1" applyBorder="1" applyAlignment="1">
      <alignment/>
    </xf>
    <xf numFmtId="0" fontId="3" fillId="0" borderId="0" xfId="0" applyFont="1" applyBorder="1" applyAlignment="1">
      <alignment/>
    </xf>
    <xf numFmtId="170" fontId="4" fillId="2" borderId="0" xfId="15" applyNumberFormat="1" applyFont="1" applyFill="1" applyBorder="1" applyAlignment="1">
      <alignment/>
    </xf>
    <xf numFmtId="170" fontId="4" fillId="0" borderId="0" xfId="15" applyNumberFormat="1" applyFont="1" applyBorder="1" applyAlignment="1">
      <alignment/>
    </xf>
    <xf numFmtId="170" fontId="4" fillId="0" borderId="0" xfId="15" applyNumberFormat="1" applyFont="1" applyFill="1" applyBorder="1" applyAlignment="1">
      <alignment/>
    </xf>
    <xf numFmtId="170" fontId="3" fillId="2" borderId="1" xfId="15" applyNumberFormat="1" applyFont="1" applyFill="1" applyBorder="1" applyAlignment="1">
      <alignment/>
    </xf>
    <xf numFmtId="170" fontId="3" fillId="0" borderId="1" xfId="15" applyNumberFormat="1" applyFont="1" applyBorder="1" applyAlignment="1">
      <alignment/>
    </xf>
    <xf numFmtId="0" fontId="3" fillId="0" borderId="4" xfId="0" applyFont="1" applyBorder="1" applyAlignment="1" quotePrefix="1">
      <alignment/>
    </xf>
    <xf numFmtId="43" fontId="3" fillId="0" borderId="4" xfId="15" applyFont="1" applyBorder="1" applyAlignment="1">
      <alignment/>
    </xf>
    <xf numFmtId="43" fontId="3" fillId="0" borderId="0" xfId="15" applyFont="1" applyAlignment="1">
      <alignment/>
    </xf>
    <xf numFmtId="0" fontId="3" fillId="0" borderId="3" xfId="0" applyFont="1" applyBorder="1" applyAlignment="1" quotePrefix="1">
      <alignment/>
    </xf>
    <xf numFmtId="0" fontId="3" fillId="0" borderId="3" xfId="0" applyFont="1" applyBorder="1" applyAlignment="1">
      <alignment/>
    </xf>
    <xf numFmtId="43" fontId="3" fillId="2" borderId="3" xfId="15" applyFont="1" applyFill="1" applyBorder="1" applyAlignment="1">
      <alignment/>
    </xf>
    <xf numFmtId="170" fontId="3" fillId="0" borderId="3" xfId="15" applyNumberFormat="1" applyFont="1" applyBorder="1" applyAlignment="1">
      <alignment/>
    </xf>
    <xf numFmtId="43" fontId="3" fillId="0" borderId="3" xfId="15" applyFont="1" applyBorder="1" applyAlignment="1">
      <alignment/>
    </xf>
    <xf numFmtId="0" fontId="11" fillId="0" borderId="0" xfId="0" applyFont="1" applyAlignment="1">
      <alignment/>
    </xf>
    <xf numFmtId="0" fontId="5" fillId="0" borderId="0" xfId="0" applyFont="1" applyAlignment="1">
      <alignment horizontal="left"/>
    </xf>
    <xf numFmtId="0" fontId="5" fillId="0" borderId="0" xfId="0" applyFont="1" applyAlignment="1">
      <alignment/>
    </xf>
    <xf numFmtId="0" fontId="0" fillId="0" borderId="0" xfId="0" applyAlignment="1">
      <alignment horizontal="right"/>
    </xf>
    <xf numFmtId="170" fontId="0" fillId="0" borderId="0" xfId="15" applyNumberFormat="1" applyAlignment="1">
      <alignment/>
    </xf>
    <xf numFmtId="170" fontId="10" fillId="0" borderId="0" xfId="15" applyNumberFormat="1" applyFont="1" applyAlignment="1">
      <alignment/>
    </xf>
    <xf numFmtId="170" fontId="0" fillId="0" borderId="4" xfId="15" applyNumberFormat="1" applyBorder="1" applyAlignment="1">
      <alignment/>
    </xf>
    <xf numFmtId="170" fontId="0" fillId="0" borderId="3" xfId="15" applyNumberFormat="1" applyBorder="1" applyAlignment="1">
      <alignment/>
    </xf>
    <xf numFmtId="170" fontId="0" fillId="0" borderId="0" xfId="15" applyNumberFormat="1" applyBorder="1" applyAlignment="1">
      <alignment/>
    </xf>
    <xf numFmtId="0" fontId="0" fillId="0" borderId="0" xfId="0" applyAlignment="1">
      <alignment horizontal="center"/>
    </xf>
    <xf numFmtId="0" fontId="0" fillId="0" borderId="0" xfId="0" applyAlignment="1">
      <alignment horizontal="left"/>
    </xf>
    <xf numFmtId="15" fontId="0" fillId="0" borderId="0" xfId="0" applyNumberFormat="1" applyAlignment="1">
      <alignment/>
    </xf>
    <xf numFmtId="170" fontId="0" fillId="0" borderId="4" xfId="0" applyNumberFormat="1" applyBorder="1" applyAlignment="1">
      <alignment/>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342900</xdr:colOff>
      <xdr:row>0</xdr:row>
      <xdr:rowOff>47625</xdr:rowOff>
    </xdr:from>
    <xdr:to>
      <xdr:col>5</xdr:col>
      <xdr:colOff>942975</xdr:colOff>
      <xdr:row>2</xdr:row>
      <xdr:rowOff>190500</xdr:rowOff>
    </xdr:to>
    <xdr:pic>
      <xdr:nvPicPr>
        <xdr:cNvPr id="1" name="Picture 8"/>
        <xdr:cNvPicPr preferRelativeResize="1">
          <a:picLocks noChangeAspect="1"/>
        </xdr:cNvPicPr>
      </xdr:nvPicPr>
      <xdr:blipFill>
        <a:blip r:embed="rId1"/>
        <a:stretch>
          <a:fillRect/>
        </a:stretch>
      </xdr:blipFill>
      <xdr:spPr>
        <a:xfrm>
          <a:off x="3343275" y="47625"/>
          <a:ext cx="600075" cy="542925"/>
        </a:xfrm>
        <a:prstGeom prst="rect">
          <a:avLst/>
        </a:prstGeom>
        <a:solidFill>
          <a:srgbClr val="FFFFFF"/>
        </a:solidFill>
        <a:ln w="1" cmpd="sng">
          <a:noFill/>
        </a:ln>
      </xdr:spPr>
    </xdr:pic>
    <xdr:clientData/>
  </xdr:twoCellAnchor>
  <xdr:twoCellAnchor editAs="oneCell">
    <xdr:from>
      <xdr:col>5</xdr:col>
      <xdr:colOff>342900</xdr:colOff>
      <xdr:row>0</xdr:row>
      <xdr:rowOff>47625</xdr:rowOff>
    </xdr:from>
    <xdr:to>
      <xdr:col>5</xdr:col>
      <xdr:colOff>942975</xdr:colOff>
      <xdr:row>2</xdr:row>
      <xdr:rowOff>190500</xdr:rowOff>
    </xdr:to>
    <xdr:pic>
      <xdr:nvPicPr>
        <xdr:cNvPr id="2" name="Picture 8"/>
        <xdr:cNvPicPr preferRelativeResize="1">
          <a:picLocks noChangeAspect="1"/>
        </xdr:cNvPicPr>
      </xdr:nvPicPr>
      <xdr:blipFill>
        <a:blip r:embed="rId1"/>
        <a:stretch>
          <a:fillRect/>
        </a:stretch>
      </xdr:blipFill>
      <xdr:spPr>
        <a:xfrm>
          <a:off x="3343275" y="47625"/>
          <a:ext cx="600075" cy="542925"/>
        </a:xfrm>
        <a:prstGeom prst="rect">
          <a:avLst/>
        </a:prstGeom>
        <a:solidFill>
          <a:srgbClr val="FFFFFF"/>
        </a:solidFill>
        <a:ln w="1"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3</xdr:row>
      <xdr:rowOff>19050</xdr:rowOff>
    </xdr:from>
    <xdr:to>
      <xdr:col>8</xdr:col>
      <xdr:colOff>666750</xdr:colOff>
      <xdr:row>6</xdr:row>
      <xdr:rowOff>19050</xdr:rowOff>
    </xdr:to>
    <xdr:sp>
      <xdr:nvSpPr>
        <xdr:cNvPr id="1" name="TextBox 1"/>
        <xdr:cNvSpPr txBox="1">
          <a:spLocks noChangeArrowheads="1"/>
        </xdr:cNvSpPr>
      </xdr:nvSpPr>
      <xdr:spPr>
        <a:xfrm>
          <a:off x="695325" y="571500"/>
          <a:ext cx="5419725" cy="5429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quarterly financial statements are prepared using the same accounting policies, methods of computation and basis of consolidation as those used in the preparation of the most recent annual financial statements. </a:t>
          </a:r>
        </a:p>
      </xdr:txBody>
    </xdr:sp>
    <xdr:clientData/>
  </xdr:twoCellAnchor>
  <xdr:twoCellAnchor>
    <xdr:from>
      <xdr:col>1</xdr:col>
      <xdr:colOff>0</xdr:colOff>
      <xdr:row>18</xdr:row>
      <xdr:rowOff>47625</xdr:rowOff>
    </xdr:from>
    <xdr:to>
      <xdr:col>8</xdr:col>
      <xdr:colOff>600075</xdr:colOff>
      <xdr:row>21</xdr:row>
      <xdr:rowOff>85725</xdr:rowOff>
    </xdr:to>
    <xdr:sp>
      <xdr:nvSpPr>
        <xdr:cNvPr id="2" name="Text 2"/>
        <xdr:cNvSpPr txBox="1">
          <a:spLocks noChangeArrowheads="1"/>
        </xdr:cNvSpPr>
      </xdr:nvSpPr>
      <xdr:spPr>
        <a:xfrm>
          <a:off x="685800" y="3324225"/>
          <a:ext cx="5362575" cy="581025"/>
        </a:xfrm>
        <a:prstGeom prst="rect">
          <a:avLst/>
        </a:prstGeom>
        <a:solidFill>
          <a:srgbClr val="FFFFFF"/>
        </a:solidFill>
        <a:ln w="1" cmpd="sng">
          <a:noFill/>
        </a:ln>
      </xdr:spPr>
      <xdr:txBody>
        <a:bodyPr vertOverflow="clip" wrap="square"/>
        <a:p>
          <a:pPr algn="just">
            <a:defRPr/>
          </a:pPr>
          <a:r>
            <a:rPr lang="en-US" cap="none" sz="1000" b="0" i="0" u="none" baseline="0">
              <a:latin typeface="Arial"/>
              <a:ea typeface="Arial"/>
              <a:cs typeface="Arial"/>
            </a:rPr>
            <a:t>The provision made for taxation on operating income for the financial quarter under review also contains deferred tax. </a:t>
          </a:r>
        </a:p>
      </xdr:txBody>
    </xdr:sp>
    <xdr:clientData/>
  </xdr:twoCellAnchor>
  <xdr:twoCellAnchor>
    <xdr:from>
      <xdr:col>1</xdr:col>
      <xdr:colOff>0</xdr:colOff>
      <xdr:row>26</xdr:row>
      <xdr:rowOff>9525</xdr:rowOff>
    </xdr:from>
    <xdr:to>
      <xdr:col>8</xdr:col>
      <xdr:colOff>581025</xdr:colOff>
      <xdr:row>28</xdr:row>
      <xdr:rowOff>133350</xdr:rowOff>
    </xdr:to>
    <xdr:sp>
      <xdr:nvSpPr>
        <xdr:cNvPr id="3" name="TextBox 3"/>
        <xdr:cNvSpPr txBox="1">
          <a:spLocks noChangeArrowheads="1"/>
        </xdr:cNvSpPr>
      </xdr:nvSpPr>
      <xdr:spPr>
        <a:xfrm>
          <a:off x="685800" y="4733925"/>
          <a:ext cx="5343525" cy="485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profits on sale of investments and/or properties for the quarter under review.</a:t>
          </a:r>
        </a:p>
      </xdr:txBody>
    </xdr:sp>
    <xdr:clientData/>
  </xdr:twoCellAnchor>
  <xdr:twoCellAnchor>
    <xdr:from>
      <xdr:col>1</xdr:col>
      <xdr:colOff>9525</xdr:colOff>
      <xdr:row>54</xdr:row>
      <xdr:rowOff>9525</xdr:rowOff>
    </xdr:from>
    <xdr:to>
      <xdr:col>8</xdr:col>
      <xdr:colOff>638175</xdr:colOff>
      <xdr:row>54</xdr:row>
      <xdr:rowOff>200025</xdr:rowOff>
    </xdr:to>
    <xdr:sp>
      <xdr:nvSpPr>
        <xdr:cNvPr id="4" name="TextBox 4"/>
        <xdr:cNvSpPr txBox="1">
          <a:spLocks noChangeArrowheads="1"/>
        </xdr:cNvSpPr>
      </xdr:nvSpPr>
      <xdr:spPr>
        <a:xfrm>
          <a:off x="695325" y="9829800"/>
          <a:ext cx="5391150" cy="190500"/>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There were no material changes in the composition of the Group during the quarter.</a:t>
          </a:r>
        </a:p>
      </xdr:txBody>
    </xdr:sp>
    <xdr:clientData/>
  </xdr:twoCellAnchor>
  <xdr:twoCellAnchor>
    <xdr:from>
      <xdr:col>1</xdr:col>
      <xdr:colOff>9525</xdr:colOff>
      <xdr:row>58</xdr:row>
      <xdr:rowOff>9525</xdr:rowOff>
    </xdr:from>
    <xdr:to>
      <xdr:col>8</xdr:col>
      <xdr:colOff>638175</xdr:colOff>
      <xdr:row>70</xdr:row>
      <xdr:rowOff>152400</xdr:rowOff>
    </xdr:to>
    <xdr:sp>
      <xdr:nvSpPr>
        <xdr:cNvPr id="5" name="TextBox 5"/>
        <xdr:cNvSpPr txBox="1">
          <a:spLocks noChangeArrowheads="1"/>
        </xdr:cNvSpPr>
      </xdr:nvSpPr>
      <xdr:spPr>
        <a:xfrm>
          <a:off x="695325" y="10591800"/>
          <a:ext cx="5391150" cy="23145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On 15 September 1999, the Company announced its proposal to issue Replacement Warrants to the holders of the Existing Warrants on a non-renounceable basis at an issue price of RM0.10 per Replacement Warrant on the basis of one Replacement Warrant in substitution and upon the surrender and cancellation of one Existing Warrant held on a date to be determined and announced later. As at the date of this report, approval for the proposal has not yet been received from the Securities Commisson.
On 24 November 1999, the Company announced its proposal to seek a fresh approval from the shareholders for the Company to purchase its own shares on the Kuala Lumpur Stock Exchange of up to ten percent (10%) of the issued and paid-up ordinary share capital of the Company. The Proposed Share Buy-Back has been approved by the shareholders on  20 December 1999.</a:t>
          </a:r>
        </a:p>
      </xdr:txBody>
    </xdr:sp>
    <xdr:clientData/>
  </xdr:twoCellAnchor>
  <xdr:twoCellAnchor>
    <xdr:from>
      <xdr:col>1</xdr:col>
      <xdr:colOff>9525</xdr:colOff>
      <xdr:row>73</xdr:row>
      <xdr:rowOff>0</xdr:rowOff>
    </xdr:from>
    <xdr:to>
      <xdr:col>8</xdr:col>
      <xdr:colOff>638175</xdr:colOff>
      <xdr:row>75</xdr:row>
      <xdr:rowOff>9525</xdr:rowOff>
    </xdr:to>
    <xdr:sp>
      <xdr:nvSpPr>
        <xdr:cNvPr id="6" name="TextBox 6"/>
        <xdr:cNvSpPr txBox="1">
          <a:spLocks noChangeArrowheads="1"/>
        </xdr:cNvSpPr>
      </xdr:nvSpPr>
      <xdr:spPr>
        <a:xfrm>
          <a:off x="695325" y="13296900"/>
          <a:ext cx="5391150" cy="37147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business operations of the Group were not materially affected by seasonal or cyclical factors during the quarter.</a:t>
          </a:r>
        </a:p>
      </xdr:txBody>
    </xdr:sp>
    <xdr:clientData/>
  </xdr:twoCellAnchor>
  <xdr:twoCellAnchor>
    <xdr:from>
      <xdr:col>1</xdr:col>
      <xdr:colOff>9525</xdr:colOff>
      <xdr:row>78</xdr:row>
      <xdr:rowOff>9525</xdr:rowOff>
    </xdr:from>
    <xdr:to>
      <xdr:col>8</xdr:col>
      <xdr:colOff>676275</xdr:colOff>
      <xdr:row>83</xdr:row>
      <xdr:rowOff>9525</xdr:rowOff>
    </xdr:to>
    <xdr:sp>
      <xdr:nvSpPr>
        <xdr:cNvPr id="7" name="TextBox 7"/>
        <xdr:cNvSpPr txBox="1">
          <a:spLocks noChangeArrowheads="1"/>
        </xdr:cNvSpPr>
      </xdr:nvSpPr>
      <xdr:spPr>
        <a:xfrm>
          <a:off x="695325" y="14211300"/>
          <a:ext cx="5429250" cy="904875"/>
        </a:xfrm>
        <a:prstGeom prst="rect">
          <a:avLst/>
        </a:prstGeom>
        <a:solidFill>
          <a:srgbClr val="FFFFFF"/>
        </a:solidFill>
        <a:ln w="9525" cmpd="sng">
          <a:noFill/>
        </a:ln>
      </xdr:spPr>
      <xdr:txBody>
        <a:bodyPr vertOverflow="clip" wrap="square" anchor="just"/>
        <a:p>
          <a:pPr algn="just">
            <a:defRPr/>
          </a:pPr>
          <a:r>
            <a:rPr lang="en-US" cap="none" sz="1000" b="0" i="0" u="none" baseline="0">
              <a:latin typeface="Arial"/>
              <a:ea typeface="Arial"/>
              <a:cs typeface="Arial"/>
            </a:rPr>
            <a:t>There were no issuances and repayments of debt and equity securities, share buy-backs, share cancellations, shares held as treasury shares and resale of treasury shares during the  quarter except for the purchase of 932,000 ordinary shares of RM1.00 each in Scientex Incorporated Berhad which are currently held as treasury shares.
</a:t>
          </a:r>
        </a:p>
      </xdr:txBody>
    </xdr:sp>
    <xdr:clientData/>
  </xdr:twoCellAnchor>
  <xdr:twoCellAnchor>
    <xdr:from>
      <xdr:col>1</xdr:col>
      <xdr:colOff>9525</xdr:colOff>
      <xdr:row>30</xdr:row>
      <xdr:rowOff>9525</xdr:rowOff>
    </xdr:from>
    <xdr:to>
      <xdr:col>8</xdr:col>
      <xdr:colOff>590550</xdr:colOff>
      <xdr:row>32</xdr:row>
      <xdr:rowOff>133350</xdr:rowOff>
    </xdr:to>
    <xdr:sp>
      <xdr:nvSpPr>
        <xdr:cNvPr id="8" name="TextBox 8"/>
        <xdr:cNvSpPr txBox="1">
          <a:spLocks noChangeArrowheads="1"/>
        </xdr:cNvSpPr>
      </xdr:nvSpPr>
      <xdr:spPr>
        <a:xfrm>
          <a:off x="695325" y="5457825"/>
          <a:ext cx="5343525" cy="48577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Total purchases and disposals of quoted securities for the quarter and loss arising therefrom are as follows:-</a:t>
          </a:r>
        </a:p>
      </xdr:txBody>
    </xdr:sp>
    <xdr:clientData/>
  </xdr:twoCellAnchor>
  <xdr:twoCellAnchor>
    <xdr:from>
      <xdr:col>1</xdr:col>
      <xdr:colOff>0</xdr:colOff>
      <xdr:row>113</xdr:row>
      <xdr:rowOff>9525</xdr:rowOff>
    </xdr:from>
    <xdr:to>
      <xdr:col>8</xdr:col>
      <xdr:colOff>676275</xdr:colOff>
      <xdr:row>115</xdr:row>
      <xdr:rowOff>38100</xdr:rowOff>
    </xdr:to>
    <xdr:sp>
      <xdr:nvSpPr>
        <xdr:cNvPr id="9" name="TextBox 9"/>
        <xdr:cNvSpPr txBox="1">
          <a:spLocks noChangeArrowheads="1"/>
        </xdr:cNvSpPr>
      </xdr:nvSpPr>
      <xdr:spPr>
        <a:xfrm>
          <a:off x="685800" y="20574000"/>
          <a:ext cx="5438775" cy="390525"/>
        </a:xfrm>
        <a:prstGeom prst="rect">
          <a:avLst/>
        </a:prstGeom>
        <a:solidFill>
          <a:srgbClr val="FFFFFF"/>
        </a:solidFill>
        <a:ln w="9525" cmpd="sng">
          <a:noFill/>
        </a:ln>
      </xdr:spPr>
      <xdr:txBody>
        <a:bodyPr vertOverflow="clip" wrap="square"/>
        <a:p>
          <a:pPr algn="l">
            <a:defRPr/>
          </a:pPr>
          <a:r>
            <a:rPr lang="en-US" cap="none" sz="1000" b="0" i="0" u="none" baseline="0">
              <a:latin typeface="Arial"/>
              <a:ea typeface="Arial"/>
              <a:cs typeface="Arial"/>
            </a:rPr>
            <a:t>Contingent liabilities of the Group as at 24 December 1999 (the latest practicable date which is within 7 days before the date of issue of this quarterly report) comprise the following :-</a:t>
          </a:r>
        </a:p>
      </xdr:txBody>
    </xdr:sp>
    <xdr:clientData/>
  </xdr:twoCellAnchor>
  <xdr:twoCellAnchor>
    <xdr:from>
      <xdr:col>1</xdr:col>
      <xdr:colOff>0</xdr:colOff>
      <xdr:row>129</xdr:row>
      <xdr:rowOff>9525</xdr:rowOff>
    </xdr:from>
    <xdr:to>
      <xdr:col>8</xdr:col>
      <xdr:colOff>676275</xdr:colOff>
      <xdr:row>133</xdr:row>
      <xdr:rowOff>19050</xdr:rowOff>
    </xdr:to>
    <xdr:sp>
      <xdr:nvSpPr>
        <xdr:cNvPr id="10" name="TextBox 10"/>
        <xdr:cNvSpPr txBox="1">
          <a:spLocks noChangeArrowheads="1"/>
        </xdr:cNvSpPr>
      </xdr:nvSpPr>
      <xdr:spPr>
        <a:xfrm>
          <a:off x="685800" y="23479125"/>
          <a:ext cx="543877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does not have any financial instruments with off-balance sheet risk as at 24 December 1999, the latest practicable date which is within 7 days before the date of issue of this quarterly report.</a:t>
          </a:r>
        </a:p>
      </xdr:txBody>
    </xdr:sp>
    <xdr:clientData/>
  </xdr:twoCellAnchor>
  <xdr:twoCellAnchor>
    <xdr:from>
      <xdr:col>1</xdr:col>
      <xdr:colOff>0</xdr:colOff>
      <xdr:row>135</xdr:row>
      <xdr:rowOff>9525</xdr:rowOff>
    </xdr:from>
    <xdr:to>
      <xdr:col>8</xdr:col>
      <xdr:colOff>676275</xdr:colOff>
      <xdr:row>139</xdr:row>
      <xdr:rowOff>19050</xdr:rowOff>
    </xdr:to>
    <xdr:sp>
      <xdr:nvSpPr>
        <xdr:cNvPr id="11" name="TextBox 11"/>
        <xdr:cNvSpPr txBox="1">
          <a:spLocks noChangeArrowheads="1"/>
        </xdr:cNvSpPr>
      </xdr:nvSpPr>
      <xdr:spPr>
        <a:xfrm>
          <a:off x="685800" y="24564975"/>
          <a:ext cx="5438775" cy="733425"/>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Group is not engaged in any material litigation as at 24 December 1999, the latest practicable date which is within 7 days before the date of issue of this quarterly report.</a:t>
          </a:r>
        </a:p>
      </xdr:txBody>
    </xdr:sp>
    <xdr:clientData/>
  </xdr:twoCellAnchor>
  <xdr:twoCellAnchor>
    <xdr:from>
      <xdr:col>1</xdr:col>
      <xdr:colOff>0</xdr:colOff>
      <xdr:row>170</xdr:row>
      <xdr:rowOff>9525</xdr:rowOff>
    </xdr:from>
    <xdr:to>
      <xdr:col>8</xdr:col>
      <xdr:colOff>676275</xdr:colOff>
      <xdr:row>173</xdr:row>
      <xdr:rowOff>38100</xdr:rowOff>
    </xdr:to>
    <xdr:sp>
      <xdr:nvSpPr>
        <xdr:cNvPr id="12" name="TextBox 12"/>
        <xdr:cNvSpPr txBox="1">
          <a:spLocks noChangeArrowheads="1"/>
        </xdr:cNvSpPr>
      </xdr:nvSpPr>
      <xdr:spPr>
        <a:xfrm>
          <a:off x="685800" y="30927675"/>
          <a:ext cx="5438775"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Comment is not required since the results of the preceding corresponding quarter are not required to be presented for compliance.</a:t>
          </a:r>
        </a:p>
      </xdr:txBody>
    </xdr:sp>
    <xdr:clientData/>
  </xdr:twoCellAnchor>
  <xdr:twoCellAnchor>
    <xdr:from>
      <xdr:col>1</xdr:col>
      <xdr:colOff>19050</xdr:colOff>
      <xdr:row>176</xdr:row>
      <xdr:rowOff>19050</xdr:rowOff>
    </xdr:from>
    <xdr:to>
      <xdr:col>9</xdr:col>
      <xdr:colOff>9525</xdr:colOff>
      <xdr:row>179</xdr:row>
      <xdr:rowOff>47625</xdr:rowOff>
    </xdr:to>
    <xdr:sp>
      <xdr:nvSpPr>
        <xdr:cNvPr id="13" name="TextBox 13"/>
        <xdr:cNvSpPr txBox="1">
          <a:spLocks noChangeArrowheads="1"/>
        </xdr:cNvSpPr>
      </xdr:nvSpPr>
      <xdr:spPr>
        <a:xfrm>
          <a:off x="704850" y="32023050"/>
          <a:ext cx="5438775"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The Scientex Incorporated Berhad Group achieved a profit before tax of RM2.17 million for the quarter under review. All the three core divisions reported profits, contributing to the Group results.</a:t>
          </a:r>
        </a:p>
      </xdr:txBody>
    </xdr:sp>
    <xdr:clientData/>
  </xdr:twoCellAnchor>
  <xdr:twoCellAnchor>
    <xdr:from>
      <xdr:col>1</xdr:col>
      <xdr:colOff>19050</xdr:colOff>
      <xdr:row>182</xdr:row>
      <xdr:rowOff>0</xdr:rowOff>
    </xdr:from>
    <xdr:to>
      <xdr:col>9</xdr:col>
      <xdr:colOff>9525</xdr:colOff>
      <xdr:row>185</xdr:row>
      <xdr:rowOff>28575</xdr:rowOff>
    </xdr:to>
    <xdr:sp>
      <xdr:nvSpPr>
        <xdr:cNvPr id="14" name="TextBox 14"/>
        <xdr:cNvSpPr txBox="1">
          <a:spLocks noChangeArrowheads="1"/>
        </xdr:cNvSpPr>
      </xdr:nvSpPr>
      <xdr:spPr>
        <a:xfrm>
          <a:off x="704850" y="33089850"/>
          <a:ext cx="5438775" cy="571500"/>
        </a:xfrm>
        <a:prstGeom prst="rect">
          <a:avLst/>
        </a:prstGeom>
        <a:solidFill>
          <a:srgbClr val="FFFFFF"/>
        </a:solidFill>
        <a:ln w="9525" cmpd="sng">
          <a:noFill/>
        </a:ln>
      </xdr:spPr>
      <xdr:txBody>
        <a:bodyPr vertOverflow="clip" wrap="square"/>
        <a:p>
          <a:pPr algn="just">
            <a:defRPr/>
          </a:pPr>
          <a:r>
            <a:rPr lang="en-US" cap="none" sz="1000" b="0" i="0" u="none" baseline="0">
              <a:latin typeface="Arial"/>
              <a:ea typeface="Arial"/>
              <a:cs typeface="Arial"/>
            </a:rPr>
            <a:t>Barring unforeseen circumstances, the Directors expect the Group to maintain its operating results for the next quarter.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My%20Documents\SIN\CONSOL\1999\Conso1099\GroupAC1099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Uniontex"/>
      <sheetName val="Bestex"/>
      <sheetName val="SPSB FILE"/>
      <sheetName val="Polymer Div"/>
      <sheetName val="Textile Div"/>
      <sheetName val="Textile Div DETAIL BS"/>
      <sheetName val="JB Div"/>
      <sheetName val="GRP INTERCO je"/>
      <sheetName val="Malacca Div"/>
      <sheetName val="TEXLAND SUBS.."/>
      <sheetName val="AIDIROS N SUBS BSHEET "/>
      <sheetName val="MainConsol PNL"/>
      <sheetName val="KLSE INCOME"/>
      <sheetName val="KLSE Balance Sheet"/>
      <sheetName val="NOTES"/>
      <sheetName val="Eff-SH"/>
    </sheetNames>
    <sheetDataSet>
      <sheetData sheetId="11">
        <row r="6">
          <cell r="AE6">
            <v>40542748.780999996</v>
          </cell>
        </row>
        <row r="46">
          <cell r="AE46">
            <v>1891923.999999993</v>
          </cell>
        </row>
        <row r="47">
          <cell r="AE47">
            <v>-59997.5</v>
          </cell>
        </row>
        <row r="50">
          <cell r="AE50">
            <v>341915.95300000004</v>
          </cell>
        </row>
        <row r="54">
          <cell r="AE54">
            <v>-524058.19460000005</v>
          </cell>
        </row>
        <row r="58">
          <cell r="AE58">
            <v>-242104.2893372</v>
          </cell>
        </row>
        <row r="63">
          <cell r="AE63">
            <v>-5260</v>
          </cell>
        </row>
        <row r="65">
          <cell r="AE65">
            <v>1402419.969062793</v>
          </cell>
        </row>
        <row r="106">
          <cell r="AE106">
            <v>87568920.98</v>
          </cell>
        </row>
        <row r="107">
          <cell r="AE107">
            <v>3516847.5</v>
          </cell>
        </row>
        <row r="108">
          <cell r="AE108">
            <v>596102.16</v>
          </cell>
        </row>
        <row r="110">
          <cell r="AE110">
            <v>4949871</v>
          </cell>
        </row>
        <row r="113">
          <cell r="AE113">
            <v>0</v>
          </cell>
        </row>
        <row r="114">
          <cell r="AE114">
            <v>4824841</v>
          </cell>
        </row>
        <row r="115">
          <cell r="AE115">
            <v>20558922.260420002</v>
          </cell>
        </row>
        <row r="117">
          <cell r="AE117">
            <v>34020</v>
          </cell>
        </row>
        <row r="118">
          <cell r="AE118">
            <v>43018933</v>
          </cell>
        </row>
        <row r="120">
          <cell r="AE120">
            <v>50618143</v>
          </cell>
        </row>
        <row r="121">
          <cell r="AE121">
            <v>34153102</v>
          </cell>
        </row>
        <row r="122">
          <cell r="AE122">
            <v>43651898.96</v>
          </cell>
        </row>
        <row r="123">
          <cell r="AE123">
            <v>23189303.28</v>
          </cell>
        </row>
        <row r="124">
          <cell r="AE124">
            <v>212772</v>
          </cell>
        </row>
        <row r="125">
          <cell r="AE125">
            <v>0</v>
          </cell>
        </row>
        <row r="126">
          <cell r="AE126">
            <v>0</v>
          </cell>
        </row>
        <row r="127">
          <cell r="AE127">
            <v>0</v>
          </cell>
        </row>
        <row r="128">
          <cell r="AE128">
            <v>0</v>
          </cell>
        </row>
        <row r="129">
          <cell r="AE129">
            <v>0</v>
          </cell>
        </row>
        <row r="130">
          <cell r="AE130">
            <v>1448892</v>
          </cell>
        </row>
        <row r="131">
          <cell r="AE131">
            <v>3755364</v>
          </cell>
        </row>
        <row r="132">
          <cell r="AE132">
            <v>6451</v>
          </cell>
        </row>
        <row r="133">
          <cell r="AE133">
            <v>4275378.65</v>
          </cell>
        </row>
        <row r="137">
          <cell r="AE137">
            <v>12846098</v>
          </cell>
        </row>
        <row r="138">
          <cell r="AE138">
            <v>11130328.79</v>
          </cell>
        </row>
        <row r="139">
          <cell r="AE139">
            <v>2304564</v>
          </cell>
        </row>
        <row r="140">
          <cell r="AE140">
            <v>297</v>
          </cell>
        </row>
        <row r="141">
          <cell r="AE141">
            <v>0</v>
          </cell>
        </row>
        <row r="142">
          <cell r="AE142">
            <v>0</v>
          </cell>
        </row>
        <row r="143">
          <cell r="AE143">
            <v>0</v>
          </cell>
        </row>
        <row r="144">
          <cell r="AE144">
            <v>0</v>
          </cell>
        </row>
        <row r="145">
          <cell r="AE145">
            <v>-75</v>
          </cell>
        </row>
        <row r="146">
          <cell r="AE146">
            <v>24938000</v>
          </cell>
        </row>
        <row r="147">
          <cell r="AE147">
            <v>2870486</v>
          </cell>
        </row>
        <row r="148">
          <cell r="AE148">
            <v>2089444</v>
          </cell>
        </row>
        <row r="149">
          <cell r="AE149">
            <v>2544511.4400000004</v>
          </cell>
        </row>
        <row r="158">
          <cell r="AE158">
            <v>60839400</v>
          </cell>
        </row>
        <row r="159">
          <cell r="AE159">
            <v>0</v>
          </cell>
        </row>
        <row r="160">
          <cell r="AE160">
            <v>5420279</v>
          </cell>
        </row>
        <row r="161">
          <cell r="AE161">
            <v>4402277</v>
          </cell>
        </row>
        <row r="162">
          <cell r="AE162">
            <v>-199045</v>
          </cell>
        </row>
        <row r="163">
          <cell r="AE163">
            <v>22836100</v>
          </cell>
        </row>
        <row r="164">
          <cell r="AE164">
            <v>72333833.75</v>
          </cell>
        </row>
        <row r="165">
          <cell r="AE165">
            <v>-702799.0309372065</v>
          </cell>
        </row>
        <row r="166">
          <cell r="AE166">
            <v>-4402277</v>
          </cell>
        </row>
        <row r="167">
          <cell r="AE167">
            <v>35000000</v>
          </cell>
        </row>
        <row r="168">
          <cell r="AE168">
            <v>3950779</v>
          </cell>
        </row>
        <row r="169">
          <cell r="AE169">
            <v>57724938.2893372</v>
          </cell>
        </row>
        <row r="170">
          <cell r="AE170">
            <v>615322</v>
          </cell>
        </row>
        <row r="171">
          <cell r="AE171">
            <v>9837301</v>
          </cell>
        </row>
        <row r="172">
          <cell r="AE172">
            <v>0.25</v>
          </cell>
        </row>
      </sheetData>
      <sheetData sheetId="13">
        <row r="4">
          <cell r="A4" t="str">
            <v>SCIENTEX INCORPORATED BERHAD</v>
          </cell>
        </row>
        <row r="13">
          <cell r="I13" t="str">
            <v>31/10/1999</v>
          </cell>
        </row>
        <row r="56">
          <cell r="I56">
            <v>2.6616720392584625</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P135"/>
  <sheetViews>
    <sheetView workbookViewId="0" topLeftCell="E60">
      <selection activeCell="A1" sqref="A1:O63"/>
    </sheetView>
  </sheetViews>
  <sheetFormatPr defaultColWidth="9.00390625" defaultRowHeight="14.25"/>
  <cols>
    <col min="1" max="1" width="3.375" style="4" customWidth="1"/>
    <col min="2" max="2" width="3.125" style="4" customWidth="1"/>
    <col min="3" max="3" width="5.00390625" style="4" customWidth="1"/>
    <col min="4" max="4" width="7.875" style="4" customWidth="1"/>
    <col min="5" max="5" width="19.125" style="4" customWidth="1"/>
    <col min="6" max="6" width="5.25390625" style="4" customWidth="1"/>
    <col min="7" max="7" width="1.00390625" style="4" customWidth="1"/>
    <col min="8" max="8" width="12.00390625" style="4" customWidth="1"/>
    <col min="9" max="9" width="1.00390625" style="4" customWidth="1"/>
    <col min="10" max="10" width="12.00390625" style="4" customWidth="1"/>
    <col min="11" max="11" width="1.00390625" style="4" customWidth="1"/>
    <col min="12" max="12" width="12.00390625" style="4" customWidth="1"/>
    <col min="13" max="13" width="1.00390625" style="4" customWidth="1"/>
    <col min="14" max="14" width="12.00390625" style="4" customWidth="1"/>
    <col min="15" max="15" width="1.00390625" style="4" customWidth="1"/>
    <col min="16" max="16" width="11.875" style="4" bestFit="1" customWidth="1"/>
    <col min="17" max="16384" width="9.00390625" style="4" customWidth="1"/>
  </cols>
  <sheetData>
    <row r="1" spans="1:14" ht="15.75">
      <c r="A1" s="1" t="str">
        <f>+'[1]KLSE Balance Sheet'!A4</f>
        <v>SCIENTEX INCORPORATED BERHAD</v>
      </c>
      <c r="B1" s="2"/>
      <c r="C1" s="2"/>
      <c r="D1" s="2"/>
      <c r="E1" s="3"/>
      <c r="F1" s="3"/>
      <c r="G1" s="3"/>
      <c r="H1" s="3"/>
      <c r="I1" s="3"/>
      <c r="J1" s="3"/>
      <c r="K1" s="3"/>
      <c r="L1" s="3"/>
      <c r="M1" s="3"/>
      <c r="N1" s="3"/>
    </row>
    <row r="2" spans="1:14" ht="15.75">
      <c r="A2" s="3" t="s">
        <v>0</v>
      </c>
      <c r="B2" s="3"/>
      <c r="C2" s="3"/>
      <c r="D2" s="3"/>
      <c r="E2" s="3"/>
      <c r="F2" s="3"/>
      <c r="G2" s="3"/>
      <c r="H2" s="3"/>
      <c r="I2" s="3"/>
      <c r="J2" s="3"/>
      <c r="K2" s="3"/>
      <c r="L2" s="3"/>
      <c r="M2" s="3"/>
      <c r="N2" s="3"/>
    </row>
    <row r="3" ht="7.5" customHeight="1"/>
    <row r="4" spans="1:14" ht="15.75">
      <c r="A4" s="5" t="s">
        <v>1</v>
      </c>
      <c r="B4" s="3"/>
      <c r="C4" s="3"/>
      <c r="D4" s="3"/>
      <c r="E4" s="3"/>
      <c r="F4" s="3"/>
      <c r="G4" s="3"/>
      <c r="H4" s="3"/>
      <c r="I4" s="3"/>
      <c r="J4" s="3"/>
      <c r="K4" s="3"/>
      <c r="L4" s="3"/>
      <c r="M4" s="3"/>
      <c r="N4" s="3"/>
    </row>
    <row r="5" ht="7.5" customHeight="1"/>
    <row r="6" spans="1:14" ht="15.75">
      <c r="A6" s="3" t="s">
        <v>2</v>
      </c>
      <c r="B6" s="3"/>
      <c r="C6" s="3"/>
      <c r="D6" s="3"/>
      <c r="E6" s="3"/>
      <c r="F6" s="3"/>
      <c r="G6" s="3"/>
      <c r="H6" s="3"/>
      <c r="I6" s="3"/>
      <c r="J6" s="3"/>
      <c r="K6" s="3"/>
      <c r="L6" s="3"/>
      <c r="M6" s="3"/>
      <c r="N6" s="3"/>
    </row>
    <row r="7" spans="1:14" ht="15.75">
      <c r="A7" s="3" t="s">
        <v>3</v>
      </c>
      <c r="B7" s="3"/>
      <c r="C7" s="3"/>
      <c r="D7" s="3"/>
      <c r="E7" s="3"/>
      <c r="F7" s="3"/>
      <c r="G7" s="3"/>
      <c r="H7" s="3"/>
      <c r="I7" s="3"/>
      <c r="J7" s="3"/>
      <c r="K7" s="3"/>
      <c r="L7" s="3"/>
      <c r="M7" s="3"/>
      <c r="N7" s="3"/>
    </row>
    <row r="8" ht="7.5" customHeight="1"/>
    <row r="9" spans="1:14" ht="16.5" customHeight="1">
      <c r="A9" s="5" t="s">
        <v>4</v>
      </c>
      <c r="B9" s="3"/>
      <c r="C9" s="3"/>
      <c r="D9" s="3"/>
      <c r="E9" s="3"/>
      <c r="F9" s="3"/>
      <c r="G9" s="3"/>
      <c r="H9" s="3"/>
      <c r="I9" s="3"/>
      <c r="J9" s="3"/>
      <c r="K9" s="3"/>
      <c r="L9" s="3"/>
      <c r="M9" s="3"/>
      <c r="N9" s="3"/>
    </row>
    <row r="10" ht="7.5" customHeight="1"/>
    <row r="11" spans="6:14" ht="13.5" customHeight="1">
      <c r="F11" s="6"/>
      <c r="G11" s="6"/>
      <c r="H11" s="7" t="s">
        <v>5</v>
      </c>
      <c r="I11" s="8"/>
      <c r="J11" s="9"/>
      <c r="K11" s="10"/>
      <c r="L11" s="7" t="s">
        <v>6</v>
      </c>
      <c r="M11" s="8"/>
      <c r="N11" s="9"/>
    </row>
    <row r="12" spans="6:14" ht="13.5" customHeight="1">
      <c r="F12" s="6"/>
      <c r="G12" s="6"/>
      <c r="H12" s="11" t="s">
        <v>7</v>
      </c>
      <c r="I12" s="12"/>
      <c r="J12" s="10" t="s">
        <v>8</v>
      </c>
      <c r="K12" s="13"/>
      <c r="L12" s="11" t="s">
        <v>7</v>
      </c>
      <c r="M12" s="14"/>
      <c r="N12" s="10" t="s">
        <v>8</v>
      </c>
    </row>
    <row r="13" spans="6:14" ht="13.5" customHeight="1">
      <c r="F13" s="6"/>
      <c r="G13" s="6"/>
      <c r="H13" s="11" t="s">
        <v>9</v>
      </c>
      <c r="I13" s="12"/>
      <c r="J13" s="10" t="s">
        <v>10</v>
      </c>
      <c r="K13" s="14"/>
      <c r="L13" s="11" t="s">
        <v>9</v>
      </c>
      <c r="M13" s="14"/>
      <c r="N13" s="10" t="s">
        <v>10</v>
      </c>
    </row>
    <row r="14" spans="6:14" ht="13.5" customHeight="1">
      <c r="F14" s="6"/>
      <c r="G14" s="6"/>
      <c r="H14" s="11" t="s">
        <v>11</v>
      </c>
      <c r="I14" s="10"/>
      <c r="J14" s="10" t="s">
        <v>12</v>
      </c>
      <c r="K14" s="14"/>
      <c r="L14" s="11" t="s">
        <v>13</v>
      </c>
      <c r="M14" s="14"/>
      <c r="N14" s="10" t="s">
        <v>14</v>
      </c>
    </row>
    <row r="15" spans="1:14" ht="13.5" customHeight="1">
      <c r="A15" s="15"/>
      <c r="B15" s="15"/>
      <c r="C15" s="15"/>
      <c r="D15" s="15"/>
      <c r="E15" s="15"/>
      <c r="F15" s="16"/>
      <c r="G15" s="17"/>
      <c r="H15" s="18" t="str">
        <f>+'[1]KLSE Balance Sheet'!I13</f>
        <v>31/10/1999</v>
      </c>
      <c r="I15" s="19"/>
      <c r="J15" s="20">
        <v>0</v>
      </c>
      <c r="K15" s="21"/>
      <c r="L15" s="18" t="str">
        <f>+'[1]KLSE Balance Sheet'!I13</f>
        <v>31/10/1999</v>
      </c>
      <c r="M15" s="21"/>
      <c r="N15" s="22">
        <v>0</v>
      </c>
    </row>
    <row r="16" spans="6:14" ht="13.5" customHeight="1">
      <c r="F16" s="6"/>
      <c r="G16" s="6"/>
      <c r="H16" s="23" t="s">
        <v>15</v>
      </c>
      <c r="I16" s="10"/>
      <c r="J16" s="10" t="s">
        <v>15</v>
      </c>
      <c r="K16" s="13"/>
      <c r="L16" s="23" t="s">
        <v>15</v>
      </c>
      <c r="M16" s="13"/>
      <c r="N16" s="10" t="s">
        <v>15</v>
      </c>
    </row>
    <row r="17" spans="8:12" ht="9" customHeight="1">
      <c r="H17" s="24"/>
      <c r="J17" s="25"/>
      <c r="L17" s="24"/>
    </row>
    <row r="18" spans="1:14" ht="15.75">
      <c r="A18" s="26" t="s">
        <v>16</v>
      </c>
      <c r="B18" s="15" t="s">
        <v>17</v>
      </c>
      <c r="C18" s="15" t="s">
        <v>18</v>
      </c>
      <c r="D18" s="15"/>
      <c r="E18" s="15"/>
      <c r="F18" s="15"/>
      <c r="G18" s="15"/>
      <c r="H18" s="27">
        <f>+'[1]MainConsol PNL'!AE6/1000</f>
        <v>40542.748780999995</v>
      </c>
      <c r="I18" s="15"/>
      <c r="J18" s="28">
        <v>0</v>
      </c>
      <c r="K18" s="15"/>
      <c r="L18" s="27">
        <f>+'[1]MainConsol PNL'!AE6/1000</f>
        <v>40542.748780999995</v>
      </c>
      <c r="M18" s="15"/>
      <c r="N18" s="29">
        <f>+J18</f>
        <v>0</v>
      </c>
    </row>
    <row r="19" spans="2:14" ht="15.75">
      <c r="B19" s="4" t="s">
        <v>19</v>
      </c>
      <c r="C19" s="4" t="s">
        <v>20</v>
      </c>
      <c r="H19" s="30">
        <v>51</v>
      </c>
      <c r="J19" s="25">
        <v>0</v>
      </c>
      <c r="L19" s="30">
        <v>51</v>
      </c>
      <c r="N19" s="31">
        <v>0</v>
      </c>
    </row>
    <row r="20" spans="1:14" ht="15.75">
      <c r="A20" s="15"/>
      <c r="B20" s="15" t="s">
        <v>21</v>
      </c>
      <c r="C20" s="15" t="s">
        <v>22</v>
      </c>
      <c r="D20" s="15"/>
      <c r="E20" s="15"/>
      <c r="F20" s="15"/>
      <c r="G20" s="15"/>
      <c r="H20" s="27">
        <f>266+291-H19</f>
        <v>506</v>
      </c>
      <c r="I20" s="15"/>
      <c r="J20" s="28">
        <v>0</v>
      </c>
      <c r="K20" s="15"/>
      <c r="L20" s="27">
        <f>+H20</f>
        <v>506</v>
      </c>
      <c r="M20" s="15"/>
      <c r="N20" s="32">
        <v>0</v>
      </c>
    </row>
    <row r="21" spans="8:14" ht="9" customHeight="1">
      <c r="H21" s="30"/>
      <c r="J21" s="25"/>
      <c r="L21" s="30"/>
      <c r="N21" s="31"/>
    </row>
    <row r="22" spans="1:14" ht="15.75">
      <c r="A22" s="33" t="s">
        <v>23</v>
      </c>
      <c r="B22" s="4" t="s">
        <v>17</v>
      </c>
      <c r="C22" s="4" t="s">
        <v>24</v>
      </c>
      <c r="H22" s="30"/>
      <c r="J22" s="25"/>
      <c r="L22" s="30"/>
      <c r="N22" s="31"/>
    </row>
    <row r="23" spans="3:14" ht="15.75">
      <c r="C23" s="4" t="s">
        <v>25</v>
      </c>
      <c r="H23" s="30"/>
      <c r="J23" s="25"/>
      <c r="L23" s="30"/>
      <c r="N23" s="31"/>
    </row>
    <row r="24" spans="3:14" ht="15.75">
      <c r="C24" s="4" t="s">
        <v>26</v>
      </c>
      <c r="H24" s="30"/>
      <c r="J24" s="25"/>
      <c r="L24" s="30"/>
      <c r="N24" s="31"/>
    </row>
    <row r="25" spans="3:14" ht="15.75">
      <c r="C25" s="4" t="s">
        <v>27</v>
      </c>
      <c r="H25" s="30"/>
      <c r="J25" s="25"/>
      <c r="L25" s="30"/>
      <c r="N25" s="31"/>
    </row>
    <row r="26" spans="1:14" ht="15.75">
      <c r="A26" s="15"/>
      <c r="B26" s="15"/>
      <c r="C26" s="15" t="s">
        <v>28</v>
      </c>
      <c r="D26" s="15"/>
      <c r="E26" s="15"/>
      <c r="F26" s="15"/>
      <c r="G26" s="15"/>
      <c r="H26" s="27">
        <f>+('[1]MainConsol PNL'!AE46/1000)+H27+H28+('[1]MainConsol PNL'!AE47/1000)</f>
        <v>4581.723999999992</v>
      </c>
      <c r="I26" s="15"/>
      <c r="J26" s="34">
        <f>+J18</f>
        <v>0</v>
      </c>
      <c r="K26" s="15"/>
      <c r="L26" s="27">
        <f>(+('[1]MainConsol PNL'!AE46)/1000)+L28+L27+('[1]MainConsol PNL'!AE47/1000)</f>
        <v>4581.723999999992</v>
      </c>
      <c r="M26" s="15"/>
      <c r="N26" s="29">
        <f>+N18</f>
        <v>0</v>
      </c>
    </row>
    <row r="27" spans="1:14" ht="15.75">
      <c r="A27" s="35"/>
      <c r="B27" s="35" t="s">
        <v>19</v>
      </c>
      <c r="C27" s="35" t="s">
        <v>29</v>
      </c>
      <c r="D27" s="35"/>
      <c r="E27" s="35"/>
      <c r="F27" s="35"/>
      <c r="G27" s="35"/>
      <c r="H27" s="36">
        <f>394+28+4+96+0.6+127+9+1+35+0.6+0.5</f>
        <v>695.7</v>
      </c>
      <c r="I27" s="35"/>
      <c r="J27" s="37">
        <v>0</v>
      </c>
      <c r="K27" s="35"/>
      <c r="L27" s="36">
        <f>394+28+4+96+0.6+127+9+1+35+0.6+0.5</f>
        <v>695.7</v>
      </c>
      <c r="M27" s="35"/>
      <c r="N27" s="38">
        <v>0</v>
      </c>
    </row>
    <row r="28" spans="1:14" ht="15.75">
      <c r="A28" s="35"/>
      <c r="B28" s="35" t="s">
        <v>21</v>
      </c>
      <c r="C28" s="35" t="s">
        <v>30</v>
      </c>
      <c r="D28" s="35"/>
      <c r="E28" s="35"/>
      <c r="F28" s="35"/>
      <c r="G28" s="35"/>
      <c r="H28" s="36">
        <f>185+2+38+4+12+32+9+3+16+0.6+0.3+0.2+13+0.6+0.4+25+83+584+364+171+451-('[1]MainConsol PNL'!AE47/1000)</f>
        <v>2054.0975</v>
      </c>
      <c r="I28" s="35"/>
      <c r="J28" s="37">
        <v>0</v>
      </c>
      <c r="K28" s="35"/>
      <c r="L28" s="36">
        <f>185+2+38+4+12+32+9+3+16+0.6+0.3+0.2+13+0.6+0.4+25+83+584+364+171+451-('[1]MainConsol PNL'!AE47/1000)</f>
        <v>2054.0975</v>
      </c>
      <c r="M28" s="35"/>
      <c r="N28" s="38">
        <v>0</v>
      </c>
    </row>
    <row r="29" spans="1:14" ht="15.75">
      <c r="A29" s="35"/>
      <c r="B29" s="35" t="s">
        <v>31</v>
      </c>
      <c r="C29" s="35" t="s">
        <v>32</v>
      </c>
      <c r="D29" s="35"/>
      <c r="E29" s="35"/>
      <c r="F29" s="35"/>
      <c r="G29" s="35"/>
      <c r="H29" s="36">
        <f>+'[1]MainConsol PNL'!$AE$63/1000</f>
        <v>-5.26</v>
      </c>
      <c r="I29" s="35"/>
      <c r="J29" s="37">
        <v>0</v>
      </c>
      <c r="K29" s="35"/>
      <c r="L29" s="36">
        <f>+'[1]MainConsol PNL'!AE63/1000</f>
        <v>-5.26</v>
      </c>
      <c r="M29" s="35"/>
      <c r="N29" s="38">
        <v>0</v>
      </c>
    </row>
    <row r="30" spans="8:14" ht="9" customHeight="1">
      <c r="H30" s="30"/>
      <c r="J30" s="25"/>
      <c r="L30" s="30"/>
      <c r="N30" s="31"/>
    </row>
    <row r="31" spans="2:14" ht="15.75">
      <c r="B31" s="4" t="s">
        <v>33</v>
      </c>
      <c r="C31" s="4" t="s">
        <v>34</v>
      </c>
      <c r="F31" s="39"/>
      <c r="H31" s="40"/>
      <c r="J31" s="25"/>
      <c r="L31" s="40"/>
      <c r="N31" s="31"/>
    </row>
    <row r="32" spans="3:14" ht="15.75">
      <c r="C32" s="4" t="s">
        <v>35</v>
      </c>
      <c r="H32" s="24"/>
      <c r="J32" s="25"/>
      <c r="L32" s="24"/>
      <c r="N32" s="31"/>
    </row>
    <row r="33" spans="3:14" ht="15.75">
      <c r="C33" s="4" t="s">
        <v>36</v>
      </c>
      <c r="H33" s="24"/>
      <c r="J33" s="25"/>
      <c r="L33" s="24"/>
      <c r="N33" s="31"/>
    </row>
    <row r="34" spans="3:14" ht="15.75">
      <c r="C34" s="4" t="s">
        <v>37</v>
      </c>
      <c r="H34" s="24"/>
      <c r="J34" s="25"/>
      <c r="L34" s="24"/>
      <c r="N34" s="31"/>
    </row>
    <row r="35" spans="1:14" ht="15.75">
      <c r="A35" s="15"/>
      <c r="B35" s="15"/>
      <c r="C35" s="15" t="s">
        <v>38</v>
      </c>
      <c r="D35" s="15"/>
      <c r="E35" s="15"/>
      <c r="F35" s="15"/>
      <c r="G35" s="15"/>
      <c r="H35" s="41">
        <f>+H26-H27-H28+H29</f>
        <v>1826.6664999999923</v>
      </c>
      <c r="I35" s="15"/>
      <c r="J35" s="28">
        <v>0</v>
      </c>
      <c r="K35" s="15"/>
      <c r="L35" s="41">
        <f>+L26-L27-L28+L29</f>
        <v>1826.6664999999923</v>
      </c>
      <c r="M35" s="15"/>
      <c r="N35" s="42">
        <v>0</v>
      </c>
    </row>
    <row r="36" spans="1:14" ht="15.75">
      <c r="A36" s="35"/>
      <c r="B36" s="35" t="s">
        <v>39</v>
      </c>
      <c r="C36" s="35" t="s">
        <v>40</v>
      </c>
      <c r="D36" s="35"/>
      <c r="E36" s="35"/>
      <c r="F36" s="35"/>
      <c r="G36" s="35"/>
      <c r="H36" s="36">
        <f>+'[1]MainConsol PNL'!$AE$50/1000</f>
        <v>341.91595300000006</v>
      </c>
      <c r="I36" s="35"/>
      <c r="J36" s="37">
        <v>0</v>
      </c>
      <c r="K36" s="35"/>
      <c r="L36" s="36">
        <f>+'[1]MainConsol PNL'!AE50/1000</f>
        <v>341.91595300000006</v>
      </c>
      <c r="M36" s="35"/>
      <c r="N36" s="38">
        <v>0</v>
      </c>
    </row>
    <row r="37" spans="2:14" ht="15.75">
      <c r="B37" s="4" t="s">
        <v>41</v>
      </c>
      <c r="C37" s="4" t="s">
        <v>42</v>
      </c>
      <c r="H37" s="24"/>
      <c r="J37" s="25"/>
      <c r="L37" s="24"/>
      <c r="N37" s="31"/>
    </row>
    <row r="38" spans="1:14" ht="15.75">
      <c r="A38" s="15"/>
      <c r="B38" s="15"/>
      <c r="C38" s="15" t="s">
        <v>43</v>
      </c>
      <c r="D38" s="15"/>
      <c r="E38" s="15"/>
      <c r="F38" s="15"/>
      <c r="G38" s="15"/>
      <c r="H38" s="27">
        <f>+H35+H36</f>
        <v>2168.5824529999923</v>
      </c>
      <c r="I38" s="15"/>
      <c r="J38" s="28">
        <v>0</v>
      </c>
      <c r="K38" s="15"/>
      <c r="L38" s="27">
        <f>+L35+L36</f>
        <v>2168.5824529999923</v>
      </c>
      <c r="M38" s="15"/>
      <c r="N38" s="32">
        <f>+N35+N36</f>
        <v>0</v>
      </c>
    </row>
    <row r="39" spans="1:14" ht="15.75">
      <c r="A39" s="35"/>
      <c r="B39" s="35" t="s">
        <v>44</v>
      </c>
      <c r="C39" s="35" t="s">
        <v>45</v>
      </c>
      <c r="D39" s="35"/>
      <c r="E39" s="35"/>
      <c r="F39" s="35"/>
      <c r="G39" s="35"/>
      <c r="H39" s="36">
        <f>+'[1]MainConsol PNL'!$AE$54/1000</f>
        <v>-524.0581946000001</v>
      </c>
      <c r="I39" s="35"/>
      <c r="J39" s="37">
        <v>0</v>
      </c>
      <c r="K39" s="35"/>
      <c r="L39" s="36">
        <f>+'[1]MainConsol PNL'!AE54/1000</f>
        <v>-524.0581946000001</v>
      </c>
      <c r="M39" s="35"/>
      <c r="N39" s="38">
        <v>0</v>
      </c>
    </row>
    <row r="40" spans="2:14" ht="15.75">
      <c r="B40" s="4" t="s">
        <v>46</v>
      </c>
      <c r="C40" s="4" t="s">
        <v>47</v>
      </c>
      <c r="H40" s="30"/>
      <c r="J40" s="25"/>
      <c r="L40" s="30"/>
      <c r="N40" s="31"/>
    </row>
    <row r="41" spans="4:14" ht="15.75">
      <c r="D41" s="4" t="s">
        <v>48</v>
      </c>
      <c r="H41" s="30">
        <f>+H38+H39</f>
        <v>1644.524258399992</v>
      </c>
      <c r="J41" s="25">
        <v>0</v>
      </c>
      <c r="L41" s="30">
        <f>+L38+L39</f>
        <v>1644.524258399992</v>
      </c>
      <c r="N41" s="31">
        <f>+N38+N39</f>
        <v>0</v>
      </c>
    </row>
    <row r="42" spans="1:14" ht="15.75">
      <c r="A42" s="15"/>
      <c r="B42" s="15"/>
      <c r="C42" s="15" t="s">
        <v>49</v>
      </c>
      <c r="D42" s="15"/>
      <c r="E42" s="15"/>
      <c r="F42" s="15"/>
      <c r="G42" s="15"/>
      <c r="H42" s="27">
        <f>-'[1]MainConsol PNL'!$AE$58/1000</f>
        <v>242.1042893372</v>
      </c>
      <c r="I42" s="15"/>
      <c r="J42" s="28">
        <v>0</v>
      </c>
      <c r="K42" s="15"/>
      <c r="L42" s="27">
        <f>-'[1]MainConsol PNL'!AE58/1000</f>
        <v>242.1042893372</v>
      </c>
      <c r="M42" s="15"/>
      <c r="N42" s="32">
        <v>0</v>
      </c>
    </row>
    <row r="43" spans="2:14" ht="15.75">
      <c r="B43" s="4" t="s">
        <v>50</v>
      </c>
      <c r="C43" s="4" t="s">
        <v>51</v>
      </c>
      <c r="H43" s="30"/>
      <c r="J43" s="25"/>
      <c r="L43" s="30"/>
      <c r="N43" s="31"/>
    </row>
    <row r="44" spans="1:14" ht="15.75">
      <c r="A44" s="15"/>
      <c r="B44" s="15"/>
      <c r="C44" s="15" t="s">
        <v>52</v>
      </c>
      <c r="D44" s="15"/>
      <c r="E44" s="15"/>
      <c r="F44" s="15"/>
      <c r="G44" s="15"/>
      <c r="H44" s="27">
        <f>+H41-H42</f>
        <v>1402.419969062792</v>
      </c>
      <c r="I44" s="15"/>
      <c r="J44" s="28">
        <v>0</v>
      </c>
      <c r="K44" s="15"/>
      <c r="L44" s="27">
        <f>+L41-L42</f>
        <v>1402.419969062792</v>
      </c>
      <c r="M44" s="15"/>
      <c r="N44" s="32">
        <f>+N41+N42</f>
        <v>0</v>
      </c>
    </row>
    <row r="45" spans="2:14" ht="15.75">
      <c r="B45" s="4" t="s">
        <v>53</v>
      </c>
      <c r="C45" s="4" t="s">
        <v>54</v>
      </c>
      <c r="H45" s="30">
        <v>0</v>
      </c>
      <c r="J45" s="25">
        <v>0</v>
      </c>
      <c r="L45" s="30">
        <v>0</v>
      </c>
      <c r="N45" s="31">
        <v>0</v>
      </c>
    </row>
    <row r="46" spans="3:14" ht="15.75">
      <c r="C46" s="4" t="s">
        <v>55</v>
      </c>
      <c r="H46" s="30">
        <v>0</v>
      </c>
      <c r="J46" s="25">
        <v>0</v>
      </c>
      <c r="L46" s="30">
        <v>0</v>
      </c>
      <c r="N46" s="31">
        <v>0</v>
      </c>
    </row>
    <row r="47" spans="3:14" ht="15.75">
      <c r="C47" s="4" t="s">
        <v>56</v>
      </c>
      <c r="H47" s="30"/>
      <c r="J47" s="25"/>
      <c r="L47" s="30"/>
      <c r="N47" s="31"/>
    </row>
    <row r="48" spans="1:14" ht="15.75">
      <c r="A48" s="15"/>
      <c r="B48" s="15"/>
      <c r="C48" s="15"/>
      <c r="D48" s="15" t="s">
        <v>57</v>
      </c>
      <c r="E48" s="15"/>
      <c r="F48" s="15"/>
      <c r="G48" s="15"/>
      <c r="H48" s="27">
        <f>+H45+H46</f>
        <v>0</v>
      </c>
      <c r="I48" s="15"/>
      <c r="J48" s="28">
        <v>0</v>
      </c>
      <c r="K48" s="15"/>
      <c r="L48" s="27">
        <f>+L45+L46</f>
        <v>0</v>
      </c>
      <c r="M48" s="15"/>
      <c r="N48" s="32">
        <v>0</v>
      </c>
    </row>
    <row r="49" spans="2:14" ht="15.75">
      <c r="B49" s="4" t="s">
        <v>58</v>
      </c>
      <c r="C49" s="4" t="s">
        <v>59</v>
      </c>
      <c r="H49" s="30"/>
      <c r="J49" s="25"/>
      <c r="L49" s="30"/>
      <c r="N49" s="31"/>
    </row>
    <row r="50" spans="3:14" ht="15.75">
      <c r="C50" s="4" t="s">
        <v>60</v>
      </c>
      <c r="H50" s="30"/>
      <c r="J50" s="25"/>
      <c r="L50" s="30"/>
      <c r="N50" s="31"/>
    </row>
    <row r="51" spans="1:16" ht="16.5" thickBot="1">
      <c r="A51" s="43"/>
      <c r="B51" s="43"/>
      <c r="C51" s="43" t="s">
        <v>61</v>
      </c>
      <c r="D51" s="43"/>
      <c r="E51" s="43"/>
      <c r="F51" s="43"/>
      <c r="G51" s="43"/>
      <c r="H51" s="44">
        <f>+'[1]MainConsol PNL'!$AE$65/1000</f>
        <v>1402.4199690627931</v>
      </c>
      <c r="I51" s="43"/>
      <c r="J51" s="45">
        <v>0</v>
      </c>
      <c r="K51" s="43"/>
      <c r="L51" s="44">
        <f>(+'[1]MainConsol PNL'!AE65/1000)</f>
        <v>1402.4199690627931</v>
      </c>
      <c r="M51" s="43"/>
      <c r="N51" s="46">
        <v>0</v>
      </c>
      <c r="P51" s="47">
        <f>+L51-('[1]MainConsol PNL'!AE65/1000)</f>
        <v>0</v>
      </c>
    </row>
    <row r="52" spans="8:14" ht="9" customHeight="1">
      <c r="H52" s="30"/>
      <c r="J52" s="25"/>
      <c r="L52" s="30"/>
      <c r="N52" s="31"/>
    </row>
    <row r="53" spans="1:14" ht="15.75">
      <c r="A53" s="33" t="s">
        <v>62</v>
      </c>
      <c r="B53" s="4" t="s">
        <v>17</v>
      </c>
      <c r="C53" s="4" t="s">
        <v>63</v>
      </c>
      <c r="H53" s="30"/>
      <c r="J53" s="25"/>
      <c r="L53" s="30"/>
      <c r="N53" s="31"/>
    </row>
    <row r="54" spans="3:14" ht="15.75">
      <c r="C54" s="4" t="s">
        <v>64</v>
      </c>
      <c r="H54" s="30"/>
      <c r="J54" s="25"/>
      <c r="L54" s="30"/>
      <c r="N54" s="31"/>
    </row>
    <row r="55" spans="3:14" ht="15.75">
      <c r="C55" s="4" t="s">
        <v>65</v>
      </c>
      <c r="H55" s="30"/>
      <c r="J55" s="25"/>
      <c r="L55" s="30"/>
      <c r="N55" s="31"/>
    </row>
    <row r="56" spans="8:14" ht="9" customHeight="1">
      <c r="H56" s="30"/>
      <c r="J56" s="25"/>
      <c r="L56" s="30"/>
      <c r="N56" s="31"/>
    </row>
    <row r="57" spans="1:15" ht="15.75">
      <c r="A57" s="48"/>
      <c r="B57" s="48"/>
      <c r="C57" s="48" t="s">
        <v>66</v>
      </c>
      <c r="D57" s="48"/>
      <c r="E57" s="48"/>
      <c r="F57" s="48"/>
      <c r="G57" s="48"/>
      <c r="H57" s="49">
        <v>2.33</v>
      </c>
      <c r="I57" s="48"/>
      <c r="J57" s="50">
        <v>0</v>
      </c>
      <c r="K57" s="48">
        <v>0</v>
      </c>
      <c r="L57" s="49">
        <f>+H57</f>
        <v>2.33</v>
      </c>
      <c r="M57" s="48"/>
      <c r="N57" s="51">
        <f>+N44/(60839)*100</f>
        <v>0</v>
      </c>
      <c r="O57" s="48"/>
    </row>
    <row r="58" spans="3:14" ht="15.75">
      <c r="C58" s="4" t="s">
        <v>67</v>
      </c>
      <c r="H58" s="30"/>
      <c r="J58" s="25"/>
      <c r="L58" s="30"/>
      <c r="N58" s="31"/>
    </row>
    <row r="59" spans="1:14" ht="15.75">
      <c r="A59" s="15"/>
      <c r="B59" s="15"/>
      <c r="C59" s="15"/>
      <c r="D59" s="15" t="s">
        <v>68</v>
      </c>
      <c r="E59" s="15"/>
      <c r="F59" s="15"/>
      <c r="G59" s="15"/>
      <c r="H59" s="52">
        <v>2.57</v>
      </c>
      <c r="I59" s="15"/>
      <c r="J59" s="28">
        <v>0</v>
      </c>
      <c r="K59" s="15"/>
      <c r="L59" s="52">
        <f>+H59</f>
        <v>2.57</v>
      </c>
      <c r="M59" s="15"/>
      <c r="N59" s="53">
        <v>0</v>
      </c>
    </row>
    <row r="60" spans="1:14" ht="15.75">
      <c r="A60" s="54">
        <v>4</v>
      </c>
      <c r="B60" s="35"/>
      <c r="C60" s="35" t="s">
        <v>123</v>
      </c>
      <c r="D60" s="35"/>
      <c r="E60" s="35"/>
      <c r="F60" s="55"/>
      <c r="G60" s="55"/>
      <c r="H60" s="56">
        <f>+'[1]KLSE Balance Sheet'!I56</f>
        <v>2.6616720392584625</v>
      </c>
      <c r="I60" s="57"/>
      <c r="J60" s="58">
        <v>0</v>
      </c>
      <c r="K60" s="57"/>
      <c r="L60" s="56">
        <f>+'[1]KLSE Balance Sheet'!I56</f>
        <v>2.6616720392584625</v>
      </c>
      <c r="M60" s="59"/>
      <c r="N60" s="60">
        <v>0</v>
      </c>
    </row>
    <row r="61" spans="1:15" ht="15.75">
      <c r="A61" s="61">
        <v>5</v>
      </c>
      <c r="B61" s="48" t="s">
        <v>17</v>
      </c>
      <c r="C61" s="48" t="s">
        <v>69</v>
      </c>
      <c r="D61" s="48"/>
      <c r="E61" s="48"/>
      <c r="F61" s="48"/>
      <c r="G61" s="48"/>
      <c r="H61" s="62">
        <v>0</v>
      </c>
      <c r="I61" s="48"/>
      <c r="J61" s="50">
        <v>0</v>
      </c>
      <c r="K61" s="48"/>
      <c r="L61" s="62">
        <v>0</v>
      </c>
      <c r="M61" s="48"/>
      <c r="N61" s="50">
        <v>0</v>
      </c>
      <c r="O61" s="48"/>
    </row>
    <row r="62" spans="1:14" ht="16.5" thickBot="1">
      <c r="A62" s="63"/>
      <c r="B62" s="43" t="s">
        <v>19</v>
      </c>
      <c r="C62" s="43" t="s">
        <v>70</v>
      </c>
      <c r="D62" s="43"/>
      <c r="E62" s="43"/>
      <c r="F62" s="43"/>
      <c r="G62" s="43"/>
      <c r="H62" s="44">
        <f>+H51-('[1]MainConsol PNL'!AE65/1000)</f>
        <v>0</v>
      </c>
      <c r="I62" s="43"/>
      <c r="J62" s="45">
        <v>0</v>
      </c>
      <c r="K62" s="43"/>
      <c r="L62" s="44">
        <v>0</v>
      </c>
      <c r="M62" s="43"/>
      <c r="N62" s="46">
        <v>0</v>
      </c>
    </row>
    <row r="63" spans="1:14" ht="15.75">
      <c r="A63" s="33"/>
      <c r="H63" s="31"/>
      <c r="J63" s="25"/>
      <c r="L63" s="31"/>
      <c r="N63" s="31"/>
    </row>
    <row r="64" spans="1:14" ht="15.75">
      <c r="A64" s="33"/>
      <c r="H64" s="31"/>
      <c r="J64" s="25"/>
      <c r="L64" s="31"/>
      <c r="N64" s="31"/>
    </row>
    <row r="65" spans="1:14" ht="15.75">
      <c r="A65" s="33"/>
      <c r="H65" s="31"/>
      <c r="J65" s="25"/>
      <c r="L65" s="31"/>
      <c r="N65" s="31"/>
    </row>
    <row r="66" spans="8:14" ht="15.75">
      <c r="H66" s="31"/>
      <c r="J66" s="25"/>
      <c r="L66" s="31"/>
      <c r="N66" s="31"/>
    </row>
    <row r="67" spans="8:14" ht="15.75">
      <c r="H67" s="31"/>
      <c r="J67" s="25"/>
      <c r="L67" s="31"/>
      <c r="N67" s="31"/>
    </row>
    <row r="68" spans="8:14" ht="15.75">
      <c r="H68" s="31"/>
      <c r="J68" s="25"/>
      <c r="L68" s="31"/>
      <c r="N68" s="31"/>
    </row>
    <row r="69" spans="8:14" ht="15.75">
      <c r="H69" s="31"/>
      <c r="J69" s="25"/>
      <c r="L69" s="31"/>
      <c r="N69" s="31"/>
    </row>
    <row r="70" spans="8:14" ht="15.75">
      <c r="H70" s="31"/>
      <c r="J70" s="25"/>
      <c r="L70" s="31"/>
      <c r="N70" s="31"/>
    </row>
    <row r="71" spans="8:14" ht="15.75">
      <c r="H71" s="31"/>
      <c r="J71" s="25"/>
      <c r="L71" s="31"/>
      <c r="N71" s="31"/>
    </row>
    <row r="72" spans="1:14" ht="15.75">
      <c r="A72" s="33"/>
      <c r="H72" s="31"/>
      <c r="J72" s="25"/>
      <c r="L72" s="31"/>
      <c r="N72" s="31"/>
    </row>
    <row r="73" spans="8:14" ht="15.75">
      <c r="H73" s="31"/>
      <c r="J73" s="25"/>
      <c r="L73" s="31"/>
      <c r="N73" s="31"/>
    </row>
    <row r="74" spans="8:14" ht="15.75">
      <c r="H74" s="31"/>
      <c r="J74" s="25"/>
      <c r="L74" s="31"/>
      <c r="N74" s="31"/>
    </row>
    <row r="75" spans="8:14" ht="15.75">
      <c r="H75" s="31"/>
      <c r="L75" s="31"/>
      <c r="N75" s="31"/>
    </row>
    <row r="76" spans="8:12" ht="15.75">
      <c r="H76" s="31"/>
      <c r="L76" s="31"/>
    </row>
    <row r="77" spans="8:12" ht="15.75">
      <c r="H77" s="31"/>
      <c r="L77" s="31"/>
    </row>
    <row r="78" spans="8:12" ht="15.75">
      <c r="H78" s="31"/>
      <c r="L78" s="31"/>
    </row>
    <row r="79" spans="1:12" ht="15.75">
      <c r="A79" s="33"/>
      <c r="H79" s="31"/>
      <c r="L79" s="31"/>
    </row>
    <row r="80" spans="8:12" ht="15.75">
      <c r="H80" s="31"/>
      <c r="L80" s="31"/>
    </row>
    <row r="81" spans="1:12" ht="15.75">
      <c r="A81" s="33"/>
      <c r="H81" s="31"/>
      <c r="L81" s="31"/>
    </row>
    <row r="82" spans="8:12" ht="15.75">
      <c r="H82" s="31"/>
      <c r="L82" s="31"/>
    </row>
    <row r="83" spans="8:12" ht="15.75">
      <c r="H83" s="31"/>
      <c r="L83" s="31"/>
    </row>
    <row r="84" spans="8:12" ht="15.75">
      <c r="H84" s="31"/>
      <c r="L84" s="31"/>
    </row>
    <row r="85" spans="8:12" ht="15.75">
      <c r="H85" s="31"/>
      <c r="L85" s="31"/>
    </row>
    <row r="86" spans="8:12" ht="15.75">
      <c r="H86" s="31"/>
      <c r="L86" s="31"/>
    </row>
    <row r="87" spans="8:12" ht="15.75">
      <c r="H87" s="31"/>
      <c r="L87" s="31"/>
    </row>
    <row r="88" spans="8:12" ht="15.75">
      <c r="H88" s="31"/>
      <c r="L88" s="31"/>
    </row>
    <row r="89" spans="8:12" ht="15.75">
      <c r="H89" s="31"/>
      <c r="L89" s="31"/>
    </row>
    <row r="90" spans="8:12" ht="15.75">
      <c r="H90" s="31"/>
      <c r="L90" s="31"/>
    </row>
    <row r="91" spans="8:12" ht="15.75">
      <c r="H91" s="31"/>
      <c r="L91" s="31"/>
    </row>
    <row r="92" spans="8:12" ht="15.75">
      <c r="H92" s="31"/>
      <c r="L92" s="31"/>
    </row>
    <row r="93" spans="8:12" ht="15.75">
      <c r="H93" s="31"/>
      <c r="L93" s="31"/>
    </row>
    <row r="94" spans="8:12" ht="15.75">
      <c r="H94" s="31"/>
      <c r="L94" s="31"/>
    </row>
    <row r="95" spans="8:12" ht="15.75">
      <c r="H95" s="31"/>
      <c r="L95" s="31"/>
    </row>
    <row r="96" spans="8:12" ht="15.75">
      <c r="H96" s="31"/>
      <c r="L96" s="31"/>
    </row>
    <row r="97" spans="1:12" ht="15.75">
      <c r="A97" s="33"/>
      <c r="H97" s="31"/>
      <c r="L97" s="31"/>
    </row>
    <row r="98" spans="1:12" ht="15.75">
      <c r="A98" s="33"/>
      <c r="H98" s="31"/>
      <c r="L98" s="31"/>
    </row>
    <row r="99" spans="1:12" ht="15.75">
      <c r="A99" s="33"/>
      <c r="H99" s="31"/>
      <c r="L99" s="31"/>
    </row>
    <row r="100" spans="8:12" ht="15.75">
      <c r="H100" s="31"/>
      <c r="L100" s="31"/>
    </row>
    <row r="101" spans="1:12" ht="15.75">
      <c r="A101" s="33"/>
      <c r="H101" s="31"/>
      <c r="L101" s="31"/>
    </row>
    <row r="102" spans="8:12" ht="15.75">
      <c r="H102" s="31"/>
      <c r="L102" s="31"/>
    </row>
    <row r="103" spans="8:12" ht="15.75">
      <c r="H103" s="31"/>
      <c r="L103" s="31"/>
    </row>
    <row r="104" spans="8:12" ht="15.75">
      <c r="H104" s="31"/>
      <c r="L104" s="31"/>
    </row>
    <row r="105" spans="8:12" ht="15.75">
      <c r="H105" s="31"/>
      <c r="L105" s="31"/>
    </row>
    <row r="106" spans="8:12" ht="15.75">
      <c r="H106" s="31"/>
      <c r="L106" s="31"/>
    </row>
    <row r="107" spans="8:12" ht="15.75">
      <c r="H107" s="31"/>
      <c r="L107" s="31"/>
    </row>
    <row r="108" spans="8:12" ht="15.75">
      <c r="H108" s="31"/>
      <c r="L108" s="31"/>
    </row>
    <row r="109" spans="8:12" ht="15.75">
      <c r="H109" s="31"/>
      <c r="L109" s="31"/>
    </row>
    <row r="110" spans="8:12" ht="15.75">
      <c r="H110" s="31"/>
      <c r="L110" s="31"/>
    </row>
    <row r="111" spans="8:12" ht="15.75">
      <c r="H111" s="31"/>
      <c r="L111" s="31"/>
    </row>
    <row r="112" spans="8:12" ht="15.75">
      <c r="H112" s="31"/>
      <c r="L112" s="31"/>
    </row>
    <row r="113" spans="8:12" ht="15.75">
      <c r="H113" s="31"/>
      <c r="L113" s="31"/>
    </row>
    <row r="114" ht="15.75">
      <c r="H114" s="31"/>
    </row>
    <row r="115" ht="15.75">
      <c r="H115" s="31"/>
    </row>
    <row r="116" ht="15.75">
      <c r="H116" s="31"/>
    </row>
    <row r="117" ht="15.75">
      <c r="H117" s="31"/>
    </row>
    <row r="118" ht="15.75">
      <c r="H118" s="31"/>
    </row>
    <row r="119" ht="15.75">
      <c r="H119" s="31"/>
    </row>
    <row r="120" ht="15.75">
      <c r="H120" s="31"/>
    </row>
    <row r="121" ht="15.75">
      <c r="H121" s="31"/>
    </row>
    <row r="122" ht="15.75">
      <c r="H122" s="31"/>
    </row>
    <row r="123" ht="15.75">
      <c r="H123" s="31"/>
    </row>
    <row r="124" ht="15.75">
      <c r="H124" s="31"/>
    </row>
    <row r="125" ht="15.75">
      <c r="H125" s="31"/>
    </row>
    <row r="126" ht="15.75">
      <c r="H126" s="31"/>
    </row>
    <row r="127" ht="15.75">
      <c r="H127" s="31"/>
    </row>
    <row r="128" ht="15.75">
      <c r="H128" s="31"/>
    </row>
    <row r="129" ht="15.75">
      <c r="H129" s="31"/>
    </row>
    <row r="130" ht="15.75">
      <c r="H130" s="31"/>
    </row>
    <row r="131" ht="15.75">
      <c r="H131" s="31"/>
    </row>
    <row r="132" ht="15.75">
      <c r="H132" s="31"/>
    </row>
    <row r="133" ht="15.75">
      <c r="H133" s="31"/>
    </row>
    <row r="134" ht="15.75">
      <c r="H134" s="31"/>
    </row>
    <row r="135" ht="15.75">
      <c r="H135" s="31"/>
    </row>
  </sheetData>
  <printOptions/>
  <pageMargins left="0.75" right="0.75" top="1" bottom="1" header="0.5" footer="0.5"/>
  <pageSetup fitToHeight="1" fitToWidth="1" horizontalDpi="300" verticalDpi="300" orientation="portrait" paperSize="9" scale="71" r:id="rId1"/>
</worksheet>
</file>

<file path=xl/worksheets/sheet2.xml><?xml version="1.0" encoding="utf-8"?>
<worksheet xmlns="http://schemas.openxmlformats.org/spreadsheetml/2006/main" xmlns:r="http://schemas.openxmlformats.org/officeDocument/2006/relationships">
  <dimension ref="A4:M94"/>
  <sheetViews>
    <sheetView view="pageBreakPreview" zoomScale="60" workbookViewId="0" topLeftCell="A1">
      <selection activeCell="E13" sqref="E13"/>
    </sheetView>
  </sheetViews>
  <sheetFormatPr defaultColWidth="9.00390625" defaultRowHeight="14.25"/>
  <cols>
    <col min="1" max="1" width="3.375" style="66" customWidth="1"/>
    <col min="2" max="5" width="9.00390625" style="66" customWidth="1"/>
    <col min="6" max="6" width="12.875" style="66" customWidth="1"/>
    <col min="7" max="7" width="6.25390625" style="66" customWidth="1"/>
    <col min="8" max="8" width="3.25390625" style="66" customWidth="1"/>
    <col min="9" max="9" width="14.75390625" style="66" customWidth="1"/>
    <col min="10" max="10" width="0.875" style="66" customWidth="1"/>
    <col min="11" max="11" width="14.25390625" style="66" customWidth="1"/>
    <col min="12" max="12" width="1.4921875" style="66" customWidth="1"/>
    <col min="13" max="16384" width="9.00390625" style="66" customWidth="1"/>
  </cols>
  <sheetData>
    <row r="1" ht="15.75"/>
    <row r="2" ht="15.75"/>
    <row r="3" ht="15.75"/>
    <row r="4" spans="1:11" ht="15.75">
      <c r="A4" s="64" t="s">
        <v>71</v>
      </c>
      <c r="B4" s="65"/>
      <c r="C4" s="65"/>
      <c r="D4" s="65"/>
      <c r="E4" s="65"/>
      <c r="F4" s="65"/>
      <c r="G4" s="65"/>
      <c r="H4" s="65"/>
      <c r="I4" s="65"/>
      <c r="J4" s="65"/>
      <c r="K4" s="65"/>
    </row>
    <row r="5" spans="1:11" ht="15.75">
      <c r="A5" s="65" t="s">
        <v>72</v>
      </c>
      <c r="B5" s="65"/>
      <c r="C5" s="65"/>
      <c r="D5" s="65"/>
      <c r="E5" s="65"/>
      <c r="F5" s="65"/>
      <c r="G5" s="65"/>
      <c r="H5" s="65"/>
      <c r="I5" s="65"/>
      <c r="J5" s="65"/>
      <c r="K5" s="65"/>
    </row>
    <row r="6" ht="15.75">
      <c r="A6" s="67"/>
    </row>
    <row r="7" spans="1:11" ht="13.5" customHeight="1">
      <c r="A7" s="68" t="s">
        <v>73</v>
      </c>
      <c r="B7" s="68"/>
      <c r="C7" s="68"/>
      <c r="D7" s="68"/>
      <c r="E7" s="68"/>
      <c r="F7" s="68"/>
      <c r="G7" s="68"/>
      <c r="H7" s="68"/>
      <c r="I7" s="68"/>
      <c r="J7" s="68"/>
      <c r="K7" s="68"/>
    </row>
    <row r="8" spans="1:11" ht="13.5" customHeight="1">
      <c r="A8" s="69"/>
      <c r="B8" s="69"/>
      <c r="C8" s="69"/>
      <c r="D8" s="69"/>
      <c r="E8" s="69"/>
      <c r="F8" s="69"/>
      <c r="G8" s="69"/>
      <c r="H8" s="69"/>
      <c r="I8" s="69"/>
      <c r="J8" s="69"/>
      <c r="K8" s="69"/>
    </row>
    <row r="9" spans="6:13" ht="15.75">
      <c r="F9" s="69"/>
      <c r="H9" s="65"/>
      <c r="I9" s="70" t="s">
        <v>74</v>
      </c>
      <c r="J9" s="71"/>
      <c r="K9" s="71" t="s">
        <v>74</v>
      </c>
      <c r="L9" s="72"/>
      <c r="M9" s="72"/>
    </row>
    <row r="10" spans="6:13" ht="15.75">
      <c r="F10" s="68"/>
      <c r="H10" s="65"/>
      <c r="I10" s="70" t="s">
        <v>75</v>
      </c>
      <c r="J10" s="71"/>
      <c r="K10" s="71" t="s">
        <v>76</v>
      </c>
      <c r="L10" s="72"/>
      <c r="M10" s="72"/>
    </row>
    <row r="11" spans="6:13" ht="15.75">
      <c r="F11" s="68"/>
      <c r="H11" s="65"/>
      <c r="I11" s="70" t="s">
        <v>77</v>
      </c>
      <c r="J11" s="71"/>
      <c r="K11" s="71" t="s">
        <v>78</v>
      </c>
      <c r="L11" s="72"/>
      <c r="M11" s="72"/>
    </row>
    <row r="12" spans="6:13" ht="15.75">
      <c r="F12" s="68"/>
      <c r="H12" s="65"/>
      <c r="I12" s="70" t="s">
        <v>79</v>
      </c>
      <c r="J12" s="71"/>
      <c r="K12" s="71" t="s">
        <v>80</v>
      </c>
      <c r="L12" s="72"/>
      <c r="M12" s="72"/>
    </row>
    <row r="13" spans="6:13" ht="15.75">
      <c r="F13" s="68"/>
      <c r="G13" s="73"/>
      <c r="H13" s="65"/>
      <c r="I13" s="70" t="s">
        <v>81</v>
      </c>
      <c r="J13" s="71"/>
      <c r="K13" s="71" t="s">
        <v>82</v>
      </c>
      <c r="L13" s="72"/>
      <c r="M13" s="72"/>
    </row>
    <row r="14" spans="1:13" ht="15.75">
      <c r="A14" s="74"/>
      <c r="B14" s="74"/>
      <c r="C14" s="74"/>
      <c r="D14" s="74"/>
      <c r="E14" s="74"/>
      <c r="F14" s="75"/>
      <c r="G14" s="74"/>
      <c r="H14" s="76"/>
      <c r="I14" s="77" t="s">
        <v>15</v>
      </c>
      <c r="J14" s="78"/>
      <c r="K14" s="78" t="s">
        <v>15</v>
      </c>
      <c r="L14" s="72"/>
      <c r="M14" s="72"/>
    </row>
    <row r="15" spans="9:11" ht="15.75">
      <c r="I15" s="79"/>
      <c r="J15" s="73"/>
      <c r="K15" s="73"/>
    </row>
    <row r="16" spans="1:12" ht="15.75">
      <c r="A16" s="80" t="s">
        <v>16</v>
      </c>
      <c r="B16" s="66" t="s">
        <v>83</v>
      </c>
      <c r="I16" s="81">
        <f>(+'[1]MainConsol PNL'!AE106+'[1]MainConsol PNL'!AE110)/1000</f>
        <v>92518.79198000001</v>
      </c>
      <c r="J16" s="82"/>
      <c r="K16" s="82">
        <v>88904</v>
      </c>
      <c r="L16" s="82"/>
    </row>
    <row r="17" spans="1:12" ht="15.75">
      <c r="A17" s="80" t="s">
        <v>23</v>
      </c>
      <c r="B17" s="66" t="s">
        <v>84</v>
      </c>
      <c r="I17" s="81">
        <f>+'[1]MainConsol PNL'!AE115/1000</f>
        <v>20558.92226042</v>
      </c>
      <c r="J17" s="82"/>
      <c r="K17" s="82">
        <v>20173</v>
      </c>
      <c r="L17" s="82"/>
    </row>
    <row r="18" spans="1:12" ht="15.75">
      <c r="A18" s="80" t="s">
        <v>62</v>
      </c>
      <c r="B18" s="66" t="s">
        <v>85</v>
      </c>
      <c r="I18" s="81">
        <f>(+'[1]MainConsol PNL'!AE113+'[1]MainConsol PNL'!AE114)/1000</f>
        <v>4824.841</v>
      </c>
      <c r="J18" s="82"/>
      <c r="K18" s="82">
        <v>4018</v>
      </c>
      <c r="L18" s="82"/>
    </row>
    <row r="19" spans="1:12" ht="15.75">
      <c r="A19" s="80" t="s">
        <v>86</v>
      </c>
      <c r="B19" s="66" t="s">
        <v>87</v>
      </c>
      <c r="I19" s="81">
        <f>(+'[1]MainConsol PNL'!AE108+'[1]MainConsol PNL'!AE107)/1000</f>
        <v>4112.94966</v>
      </c>
      <c r="J19" s="82"/>
      <c r="K19" s="82">
        <v>4280</v>
      </c>
      <c r="L19" s="82"/>
    </row>
    <row r="20" spans="1:12" ht="15.75">
      <c r="A20" s="80" t="s">
        <v>88</v>
      </c>
      <c r="B20" s="66" t="s">
        <v>89</v>
      </c>
      <c r="I20" s="81">
        <f>+'[1]MainConsol PNL'!AE118/1000</f>
        <v>43018.933</v>
      </c>
      <c r="J20" s="82"/>
      <c r="K20" s="82">
        <v>43019</v>
      </c>
      <c r="L20" s="82"/>
    </row>
    <row r="21" spans="1:12" ht="15.75">
      <c r="A21" s="83"/>
      <c r="B21" s="84"/>
      <c r="C21" s="84"/>
      <c r="D21" s="84"/>
      <c r="E21" s="84"/>
      <c r="F21" s="84"/>
      <c r="G21" s="84"/>
      <c r="H21" s="84"/>
      <c r="I21" s="85">
        <f>SUM(I16:I20)+1</f>
        <v>165035.43790042002</v>
      </c>
      <c r="J21" s="86"/>
      <c r="K21" s="86">
        <f>SUM(K16:K20)</f>
        <v>160394</v>
      </c>
      <c r="L21" s="82"/>
    </row>
    <row r="22" spans="1:12" ht="15.75">
      <c r="A22" s="80" t="s">
        <v>90</v>
      </c>
      <c r="B22" s="66" t="s">
        <v>91</v>
      </c>
      <c r="I22" s="81"/>
      <c r="J22" s="82"/>
      <c r="K22" s="82"/>
      <c r="L22" s="82"/>
    </row>
    <row r="23" spans="1:12" ht="15.75">
      <c r="A23" s="80"/>
      <c r="C23" s="66" t="s">
        <v>92</v>
      </c>
      <c r="I23" s="81">
        <f>((+'[1]MainConsol PNL'!AE120+'[1]MainConsol PNL'!AE117+'[1]MainConsol PNL'!AE125)/1000)</f>
        <v>50652.163</v>
      </c>
      <c r="J23" s="82"/>
      <c r="K23" s="82">
        <v>48374</v>
      </c>
      <c r="L23" s="82"/>
    </row>
    <row r="24" spans="3:12" ht="15.75">
      <c r="C24" s="66" t="s">
        <v>93</v>
      </c>
      <c r="I24" s="81">
        <f>+'[1]MainConsol PNL'!AE121/1000</f>
        <v>34153.102</v>
      </c>
      <c r="J24" s="82"/>
      <c r="K24" s="82">
        <v>33875</v>
      </c>
      <c r="L24" s="82"/>
    </row>
    <row r="25" spans="3:12" ht="15.75">
      <c r="C25" s="66" t="s">
        <v>94</v>
      </c>
      <c r="I25" s="81">
        <f>+'[1]MainConsol PNL'!AE122/1000</f>
        <v>43651.89896</v>
      </c>
      <c r="J25" s="82"/>
      <c r="K25" s="82">
        <v>52088</v>
      </c>
      <c r="L25" s="82"/>
    </row>
    <row r="26" spans="3:12" ht="15.75">
      <c r="C26" s="66" t="s">
        <v>95</v>
      </c>
      <c r="I26" s="81">
        <f>+'[1]MainConsol PNL'!AE131/1000</f>
        <v>3755.364</v>
      </c>
      <c r="J26" s="82"/>
      <c r="K26" s="82">
        <v>4867</v>
      </c>
      <c r="L26" s="82"/>
    </row>
    <row r="27" spans="3:12" ht="15.75">
      <c r="C27" s="66" t="s">
        <v>96</v>
      </c>
      <c r="I27" s="81">
        <f>(+'[1]MainConsol PNL'!AE132+'[1]MainConsol PNL'!AE133)/1000</f>
        <v>4281.829650000001</v>
      </c>
      <c r="J27" s="82"/>
      <c r="K27" s="82">
        <v>5997</v>
      </c>
      <c r="L27" s="82"/>
    </row>
    <row r="28" spans="3:12" ht="15.75">
      <c r="C28" s="66" t="s">
        <v>97</v>
      </c>
      <c r="I28" s="81">
        <f>(SUM('[1]MainConsol PNL'!AE123:AE130))/1000</f>
        <v>24850.96728</v>
      </c>
      <c r="J28" s="82"/>
      <c r="K28" s="82">
        <v>29416</v>
      </c>
      <c r="L28" s="82"/>
    </row>
    <row r="29" spans="9:12" ht="15.75">
      <c r="I29" s="81"/>
      <c r="J29" s="82"/>
      <c r="K29" s="82"/>
      <c r="L29" s="82"/>
    </row>
    <row r="30" spans="1:12" ht="15.75">
      <c r="A30" s="84"/>
      <c r="B30" s="84"/>
      <c r="C30" s="84"/>
      <c r="D30" s="84"/>
      <c r="E30" s="84"/>
      <c r="F30" s="84"/>
      <c r="G30" s="84"/>
      <c r="H30" s="84"/>
      <c r="I30" s="85">
        <f>SUM(I22:I29)</f>
        <v>161345.32489000002</v>
      </c>
      <c r="J30" s="86"/>
      <c r="K30" s="86">
        <f>SUM(K23:K29)</f>
        <v>174617</v>
      </c>
      <c r="L30" s="82"/>
    </row>
    <row r="31" spans="1:12" ht="15.75">
      <c r="A31" s="80" t="s">
        <v>98</v>
      </c>
      <c r="B31" s="66" t="s">
        <v>99</v>
      </c>
      <c r="I31" s="81"/>
      <c r="J31" s="82"/>
      <c r="K31" s="82"/>
      <c r="L31" s="82"/>
    </row>
    <row r="32" spans="3:12" ht="15.75">
      <c r="C32" s="66" t="s">
        <v>100</v>
      </c>
      <c r="I32" s="81">
        <f>(+'[1]MainConsol PNL'!AE146+'[1]MainConsol PNL'!AE147)/1000</f>
        <v>27808.486</v>
      </c>
      <c r="J32" s="82"/>
      <c r="K32" s="82">
        <v>30707</v>
      </c>
      <c r="L32" s="82"/>
    </row>
    <row r="33" spans="3:12" ht="15.75">
      <c r="C33" s="66" t="s">
        <v>101</v>
      </c>
      <c r="I33" s="81">
        <f>(+'[1]MainConsol PNL'!AE137/1000)</f>
        <v>12846.098</v>
      </c>
      <c r="J33" s="82"/>
      <c r="K33" s="82">
        <v>17092</v>
      </c>
      <c r="L33" s="82"/>
    </row>
    <row r="34" spans="3:12" ht="15.75">
      <c r="C34" s="66" t="s">
        <v>102</v>
      </c>
      <c r="I34" s="81">
        <f>(SUM('[1]MainConsol PNL'!AE138:AE145))/1000</f>
        <v>13435.11479</v>
      </c>
      <c r="J34" s="82"/>
      <c r="K34" s="82">
        <v>13184</v>
      </c>
      <c r="L34" s="82"/>
    </row>
    <row r="35" spans="3:12" ht="15.75">
      <c r="C35" s="66" t="s">
        <v>103</v>
      </c>
      <c r="I35" s="81">
        <f>+'[1]MainConsol PNL'!AE149/1000</f>
        <v>2544.51144</v>
      </c>
      <c r="J35" s="82"/>
      <c r="K35" s="82">
        <v>4382</v>
      </c>
      <c r="L35" s="82"/>
    </row>
    <row r="36" spans="3:12" ht="15.75">
      <c r="C36" s="66" t="s">
        <v>104</v>
      </c>
      <c r="I36" s="81">
        <f>(+'[1]MainConsol PNL'!AE148)/1000</f>
        <v>2089.444</v>
      </c>
      <c r="J36" s="82"/>
      <c r="K36" s="82">
        <v>2089</v>
      </c>
      <c r="L36" s="82"/>
    </row>
    <row r="37" spans="9:12" ht="15.75">
      <c r="I37" s="81"/>
      <c r="J37" s="82"/>
      <c r="K37" s="82"/>
      <c r="L37" s="82"/>
    </row>
    <row r="38" spans="1:12" ht="15.75">
      <c r="A38" s="84"/>
      <c r="B38" s="84"/>
      <c r="C38" s="84"/>
      <c r="D38" s="84"/>
      <c r="E38" s="84"/>
      <c r="F38" s="84"/>
      <c r="G38" s="84"/>
      <c r="H38" s="84"/>
      <c r="I38" s="85">
        <f>SUM(I31:I37)-1</f>
        <v>58722.65423000001</v>
      </c>
      <c r="J38" s="86"/>
      <c r="K38" s="86">
        <f>SUM(K32:K37)</f>
        <v>67454</v>
      </c>
      <c r="L38" s="86"/>
    </row>
    <row r="39" spans="1:12" ht="15.75">
      <c r="A39" s="83" t="s">
        <v>105</v>
      </c>
      <c r="B39" s="84" t="s">
        <v>106</v>
      </c>
      <c r="C39" s="84"/>
      <c r="D39" s="84"/>
      <c r="E39" s="84"/>
      <c r="F39" s="84"/>
      <c r="G39" s="84"/>
      <c r="H39" s="84"/>
      <c r="I39" s="85">
        <f>+I30-I38-1</f>
        <v>102621.67066</v>
      </c>
      <c r="J39" s="86"/>
      <c r="K39" s="87">
        <f>+K30-K38</f>
        <v>107163</v>
      </c>
      <c r="L39" s="86"/>
    </row>
    <row r="40" spans="1:12" ht="15" customHeight="1" thickBot="1">
      <c r="A40" s="88"/>
      <c r="B40" s="88"/>
      <c r="C40" s="88"/>
      <c r="D40" s="88"/>
      <c r="E40" s="88"/>
      <c r="F40" s="88"/>
      <c r="G40" s="88"/>
      <c r="H40" s="88"/>
      <c r="I40" s="89">
        <f>+I21+I39</f>
        <v>267657.10856042</v>
      </c>
      <c r="J40" s="90"/>
      <c r="K40" s="91">
        <f>+K21+K39</f>
        <v>267557</v>
      </c>
      <c r="L40" s="90"/>
    </row>
    <row r="41" spans="1:12" ht="15" customHeight="1">
      <c r="A41" s="92"/>
      <c r="B41" s="92"/>
      <c r="C41" s="92"/>
      <c r="D41" s="92"/>
      <c r="E41" s="92"/>
      <c r="F41" s="92"/>
      <c r="G41" s="92"/>
      <c r="H41" s="92"/>
      <c r="I41" s="93"/>
      <c r="J41" s="94"/>
      <c r="K41" s="95"/>
      <c r="L41" s="94"/>
    </row>
    <row r="42" spans="1:12" ht="15.75">
      <c r="A42" s="80" t="s">
        <v>107</v>
      </c>
      <c r="B42" s="66" t="s">
        <v>108</v>
      </c>
      <c r="I42" s="81"/>
      <c r="J42" s="82"/>
      <c r="K42" s="82"/>
      <c r="L42" s="82"/>
    </row>
    <row r="43" spans="2:12" ht="15.75">
      <c r="B43" s="66" t="s">
        <v>109</v>
      </c>
      <c r="I43" s="81">
        <f>+'[1]MainConsol PNL'!AE158/1000</f>
        <v>60839.4</v>
      </c>
      <c r="J43" s="82"/>
      <c r="K43" s="82">
        <v>60839.4</v>
      </c>
      <c r="L43" s="82"/>
    </row>
    <row r="44" spans="2:12" ht="15.75">
      <c r="B44" s="66" t="s">
        <v>110</v>
      </c>
      <c r="I44" s="81"/>
      <c r="J44" s="82"/>
      <c r="K44" s="82"/>
      <c r="L44" s="82"/>
    </row>
    <row r="45" spans="3:12" ht="15.75">
      <c r="C45" s="66" t="s">
        <v>111</v>
      </c>
      <c r="I45" s="81">
        <f>((+'[1]MainConsol PNL'!AE162+'[1]MainConsol PNL'!AE163+'[1]MainConsol PNL'!AE159)/1000)+240</f>
        <v>22877.055</v>
      </c>
      <c r="J45" s="82"/>
      <c r="K45" s="82">
        <v>22877</v>
      </c>
      <c r="L45" s="82"/>
    </row>
    <row r="46" spans="3:12" ht="15.75">
      <c r="C46" s="66" t="s">
        <v>112</v>
      </c>
      <c r="I46" s="81">
        <v>154</v>
      </c>
      <c r="J46" s="82"/>
      <c r="K46" s="82">
        <v>154</v>
      </c>
      <c r="L46" s="82"/>
    </row>
    <row r="47" spans="3:12" ht="15.75">
      <c r="C47" s="66" t="s">
        <v>113</v>
      </c>
      <c r="I47" s="81">
        <f>((+'[1]MainConsol PNL'!AE164+'[1]MainConsol PNL'!AE165)/1000)</f>
        <v>71631.0347190628</v>
      </c>
      <c r="J47" s="82"/>
      <c r="K47" s="82">
        <v>72334</v>
      </c>
      <c r="L47" s="82"/>
    </row>
    <row r="48" spans="3:12" ht="15.75">
      <c r="C48" s="66" t="s">
        <v>114</v>
      </c>
      <c r="I48" s="81">
        <f>((+'[1]MainConsol PNL'!AE160+'[1]MainConsol PNL'!AE161)/1000)-I46-239</f>
        <v>9429.556</v>
      </c>
      <c r="J48" s="82"/>
      <c r="K48" s="82">
        <f>2297+5026</f>
        <v>7323</v>
      </c>
      <c r="L48" s="82"/>
    </row>
    <row r="49" spans="1:12" ht="15.75">
      <c r="A49" s="74"/>
      <c r="B49" s="74"/>
      <c r="C49" s="74" t="s">
        <v>115</v>
      </c>
      <c r="D49" s="74"/>
      <c r="E49" s="74"/>
      <c r="F49" s="74"/>
      <c r="G49" s="74"/>
      <c r="H49" s="74"/>
      <c r="I49" s="96">
        <f>+'[1]MainConsol PNL'!AE166/1000</f>
        <v>-4402.277</v>
      </c>
      <c r="J49" s="97"/>
      <c r="K49" s="97">
        <v>-2297.059</v>
      </c>
      <c r="L49" s="82"/>
    </row>
    <row r="50" spans="9:12" ht="15.75">
      <c r="I50" s="81">
        <f>SUM(I43:I49)</f>
        <v>160528.76871906282</v>
      </c>
      <c r="J50" s="82"/>
      <c r="K50" s="82">
        <f>SUM(K43:K49)</f>
        <v>161230.341</v>
      </c>
      <c r="L50" s="82"/>
    </row>
    <row r="51" spans="1:12" ht="15.75">
      <c r="A51" s="80" t="s">
        <v>116</v>
      </c>
      <c r="B51" s="66" t="s">
        <v>117</v>
      </c>
      <c r="I51" s="81">
        <f>(+'[1]MainConsol PNL'!AE169/1000)</f>
        <v>57724.9382893372</v>
      </c>
      <c r="J51" s="82"/>
      <c r="K51" s="82">
        <v>57482</v>
      </c>
      <c r="L51" s="82"/>
    </row>
    <row r="52" spans="1:12" ht="15.75">
      <c r="A52" s="80" t="s">
        <v>118</v>
      </c>
      <c r="B52" s="66" t="s">
        <v>119</v>
      </c>
      <c r="I52" s="81">
        <f>(+'[1]MainConsol PNL'!AE167+'[1]MainConsol PNL'!AE171)/1000</f>
        <v>44837.301</v>
      </c>
      <c r="J52" s="82"/>
      <c r="K52" s="82">
        <v>44487</v>
      </c>
      <c r="L52" s="82"/>
    </row>
    <row r="53" spans="1:12" ht="15.75">
      <c r="A53" s="80" t="s">
        <v>120</v>
      </c>
      <c r="B53" s="66" t="s">
        <v>121</v>
      </c>
      <c r="I53" s="81">
        <f>(+'[1]MainConsol PNL'!AE168+'[1]MainConsol PNL'!AE170+'[1]MainConsol PNL'!AE172)/1000</f>
        <v>4566.10125</v>
      </c>
      <c r="J53" s="82"/>
      <c r="K53" s="82">
        <v>4358</v>
      </c>
      <c r="L53" s="82"/>
    </row>
    <row r="54" spans="1:12" ht="16.5" thickBot="1">
      <c r="A54" s="98"/>
      <c r="B54" s="88"/>
      <c r="C54" s="88"/>
      <c r="D54" s="88"/>
      <c r="E54" s="88"/>
      <c r="F54" s="88"/>
      <c r="G54" s="88"/>
      <c r="H54" s="99"/>
      <c r="I54" s="89">
        <f>SUM(I50:I53)</f>
        <v>267657.10925840004</v>
      </c>
      <c r="J54" s="90"/>
      <c r="K54" s="91">
        <f>SUM(K50:K53)</f>
        <v>267557.341</v>
      </c>
      <c r="L54" s="82"/>
    </row>
    <row r="55" spans="1:12" ht="15.75">
      <c r="A55" s="80"/>
      <c r="H55" s="100"/>
      <c r="I55" s="93"/>
      <c r="J55" s="94"/>
      <c r="K55" s="94"/>
      <c r="L55" s="82"/>
    </row>
    <row r="56" spans="1:12" ht="16.5" thickBot="1">
      <c r="A56" s="101" t="s">
        <v>122</v>
      </c>
      <c r="B56" s="102" t="s">
        <v>123</v>
      </c>
      <c r="C56" s="102"/>
      <c r="D56" s="102"/>
      <c r="E56" s="102"/>
      <c r="F56" s="102"/>
      <c r="G56" s="102"/>
      <c r="H56" s="102"/>
      <c r="I56" s="103">
        <f>(+I54-I51-I52-I53-I19)/(60839-2073)</f>
        <v>2.6616720392584625</v>
      </c>
      <c r="J56" s="104"/>
      <c r="K56" s="105">
        <f>(+K54-K51-K52-K53-K19)/(60839-1141)</f>
        <v>2.6290720124627294</v>
      </c>
      <c r="L56" s="82"/>
    </row>
    <row r="57" spans="9:12" ht="15.75">
      <c r="I57" s="82"/>
      <c r="J57" s="82"/>
      <c r="K57" s="82"/>
      <c r="L57" s="82"/>
    </row>
    <row r="58" spans="9:12" ht="15.75">
      <c r="I58" s="82"/>
      <c r="J58" s="82"/>
      <c r="K58" s="82"/>
      <c r="L58" s="82"/>
    </row>
    <row r="59" spans="9:12" ht="15.75">
      <c r="I59" s="82"/>
      <c r="J59" s="82"/>
      <c r="K59" s="82"/>
      <c r="L59" s="82"/>
    </row>
    <row r="60" spans="9:12" ht="15.75">
      <c r="I60" s="82"/>
      <c r="J60" s="82"/>
      <c r="K60" s="82"/>
      <c r="L60" s="82"/>
    </row>
    <row r="61" spans="9:12" ht="15.75">
      <c r="I61" s="82"/>
      <c r="J61" s="82"/>
      <c r="K61" s="82"/>
      <c r="L61" s="82"/>
    </row>
    <row r="62" spans="9:12" ht="15.75">
      <c r="I62" s="82"/>
      <c r="J62" s="82"/>
      <c r="K62" s="82"/>
      <c r="L62" s="82"/>
    </row>
    <row r="63" spans="9:12" ht="15.75">
      <c r="I63" s="82"/>
      <c r="J63" s="82"/>
      <c r="K63" s="82"/>
      <c r="L63" s="82"/>
    </row>
    <row r="64" spans="9:12" ht="15.75">
      <c r="I64" s="82"/>
      <c r="J64" s="82"/>
      <c r="K64" s="82"/>
      <c r="L64" s="82"/>
    </row>
    <row r="65" spans="9:12" ht="15.75">
      <c r="I65" s="82"/>
      <c r="J65" s="82"/>
      <c r="K65" s="82"/>
      <c r="L65" s="82"/>
    </row>
    <row r="66" spans="9:12" ht="15.75">
      <c r="I66" s="82"/>
      <c r="J66" s="82"/>
      <c r="K66" s="82"/>
      <c r="L66" s="82"/>
    </row>
    <row r="67" spans="9:12" ht="15.75">
      <c r="I67" s="82"/>
      <c r="J67" s="82"/>
      <c r="K67" s="82"/>
      <c r="L67" s="82"/>
    </row>
    <row r="68" spans="9:12" ht="15.75">
      <c r="I68" s="82"/>
      <c r="J68" s="82"/>
      <c r="K68" s="82"/>
      <c r="L68" s="82"/>
    </row>
    <row r="69" spans="9:12" ht="15.75">
      <c r="I69" s="82"/>
      <c r="J69" s="82"/>
      <c r="K69" s="82"/>
      <c r="L69" s="82"/>
    </row>
    <row r="70" spans="9:12" ht="15.75">
      <c r="I70" s="82"/>
      <c r="J70" s="82"/>
      <c r="K70" s="82"/>
      <c r="L70" s="82"/>
    </row>
    <row r="71" spans="9:12" ht="15.75">
      <c r="I71" s="82"/>
      <c r="J71" s="82"/>
      <c r="K71" s="82"/>
      <c r="L71" s="82"/>
    </row>
    <row r="72" spans="9:12" ht="15.75">
      <c r="I72" s="82"/>
      <c r="J72" s="82"/>
      <c r="K72" s="82"/>
      <c r="L72" s="82"/>
    </row>
    <row r="73" spans="9:12" ht="15.75">
      <c r="I73" s="82"/>
      <c r="J73" s="82"/>
      <c r="K73" s="82"/>
      <c r="L73" s="82"/>
    </row>
    <row r="74" spans="9:12" ht="15.75">
      <c r="I74" s="82"/>
      <c r="J74" s="82"/>
      <c r="K74" s="82"/>
      <c r="L74" s="82"/>
    </row>
    <row r="75" spans="9:12" ht="15.75">
      <c r="I75" s="82"/>
      <c r="J75" s="82"/>
      <c r="K75" s="82"/>
      <c r="L75" s="82"/>
    </row>
    <row r="76" spans="9:12" ht="15.75">
      <c r="I76" s="82"/>
      <c r="J76" s="82"/>
      <c r="K76" s="82"/>
      <c r="L76" s="82"/>
    </row>
    <row r="77" spans="9:12" ht="15.75">
      <c r="I77" s="82"/>
      <c r="J77" s="82"/>
      <c r="K77" s="82"/>
      <c r="L77" s="82"/>
    </row>
    <row r="78" spans="9:12" ht="15.75">
      <c r="I78" s="82"/>
      <c r="J78" s="82"/>
      <c r="K78" s="82"/>
      <c r="L78" s="82"/>
    </row>
    <row r="79" spans="9:12" ht="15.75">
      <c r="I79" s="82"/>
      <c r="J79" s="82"/>
      <c r="K79" s="82"/>
      <c r="L79" s="82"/>
    </row>
    <row r="80" spans="9:12" ht="15.75">
      <c r="I80" s="82"/>
      <c r="J80" s="82"/>
      <c r="K80" s="82"/>
      <c r="L80" s="82"/>
    </row>
    <row r="81" spans="9:12" ht="15.75">
      <c r="I81" s="82"/>
      <c r="J81" s="82"/>
      <c r="K81" s="82"/>
      <c r="L81" s="82"/>
    </row>
    <row r="82" spans="9:12" ht="15.75">
      <c r="I82" s="82"/>
      <c r="J82" s="82"/>
      <c r="K82" s="82"/>
      <c r="L82" s="82"/>
    </row>
    <row r="83" spans="9:12" ht="15.75">
      <c r="I83" s="82"/>
      <c r="J83" s="82"/>
      <c r="K83" s="82"/>
      <c r="L83" s="82"/>
    </row>
    <row r="84" spans="9:12" ht="15.75">
      <c r="I84" s="82"/>
      <c r="J84" s="82"/>
      <c r="K84" s="82"/>
      <c r="L84" s="82"/>
    </row>
    <row r="85" spans="9:12" ht="15.75">
      <c r="I85" s="82"/>
      <c r="J85" s="82"/>
      <c r="K85" s="82"/>
      <c r="L85" s="82"/>
    </row>
    <row r="86" spans="9:12" ht="15.75">
      <c r="I86" s="82"/>
      <c r="J86" s="82"/>
      <c r="K86" s="82"/>
      <c r="L86" s="82"/>
    </row>
    <row r="87" spans="9:12" ht="15.75">
      <c r="I87" s="82"/>
      <c r="J87" s="82"/>
      <c r="K87" s="82"/>
      <c r="L87" s="82"/>
    </row>
    <row r="88" spans="9:12" ht="15.75">
      <c r="I88" s="82"/>
      <c r="J88" s="82"/>
      <c r="K88" s="82"/>
      <c r="L88" s="82"/>
    </row>
    <row r="89" spans="9:12" ht="15.75">
      <c r="I89" s="82"/>
      <c r="J89" s="82"/>
      <c r="K89" s="82"/>
      <c r="L89" s="82"/>
    </row>
    <row r="90" spans="9:12" ht="15.75">
      <c r="I90" s="82"/>
      <c r="J90" s="82"/>
      <c r="K90" s="82"/>
      <c r="L90" s="82"/>
    </row>
    <row r="91" spans="9:12" ht="15.75">
      <c r="I91" s="82"/>
      <c r="J91" s="82"/>
      <c r="K91" s="82"/>
      <c r="L91" s="82"/>
    </row>
    <row r="92" spans="9:12" ht="15.75">
      <c r="I92" s="82"/>
      <c r="J92" s="82"/>
      <c r="K92" s="82"/>
      <c r="L92" s="82"/>
    </row>
    <row r="93" spans="9:12" ht="15.75">
      <c r="I93" s="82"/>
      <c r="J93" s="82"/>
      <c r="K93" s="82"/>
      <c r="L93" s="82"/>
    </row>
    <row r="94" spans="9:12" ht="15.75">
      <c r="I94" s="82"/>
      <c r="J94" s="82"/>
      <c r="K94" s="82"/>
      <c r="L94" s="82"/>
    </row>
  </sheetData>
  <printOptions/>
  <pageMargins left="0.75" right="0.75" top="1" bottom="1" header="0.5" footer="0.5"/>
  <pageSetup horizontalDpi="300" verticalDpi="300" orientation="portrait" paperSize="9" scale="80" r:id="rId2"/>
  <drawing r:id="rId1"/>
</worksheet>
</file>

<file path=xl/worksheets/sheet3.xml><?xml version="1.0" encoding="utf-8"?>
<worksheet xmlns="http://schemas.openxmlformats.org/spreadsheetml/2006/main" xmlns:r="http://schemas.openxmlformats.org/officeDocument/2006/relationships">
  <dimension ref="A1:H193"/>
  <sheetViews>
    <sheetView tabSelected="1" workbookViewId="0" topLeftCell="A76">
      <selection activeCell="F96" sqref="F96"/>
    </sheetView>
  </sheetViews>
  <sheetFormatPr defaultColWidth="9.00390625" defaultRowHeight="14.25"/>
  <cols>
    <col min="2" max="2" width="8.25390625" style="0" bestFit="1" customWidth="1"/>
    <col min="5" max="5" width="6.375" style="0" bestFit="1" customWidth="1"/>
    <col min="6" max="6" width="9.375" style="0" customWidth="1"/>
    <col min="7" max="7" width="11.125" style="0" customWidth="1"/>
    <col min="8" max="8" width="9.375" style="0" customWidth="1"/>
  </cols>
  <sheetData>
    <row r="1" ht="15">
      <c r="A1" s="106" t="s">
        <v>124</v>
      </c>
    </row>
    <row r="3" spans="1:2" ht="14.25">
      <c r="A3" s="107">
        <v>1</v>
      </c>
      <c r="B3" s="108" t="s">
        <v>125</v>
      </c>
    </row>
    <row r="8" spans="1:2" ht="14.25">
      <c r="A8" s="107">
        <v>2</v>
      </c>
      <c r="B8" s="108" t="s">
        <v>126</v>
      </c>
    </row>
    <row r="9" ht="14.25">
      <c r="B9" t="s">
        <v>127</v>
      </c>
    </row>
    <row r="11" ht="14.25">
      <c r="G11" s="109" t="s">
        <v>15</v>
      </c>
    </row>
    <row r="12" spans="2:7" ht="15" thickBot="1">
      <c r="B12" t="s">
        <v>128</v>
      </c>
      <c r="G12" s="113">
        <v>-5</v>
      </c>
    </row>
    <row r="13" ht="14.25">
      <c r="G13" s="110"/>
    </row>
    <row r="15" spans="1:2" ht="14.25">
      <c r="A15" s="107">
        <v>3</v>
      </c>
      <c r="B15" s="108" t="s">
        <v>129</v>
      </c>
    </row>
    <row r="16" ht="14.25">
      <c r="B16" t="s">
        <v>130</v>
      </c>
    </row>
    <row r="18" spans="1:2" ht="14.25">
      <c r="A18" s="107">
        <v>4</v>
      </c>
      <c r="B18" s="108" t="s">
        <v>45</v>
      </c>
    </row>
    <row r="23" spans="1:2" ht="14.25">
      <c r="A23" s="107">
        <v>5</v>
      </c>
      <c r="B23" s="108" t="s">
        <v>131</v>
      </c>
    </row>
    <row r="24" ht="14.25">
      <c r="B24" t="s">
        <v>132</v>
      </c>
    </row>
    <row r="26" spans="1:2" ht="14.25">
      <c r="A26" s="107">
        <v>6</v>
      </c>
      <c r="B26" s="108" t="s">
        <v>133</v>
      </c>
    </row>
    <row r="30" spans="1:2" ht="14.25">
      <c r="A30" s="107">
        <v>7</v>
      </c>
      <c r="B30" s="108" t="s">
        <v>134</v>
      </c>
    </row>
    <row r="31" ht="14.25">
      <c r="A31" t="s">
        <v>135</v>
      </c>
    </row>
    <row r="34" ht="14.25">
      <c r="G34" s="109" t="s">
        <v>15</v>
      </c>
    </row>
    <row r="35" spans="2:7" ht="14.25">
      <c r="B35" t="s">
        <v>136</v>
      </c>
      <c r="G35" s="110">
        <v>199</v>
      </c>
    </row>
    <row r="36" spans="2:7" ht="14.25">
      <c r="B36" t="s">
        <v>137</v>
      </c>
      <c r="G36" s="111">
        <v>599</v>
      </c>
    </row>
    <row r="37" ht="14.25">
      <c r="G37" s="111"/>
    </row>
    <row r="38" spans="2:7" ht="14.25">
      <c r="B38" t="s">
        <v>138</v>
      </c>
      <c r="G38" s="111">
        <v>-40</v>
      </c>
    </row>
    <row r="40" spans="1:2" ht="14.25">
      <c r="A40" t="s">
        <v>139</v>
      </c>
      <c r="B40" t="s">
        <v>140</v>
      </c>
    </row>
    <row r="42" ht="14.25">
      <c r="G42" s="109" t="s">
        <v>15</v>
      </c>
    </row>
    <row r="43" ht="14.25">
      <c r="B43" t="s">
        <v>141</v>
      </c>
    </row>
    <row r="44" spans="2:7" ht="14.25">
      <c r="B44" t="s">
        <v>142</v>
      </c>
      <c r="G44" s="110">
        <v>5536</v>
      </c>
    </row>
    <row r="45" spans="2:7" ht="14.25">
      <c r="B45" t="s">
        <v>143</v>
      </c>
      <c r="G45" s="110">
        <v>86</v>
      </c>
    </row>
    <row r="46" spans="2:7" ht="14.25">
      <c r="B46" t="s">
        <v>144</v>
      </c>
      <c r="G46" s="110">
        <v>6577</v>
      </c>
    </row>
    <row r="47" spans="2:7" ht="15" thickBot="1">
      <c r="B47" t="s">
        <v>145</v>
      </c>
      <c r="G47" s="112">
        <f>SUM(G44:G46)</f>
        <v>12199</v>
      </c>
    </row>
    <row r="48" ht="14.25">
      <c r="G48" s="110"/>
    </row>
    <row r="49" spans="2:7" ht="15" thickBot="1">
      <c r="B49" t="s">
        <v>146</v>
      </c>
      <c r="G49" s="113">
        <f>+G47</f>
        <v>12199</v>
      </c>
    </row>
    <row r="50" ht="14.25">
      <c r="G50" s="110"/>
    </row>
    <row r="51" spans="2:7" ht="15" thickBot="1">
      <c r="B51" t="s">
        <v>147</v>
      </c>
      <c r="G51" s="113">
        <v>16629</v>
      </c>
    </row>
    <row r="52" ht="14.25">
      <c r="G52" s="114"/>
    </row>
    <row r="54" spans="1:2" ht="14.25">
      <c r="A54" s="107">
        <v>8</v>
      </c>
      <c r="B54" s="108" t="s">
        <v>148</v>
      </c>
    </row>
    <row r="55" ht="17.25" customHeight="1"/>
    <row r="58" spans="1:2" ht="14.25">
      <c r="A58" s="107">
        <v>9</v>
      </c>
      <c r="B58" s="108" t="s">
        <v>149</v>
      </c>
    </row>
    <row r="73" spans="1:2" ht="14.25">
      <c r="A73" s="107">
        <v>10</v>
      </c>
      <c r="B73" s="108" t="s">
        <v>150</v>
      </c>
    </row>
    <row r="78" spans="1:2" ht="14.25">
      <c r="A78" s="107">
        <v>11</v>
      </c>
      <c r="B78" s="108" t="s">
        <v>151</v>
      </c>
    </row>
    <row r="85" spans="1:2" ht="14.25">
      <c r="A85" s="107">
        <v>12</v>
      </c>
      <c r="B85" s="108" t="s">
        <v>152</v>
      </c>
    </row>
    <row r="86" ht="14.25">
      <c r="B86" t="s">
        <v>153</v>
      </c>
    </row>
    <row r="88" ht="14.25">
      <c r="H88" s="109" t="s">
        <v>15</v>
      </c>
    </row>
    <row r="89" spans="2:8" ht="14.25">
      <c r="B89" t="s">
        <v>154</v>
      </c>
      <c r="H89" s="110"/>
    </row>
    <row r="90" spans="3:8" ht="14.25">
      <c r="C90" t="s">
        <v>155</v>
      </c>
      <c r="H90" s="110"/>
    </row>
    <row r="91" spans="3:8" ht="14.25">
      <c r="C91" t="s">
        <v>156</v>
      </c>
      <c r="H91" s="110">
        <v>7210</v>
      </c>
    </row>
    <row r="92" ht="14.25">
      <c r="H92" s="110"/>
    </row>
    <row r="93" spans="3:8" ht="14.25">
      <c r="C93" t="s">
        <v>157</v>
      </c>
      <c r="H93" s="110"/>
    </row>
    <row r="94" spans="3:8" ht="14.25">
      <c r="C94" t="s">
        <v>156</v>
      </c>
      <c r="H94" s="110">
        <v>2627</v>
      </c>
    </row>
    <row r="95" ht="14.25">
      <c r="H95" s="110"/>
    </row>
    <row r="96" spans="3:8" ht="14.25">
      <c r="C96" t="s">
        <v>158</v>
      </c>
      <c r="H96" s="110">
        <v>35000</v>
      </c>
    </row>
    <row r="98" spans="7:8" ht="15" thickBot="1">
      <c r="G98" s="115"/>
      <c r="H98" s="112">
        <f>SUM(H89:H97)</f>
        <v>44837</v>
      </c>
    </row>
    <row r="100" ht="14.25">
      <c r="B100" t="s">
        <v>159</v>
      </c>
    </row>
    <row r="101" spans="3:8" ht="14.25">
      <c r="C101" t="s">
        <v>155</v>
      </c>
      <c r="H101" s="110"/>
    </row>
    <row r="102" spans="3:8" ht="14.25">
      <c r="C102" t="s">
        <v>160</v>
      </c>
      <c r="H102" s="110">
        <v>422</v>
      </c>
    </row>
    <row r="103" spans="3:8" ht="14.25">
      <c r="C103" t="s">
        <v>161</v>
      </c>
      <c r="H103" s="110">
        <v>7550</v>
      </c>
    </row>
    <row r="104" ht="15" thickBot="1">
      <c r="H104" s="112">
        <f>SUM(H102:H103)</f>
        <v>7972</v>
      </c>
    </row>
    <row r="105" ht="14.25">
      <c r="H105" s="110"/>
    </row>
    <row r="106" spans="3:8" ht="14.25">
      <c r="C106" t="s">
        <v>157</v>
      </c>
      <c r="H106" s="110"/>
    </row>
    <row r="107" spans="3:8" ht="14.25">
      <c r="C107" t="s">
        <v>160</v>
      </c>
      <c r="H107" s="110">
        <v>2449</v>
      </c>
    </row>
    <row r="108" spans="3:8" ht="14.25">
      <c r="C108" t="s">
        <v>161</v>
      </c>
      <c r="H108" s="110">
        <v>16888</v>
      </c>
    </row>
    <row r="109" spans="3:8" ht="14.25">
      <c r="C109" t="s">
        <v>162</v>
      </c>
      <c r="H109" s="110">
        <v>500</v>
      </c>
    </row>
    <row r="110" ht="15" thickBot="1">
      <c r="H110" s="112">
        <f>SUM(H107:H109)</f>
        <v>19837</v>
      </c>
    </row>
    <row r="111" ht="14.25">
      <c r="H111" s="110"/>
    </row>
    <row r="112" ht="14.25">
      <c r="H112" s="110"/>
    </row>
    <row r="113" spans="1:2" ht="14.25">
      <c r="A113" s="107">
        <v>13</v>
      </c>
      <c r="B113" s="108" t="s">
        <v>163</v>
      </c>
    </row>
    <row r="114" spans="1:2" ht="14.25">
      <c r="A114" s="107"/>
      <c r="B114" s="108"/>
    </row>
    <row r="115" ht="14.25">
      <c r="A115" s="116"/>
    </row>
    <row r="118" ht="14.25">
      <c r="H118" s="109" t="s">
        <v>15</v>
      </c>
    </row>
    <row r="119" spans="2:8" ht="14.25">
      <c r="B119" t="s">
        <v>164</v>
      </c>
      <c r="C119" t="s">
        <v>165</v>
      </c>
      <c r="H119" s="110">
        <v>147</v>
      </c>
    </row>
    <row r="120" spans="2:8" ht="14.25">
      <c r="B120" t="s">
        <v>166</v>
      </c>
      <c r="C120" t="s">
        <v>167</v>
      </c>
      <c r="H120" s="110">
        <v>1573</v>
      </c>
    </row>
    <row r="121" spans="2:8" ht="14.25">
      <c r="B121" t="s">
        <v>168</v>
      </c>
      <c r="C121" t="s">
        <v>169</v>
      </c>
      <c r="H121" s="110">
        <v>50</v>
      </c>
    </row>
    <row r="122" spans="2:8" ht="14.25">
      <c r="B122" t="s">
        <v>170</v>
      </c>
      <c r="C122" t="s">
        <v>171</v>
      </c>
      <c r="H122" s="110">
        <v>1023</v>
      </c>
    </row>
    <row r="123" spans="2:8" ht="14.25">
      <c r="B123" t="s">
        <v>172</v>
      </c>
      <c r="C123" t="s">
        <v>173</v>
      </c>
      <c r="H123" s="110">
        <v>506</v>
      </c>
    </row>
    <row r="124" spans="2:8" ht="14.25">
      <c r="B124" t="s">
        <v>174</v>
      </c>
      <c r="C124" t="s">
        <v>175</v>
      </c>
      <c r="H124" s="110">
        <v>7772</v>
      </c>
    </row>
    <row r="125" ht="14.25">
      <c r="H125" s="110"/>
    </row>
    <row r="126" ht="15" thickBot="1">
      <c r="H126" s="112">
        <f>SUM(H119:H125)</f>
        <v>11071</v>
      </c>
    </row>
    <row r="129" spans="1:2" ht="14.25">
      <c r="A129" s="107">
        <v>14</v>
      </c>
      <c r="B129" s="108" t="s">
        <v>176</v>
      </c>
    </row>
    <row r="131" ht="14.25">
      <c r="B131" s="117"/>
    </row>
    <row r="135" spans="1:2" ht="14.25">
      <c r="A135" s="107">
        <v>15</v>
      </c>
      <c r="B135" s="108" t="s">
        <v>177</v>
      </c>
    </row>
    <row r="142" spans="1:2" ht="14.25">
      <c r="A142" s="107">
        <v>16</v>
      </c>
      <c r="B142" s="108" t="s">
        <v>178</v>
      </c>
    </row>
    <row r="144" spans="6:8" ht="14.25">
      <c r="F144" s="115" t="s">
        <v>18</v>
      </c>
      <c r="G144" s="115" t="s">
        <v>179</v>
      </c>
      <c r="H144" s="115" t="s">
        <v>180</v>
      </c>
    </row>
    <row r="145" spans="6:8" ht="14.25">
      <c r="F145" s="115"/>
      <c r="G145" s="115" t="s">
        <v>181</v>
      </c>
      <c r="H145" s="115" t="s">
        <v>182</v>
      </c>
    </row>
    <row r="146" spans="6:8" ht="14.25">
      <c r="F146" s="115" t="s">
        <v>15</v>
      </c>
      <c r="G146" s="115" t="s">
        <v>15</v>
      </c>
      <c r="H146" s="115" t="s">
        <v>15</v>
      </c>
    </row>
    <row r="148" spans="2:8" ht="14.25">
      <c r="B148" t="s">
        <v>183</v>
      </c>
      <c r="F148" s="110">
        <v>32993</v>
      </c>
      <c r="G148" s="110">
        <v>1604</v>
      </c>
      <c r="H148" s="110">
        <v>115986</v>
      </c>
    </row>
    <row r="149" spans="2:8" ht="14.25">
      <c r="B149" t="s">
        <v>184</v>
      </c>
      <c r="F149" s="110">
        <v>5610</v>
      </c>
      <c r="G149" s="110">
        <v>751</v>
      </c>
      <c r="H149" s="110">
        <v>118222</v>
      </c>
    </row>
    <row r="150" spans="2:8" ht="14.25">
      <c r="B150" t="s">
        <v>185</v>
      </c>
      <c r="F150" s="110">
        <v>531</v>
      </c>
      <c r="G150" s="110">
        <v>34</v>
      </c>
      <c r="H150" s="110">
        <v>1009</v>
      </c>
    </row>
    <row r="151" spans="2:8" ht="14.25">
      <c r="B151" t="s">
        <v>186</v>
      </c>
      <c r="F151" s="110">
        <v>842</v>
      </c>
      <c r="G151" s="110">
        <v>37</v>
      </c>
      <c r="H151" s="110">
        <v>5060</v>
      </c>
    </row>
    <row r="152" spans="2:8" ht="14.25">
      <c r="B152" t="s">
        <v>187</v>
      </c>
      <c r="F152" s="110">
        <v>523</v>
      </c>
      <c r="G152" s="110">
        <v>-44</v>
      </c>
      <c r="H152" s="110">
        <v>10566</v>
      </c>
    </row>
    <row r="153" spans="2:8" ht="14.25">
      <c r="B153" t="s">
        <v>188</v>
      </c>
      <c r="F153" s="110">
        <v>1</v>
      </c>
      <c r="G153" s="110">
        <v>-517</v>
      </c>
      <c r="H153" s="110">
        <v>33674</v>
      </c>
    </row>
    <row r="154" spans="2:8" ht="14.25">
      <c r="B154" t="s">
        <v>189</v>
      </c>
      <c r="F154" s="110">
        <v>43</v>
      </c>
      <c r="G154" s="110">
        <v>-2</v>
      </c>
      <c r="H154" s="110">
        <v>97</v>
      </c>
    </row>
    <row r="155" spans="2:8" ht="14.25">
      <c r="B155" t="s">
        <v>190</v>
      </c>
      <c r="F155" s="110">
        <v>0</v>
      </c>
      <c r="G155" s="110">
        <v>-36</v>
      </c>
      <c r="H155" s="110">
        <v>21207</v>
      </c>
    </row>
    <row r="156" spans="6:8" ht="15" thickBot="1">
      <c r="F156" s="118">
        <f>SUM(F148:F155)</f>
        <v>40543</v>
      </c>
      <c r="G156" s="118">
        <f>SUM(G148:G155)</f>
        <v>1827</v>
      </c>
      <c r="H156" s="118">
        <f>SUM(H148:H155)</f>
        <v>305821</v>
      </c>
    </row>
    <row r="158" spans="2:8" ht="14.25">
      <c r="B158" t="s">
        <v>191</v>
      </c>
      <c r="F158" s="110"/>
      <c r="G158" s="110"/>
      <c r="H158" s="110"/>
    </row>
    <row r="159" spans="2:8" ht="14.25">
      <c r="B159" t="s">
        <v>183</v>
      </c>
      <c r="F159" s="110"/>
      <c r="G159" s="110">
        <v>18</v>
      </c>
      <c r="H159" s="110">
        <v>1469</v>
      </c>
    </row>
    <row r="160" spans="2:8" ht="14.25">
      <c r="B160" t="s">
        <v>185</v>
      </c>
      <c r="F160" s="110"/>
      <c r="G160" s="110">
        <v>-4</v>
      </c>
      <c r="H160" s="110">
        <v>765</v>
      </c>
    </row>
    <row r="161" spans="2:8" ht="14.25">
      <c r="B161" t="s">
        <v>188</v>
      </c>
      <c r="F161" s="110"/>
      <c r="G161" s="110">
        <v>328</v>
      </c>
      <c r="H161" s="110">
        <v>18279</v>
      </c>
    </row>
    <row r="162" spans="2:8" ht="14.25">
      <c r="B162" t="s">
        <v>192</v>
      </c>
      <c r="F162" s="110"/>
      <c r="G162" s="110"/>
      <c r="H162" s="110">
        <v>46</v>
      </c>
    </row>
    <row r="163" spans="6:8" ht="15" thickBot="1">
      <c r="F163" s="112">
        <f>SUM(F159:F162)</f>
        <v>0</v>
      </c>
      <c r="G163" s="112">
        <f>SUM(G159:G162)</f>
        <v>342</v>
      </c>
      <c r="H163" s="112">
        <f>SUM(H159:H162)</f>
        <v>20559</v>
      </c>
    </row>
    <row r="164" spans="6:8" ht="14.25">
      <c r="F164" s="114"/>
      <c r="G164" s="114"/>
      <c r="H164" s="114"/>
    </row>
    <row r="165" spans="6:8" ht="15" thickBot="1">
      <c r="F165" s="113">
        <f>+F163+F156</f>
        <v>40543</v>
      </c>
      <c r="G165" s="113">
        <f>+G163+G156</f>
        <v>2169</v>
      </c>
      <c r="H165" s="113">
        <f>+H163+H156</f>
        <v>326380</v>
      </c>
    </row>
    <row r="166" spans="6:8" ht="14.25">
      <c r="F166" s="114"/>
      <c r="G166" s="114"/>
      <c r="H166" s="114"/>
    </row>
    <row r="167" spans="6:8" ht="14.25">
      <c r="F167" s="114"/>
      <c r="G167" s="114"/>
      <c r="H167" s="114"/>
    </row>
    <row r="168" spans="6:8" ht="14.25">
      <c r="F168" s="110"/>
      <c r="G168" s="110"/>
      <c r="H168" s="110"/>
    </row>
    <row r="169" spans="1:2" ht="14.25">
      <c r="A169" s="107">
        <v>17</v>
      </c>
      <c r="B169" s="108" t="s">
        <v>193</v>
      </c>
    </row>
    <row r="170" ht="14.25">
      <c r="B170" s="108" t="s">
        <v>194</v>
      </c>
    </row>
    <row r="176" spans="1:2" ht="14.25">
      <c r="A176" s="107">
        <v>18</v>
      </c>
      <c r="B176" s="108" t="s">
        <v>195</v>
      </c>
    </row>
    <row r="182" spans="1:2" ht="14.25">
      <c r="A182" s="107">
        <v>19</v>
      </c>
      <c r="B182" s="108" t="s">
        <v>196</v>
      </c>
    </row>
    <row r="188" spans="1:2" ht="14.25">
      <c r="A188" s="107">
        <v>20</v>
      </c>
      <c r="B188" s="108" t="s">
        <v>197</v>
      </c>
    </row>
    <row r="189" ht="14.25">
      <c r="B189" t="s">
        <v>198</v>
      </c>
    </row>
    <row r="191" spans="1:2" ht="14.25">
      <c r="A191" s="107">
        <v>21</v>
      </c>
      <c r="B191" s="108" t="s">
        <v>199</v>
      </c>
    </row>
    <row r="192" ht="14.25">
      <c r="B192" t="s">
        <v>200</v>
      </c>
    </row>
    <row r="193" spans="1:2" ht="14.25">
      <c r="A193" s="107"/>
      <c r="B193" s="108"/>
    </row>
  </sheetData>
  <printOptions/>
  <pageMargins left="0.75" right="0.75" top="1" bottom="1" header="0.5" footer="0.5"/>
  <pageSetup horizontalDpi="300" verticalDpi="300" orientation="portrait" paperSize="9" scale="85" r:id="rId2"/>
  <rowBreaks count="2" manualBreakCount="2">
    <brk id="53" max="255" man="1"/>
    <brk id="168"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Scientex Incorporated Berhad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Finance Dept. (Internal Auditor)</dc:creator>
  <cp:keywords/>
  <dc:description/>
  <cp:lastModifiedBy>Gary Tan</cp:lastModifiedBy>
  <cp:lastPrinted>1999-12-30T08:42:17Z</cp:lastPrinted>
  <dcterms:created xsi:type="dcterms:W3CDTF">1999-12-21T22:21:32Z</dcterms:created>
  <dcterms:modified xsi:type="dcterms:W3CDTF">1999-12-30T08:53:24Z</dcterms:modified>
  <cp:category/>
  <cp:version/>
  <cp:contentType/>
  <cp:contentStatus/>
</cp:coreProperties>
</file>