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325" windowHeight="6225" activeTab="0"/>
  </bookViews>
  <sheets>
    <sheet name="result" sheetId="1" r:id="rId1"/>
  </sheets>
  <externalReferences>
    <externalReference r:id="rId4"/>
  </externalReferences>
  <definedNames>
    <definedName name="_xlnm.Print_Area" localSheetId="0">'result'!$A$1:$R$355</definedName>
  </definedNames>
  <calcPr fullCalcOnLoad="1"/>
</workbook>
</file>

<file path=xl/sharedStrings.xml><?xml version="1.0" encoding="utf-8"?>
<sst xmlns="http://schemas.openxmlformats.org/spreadsheetml/2006/main" count="427" uniqueCount="256">
  <si>
    <t>TIME ENGINEERING BERHAD</t>
  </si>
  <si>
    <t>(10039-P)</t>
  </si>
  <si>
    <t>Incorporated in Malaysia</t>
  </si>
  <si>
    <t>QUARTERLY REPORT ON CONSOLIDATED RESULTS FOR THE FINANCIAL PERIOD ENDED 30 JUNE 2000</t>
  </si>
  <si>
    <t>THE FIGURES HAVE NOT BEEN AUDITED</t>
  </si>
  <si>
    <t>I.</t>
  </si>
  <si>
    <t>CONSOLIDATED INCOME STATEMENT</t>
  </si>
  <si>
    <t>INDIVIDUAL QUARTER</t>
  </si>
  <si>
    <t>CUMULATIVE QUARTER</t>
  </si>
  <si>
    <t>Preceding</t>
  </si>
  <si>
    <t>Current</t>
  </si>
  <si>
    <t>Year</t>
  </si>
  <si>
    <t>Corresponding</t>
  </si>
  <si>
    <t>Quarter</t>
  </si>
  <si>
    <t>To Date</t>
  </si>
  <si>
    <t>Period</t>
  </si>
  <si>
    <t>30/6/2000</t>
  </si>
  <si>
    <t>30/6/1999</t>
  </si>
  <si>
    <t>RM'000</t>
  </si>
  <si>
    <t>1.</t>
  </si>
  <si>
    <t>(a)</t>
  </si>
  <si>
    <t>Turnover</t>
  </si>
  <si>
    <t>(b)</t>
  </si>
  <si>
    <t>Investment income</t>
  </si>
  <si>
    <t>(c)</t>
  </si>
  <si>
    <t>Other income including interest income</t>
  </si>
  <si>
    <t>2.</t>
  </si>
  <si>
    <t>Operating profit/(loss) before interest on borrowings,</t>
  </si>
  <si>
    <t>depreciation and amortisation, exceptional items, income</t>
  </si>
  <si>
    <t>tax, minority interests and extraordinary items</t>
  </si>
  <si>
    <t>Interest on borrowings</t>
  </si>
  <si>
    <t>Depreciation and amortisation</t>
  </si>
  <si>
    <t>(d)</t>
  </si>
  <si>
    <t>Exceptional items</t>
  </si>
  <si>
    <t>(e)</t>
  </si>
  <si>
    <t>Operating profit/(loss) after interest on borrowings,</t>
  </si>
  <si>
    <t>depreciation and amortisation and exceptional items</t>
  </si>
  <si>
    <t>but before income tax, minority interests and</t>
  </si>
  <si>
    <t>extraordinary items</t>
  </si>
  <si>
    <t>(f)</t>
  </si>
  <si>
    <t>Share in the results of associate companies</t>
  </si>
  <si>
    <t>(g)</t>
  </si>
  <si>
    <t>Profit/(Loss) before taxation, minority interests and</t>
  </si>
  <si>
    <t>(h)</t>
  </si>
  <si>
    <t>Taxation</t>
  </si>
  <si>
    <t>(i)</t>
  </si>
  <si>
    <t>Profit/(Loss) after taxation before deducting</t>
  </si>
  <si>
    <t>minority interests</t>
  </si>
  <si>
    <t>(ii)</t>
  </si>
  <si>
    <t>Less: Minority interests</t>
  </si>
  <si>
    <t>(j)</t>
  </si>
  <si>
    <t>Profit/(Loss) after taxation attributable to members</t>
  </si>
  <si>
    <t>of the company</t>
  </si>
  <si>
    <t>(k)</t>
  </si>
  <si>
    <t>Extraordinary items</t>
  </si>
  <si>
    <t>(iii)</t>
  </si>
  <si>
    <t>Extraordinary items attributable to members of the</t>
  </si>
  <si>
    <t>company</t>
  </si>
  <si>
    <t>(l)</t>
  </si>
  <si>
    <t>Profit/(Loss) after taxation and extraordinary items</t>
  </si>
  <si>
    <t>attributable to members of the Company</t>
  </si>
  <si>
    <t>3.</t>
  </si>
  <si>
    <t>Earnings / (loss) per share based on 2(j) above:</t>
  </si>
  <si>
    <t>Basic (based on 2000: 746,413,000</t>
  </si>
  <si>
    <t>[1999: 746,413,000] ordinary shares)</t>
  </si>
  <si>
    <t>(8.0) sen</t>
  </si>
  <si>
    <t>1.2 sen</t>
  </si>
  <si>
    <t>(17.8) sen</t>
  </si>
  <si>
    <t>Fully diluted</t>
  </si>
  <si>
    <t>NA</t>
  </si>
  <si>
    <t>4.</t>
  </si>
  <si>
    <t>Dividend per share (sen)</t>
  </si>
  <si>
    <t>Dividend description</t>
  </si>
  <si>
    <t>period ended 30 June 2000.</t>
  </si>
  <si>
    <t>As at</t>
  </si>
  <si>
    <t>preceding</t>
  </si>
  <si>
    <t>current</t>
  </si>
  <si>
    <t>financial</t>
  </si>
  <si>
    <t>quarter</t>
  </si>
  <si>
    <t>year end</t>
  </si>
  <si>
    <t>31/12/1999</t>
  </si>
  <si>
    <t>5.</t>
  </si>
  <si>
    <t>Net Tangible Assets per share</t>
  </si>
  <si>
    <t>30.4 sen</t>
  </si>
  <si>
    <t>28.1 sen</t>
  </si>
  <si>
    <t>II.</t>
  </si>
  <si>
    <t>CONSOLIDATED BALANCE SHEET</t>
  </si>
  <si>
    <t>Unaudited</t>
  </si>
  <si>
    <t>Audited</t>
  </si>
  <si>
    <t>As At</t>
  </si>
  <si>
    <t>End of</t>
  </si>
  <si>
    <t>Financial</t>
  </si>
  <si>
    <t>Year End</t>
  </si>
  <si>
    <t>Fixed assets</t>
  </si>
  <si>
    <t>Telecommunications network</t>
  </si>
  <si>
    <t>Power station</t>
  </si>
  <si>
    <t>Investments in associate companies</t>
  </si>
  <si>
    <t>Long term investments</t>
  </si>
  <si>
    <t>6.</t>
  </si>
  <si>
    <t>Intangible assets</t>
  </si>
  <si>
    <t>7.</t>
  </si>
  <si>
    <t>Current Assets</t>
  </si>
  <si>
    <t>Stocks and work in progress</t>
  </si>
  <si>
    <t>Trade debtors</t>
  </si>
  <si>
    <t>Other debtors, deposits and prepayments</t>
  </si>
  <si>
    <t>Deposit with licensed financial institutions</t>
  </si>
  <si>
    <t>Cash and bank balances</t>
  </si>
  <si>
    <t>8.</t>
  </si>
  <si>
    <t>Current Liabilities</t>
  </si>
  <si>
    <t>Short term borrowings</t>
  </si>
  <si>
    <t>Current portion of long term borrowings</t>
  </si>
  <si>
    <t>Trade creditors</t>
  </si>
  <si>
    <t>Other creditors and accrued expenses</t>
  </si>
  <si>
    <t>Provision for taxation</t>
  </si>
  <si>
    <t>Net Current Liabilities</t>
  </si>
  <si>
    <t>9.</t>
  </si>
  <si>
    <t>Shareholders' funds</t>
  </si>
  <si>
    <t>Share capital</t>
  </si>
  <si>
    <t>Reserves</t>
  </si>
  <si>
    <t>Share premium</t>
  </si>
  <si>
    <t>Accumulated losses</t>
  </si>
  <si>
    <t>10.</t>
  </si>
  <si>
    <t>Minority interests</t>
  </si>
  <si>
    <t>11.</t>
  </si>
  <si>
    <t>Long term borrowings</t>
  </si>
  <si>
    <t>12.</t>
  </si>
  <si>
    <t>Deferred taxation</t>
  </si>
  <si>
    <t>13.</t>
  </si>
  <si>
    <t>III.</t>
  </si>
  <si>
    <t>NOTES TO THE FINANCIAL STATEMENTS</t>
  </si>
  <si>
    <t>Exceptional items consist of:</t>
  </si>
  <si>
    <t>Individual Quarter</t>
  </si>
  <si>
    <t>Cumulative Quarter</t>
  </si>
  <si>
    <t>Loss on disposal of long term investment</t>
  </si>
  <si>
    <t>Amortisation of telecommunication network (note a)</t>
  </si>
  <si>
    <t>note (a):</t>
  </si>
  <si>
    <t>consequently, a revision was made to the projected total revenue and the projected total post commissioning interest to be incurred</t>
  </si>
  <si>
    <t>There were no extraordinary items in the results of the current financial period ended 30 June 2000.</t>
  </si>
  <si>
    <t>Taxation consists of:</t>
  </si>
  <si>
    <t>-</t>
  </si>
  <si>
    <t>current taxation</t>
  </si>
  <si>
    <t>under/(over) provision in respect of prior years</t>
  </si>
  <si>
    <t>deferred taxation</t>
  </si>
  <si>
    <t>share of taxation of associate companies</t>
  </si>
  <si>
    <t>There were no pre-acquisition profits included in the results for the current financial period ended 30 June 2000.</t>
  </si>
  <si>
    <t>There were no acquisitions or disposals of quoted securities during the current financial period ended 30 June 2000.</t>
  </si>
  <si>
    <t>Total investments in quoted securities as at 30 June 2000 were as follows:</t>
  </si>
  <si>
    <t>Total investments at cost</t>
  </si>
  <si>
    <t>Total investments at carrying value/book value (after provision for diminution in value)</t>
  </si>
  <si>
    <t>Total investments at market value</t>
  </si>
  <si>
    <t>The list of ongoing corporate proposals as at the date of this announcement are as follows:</t>
  </si>
  <si>
    <t xml:space="preserve">The Company and nine (9) of its subsidiaries ("Scheme Companies") are presently under a restraining order ("Order") under </t>
  </si>
  <si>
    <t>section 176 (10) of the Companies Act, 1965 in order to restructure their debts.</t>
  </si>
  <si>
    <t>("TT dotCom"), TIME Wireless Sdn Bhd ("TWSB"), TIME Reach Sdn Bhd ("TRSB") and TIMESat Sdn Bhd ("TSAT");</t>
  </si>
  <si>
    <t>unsecured scheme creditors of the Company; and</t>
  </si>
  <si>
    <t xml:space="preserve">scheme amounts owing to the scheme creditors of the remaining Scheme Companies; </t>
  </si>
  <si>
    <t>The Proposed Scheme is subject to the relevant and appropriate approvals, including those of regulatory authorities, being</t>
  </si>
  <si>
    <t>implementation of the Proposed Scheme and the listing of TIME dotCom on the Main Board of the KLSE.</t>
  </si>
  <si>
    <t>issued and paid-up share capital of TIME dotCom for a cash consideration of RM1,518,480,000; and</t>
  </si>
  <si>
    <t>The court-convened creditors' meeting was held on 12 July 2000 to obtain the approval for the Proposed Scheme from the scheme</t>
  </si>
  <si>
    <t>The Group's operations were not subject to any seasonal and cyclical factors.</t>
  </si>
  <si>
    <t>The details of the Group's bank borrowings and debt securities as at 30 June 2000 were as follows:</t>
  </si>
  <si>
    <t>Secured</t>
  </si>
  <si>
    <t>Unsecured</t>
  </si>
  <si>
    <t>Total</t>
  </si>
  <si>
    <t>Debt securities</t>
  </si>
  <si>
    <t>Foreign</t>
  </si>
  <si>
    <t>- USD250 million</t>
  </si>
  <si>
    <t>Bank borrowings</t>
  </si>
  <si>
    <t>Sub total</t>
  </si>
  <si>
    <t>Less:</t>
  </si>
  <si>
    <t>Current portion shown</t>
  </si>
  <si>
    <t>under current liabilities</t>
  </si>
  <si>
    <t>TOTAL</t>
  </si>
  <si>
    <t>14.</t>
  </si>
  <si>
    <t>There are no financial instruments with off-balance sheet risks as at the date of this announcement.</t>
  </si>
  <si>
    <t>15.</t>
  </si>
  <si>
    <t>There is no material litigation involving the Group as at the date of this announcement.</t>
  </si>
  <si>
    <t>16.</t>
  </si>
  <si>
    <t>Segmental information for the current financial period ended 30 June 2000 is as follows:</t>
  </si>
  <si>
    <t>Profit/(Loss)</t>
  </si>
  <si>
    <t>before tax</t>
  </si>
  <si>
    <t>Total assets</t>
  </si>
  <si>
    <t>Industry segments</t>
  </si>
  <si>
    <t>Telecommunications</t>
  </si>
  <si>
    <t>Information technology</t>
  </si>
  <si>
    <t>Power</t>
  </si>
  <si>
    <t>Media</t>
  </si>
  <si>
    <t>Engineering and manufacturing</t>
  </si>
  <si>
    <t>Corporate</t>
  </si>
  <si>
    <t>Share in results of associate companies</t>
  </si>
  <si>
    <t>Investment in associate companies</t>
  </si>
  <si>
    <t>17.</t>
  </si>
  <si>
    <t>18.</t>
  </si>
  <si>
    <t>19.</t>
  </si>
  <si>
    <t>20.</t>
  </si>
  <si>
    <t>No commentary is made on any variance between actual profit from forecast profit as it does not apply to the Group.</t>
  </si>
  <si>
    <t>21.</t>
  </si>
  <si>
    <t>22.</t>
  </si>
  <si>
    <t>TWSB</t>
  </si>
  <si>
    <t>TRSB</t>
  </si>
  <si>
    <t>Operating profit/(loss) before interest on borrowings</t>
  </si>
  <si>
    <t>depreciation and amortisation, exceptional items and</t>
  </si>
  <si>
    <t>income tax</t>
  </si>
  <si>
    <t>but before income tax</t>
  </si>
  <si>
    <t>By Order of the Board</t>
  </si>
  <si>
    <t>Kuala Lumpur</t>
  </si>
  <si>
    <t>SAPIAH JAMALUDIN (MAICSA 0807355)</t>
  </si>
  <si>
    <t>28 August 2000</t>
  </si>
  <si>
    <t>Secretary</t>
  </si>
  <si>
    <t>end of</t>
  </si>
  <si>
    <t>Review of Performance for the Current Year</t>
  </si>
  <si>
    <t>Prospects for the Current Year</t>
  </si>
  <si>
    <t>2.2 sen</t>
  </si>
  <si>
    <t>The Directors do not recommend any dividend for the current financial</t>
  </si>
  <si>
    <t xml:space="preserve">The credit of RM43,694,000 represents the reduction in the cumulative amortisation of commissioned telecommunications network and </t>
  </si>
  <si>
    <t xml:space="preserve">cumulative amortisation of post commissioning interest capitalised as at 31 December 1999 as a result of a review of accounting </t>
  </si>
  <si>
    <t>estimates undertaken by the Directors of the Company.</t>
  </si>
  <si>
    <t>During the financial period a review was undertaken by the Directors of the Company with the consultation of independent advisers and</t>
  </si>
  <si>
    <t>during the licence period of the Group fixed and mobile businesses.</t>
  </si>
  <si>
    <t>The Order obtained on 14 July 1998, upon application made by the Scheme Companies, was extended quarterly to 28 July</t>
  </si>
  <si>
    <t>1999, 28 October 1999, 28 January 2000, 28 April 2000, 26 July 2000 and subsequently to 26 October 2000 to enable the</t>
  </si>
  <si>
    <t>Scheme Companies to hold Court-Convened Creditors' Meeting, Extraordinary General Meeting and Warrant Holders' Meeting and</t>
  </si>
  <si>
    <t>('Proposed Scheme').</t>
  </si>
  <si>
    <t>As part of the Proposed Scheme, the Company proposes to implement the following:</t>
  </si>
  <si>
    <t>i)</t>
  </si>
  <si>
    <t xml:space="preserve">Proposed restructuring of TIME dotCom Berhad ("TIME dotCom") to own 100% equity interest in TT dotCom Sdn Bhd </t>
  </si>
  <si>
    <t>ii)</t>
  </si>
  <si>
    <t>The restructuring of the debts of the Scheme Companies as follows:</t>
  </si>
  <si>
    <t xml:space="preserve">1) </t>
  </si>
  <si>
    <t xml:space="preserve">The extension of tenure of the US$ Bonds and variations of certain terms of the US$ Bonds for the secured scheme </t>
  </si>
  <si>
    <t>creditors of the Company;</t>
  </si>
  <si>
    <t>2)</t>
  </si>
  <si>
    <t xml:space="preserve">Issuance of 5-year irredeemable convertible unsecured loan stocks in settlement of the scheme amounts owing to the </t>
  </si>
  <si>
    <t>3)</t>
  </si>
  <si>
    <t xml:space="preserve">The issuance of approximately RM3,990.3 million nominal value 2-year promissory notes ("Notes") in settlement of the </t>
  </si>
  <si>
    <t>iii)</t>
  </si>
  <si>
    <t>Proposed disposal of a substantial equity interest in TIME dotCom to a strategic partner; and</t>
  </si>
  <si>
    <t>iv)</t>
  </si>
  <si>
    <t>Proposed listing of TIME dotCom on the Main Board of Kuala Lumpur Stock Exchange ("KLSE").</t>
  </si>
  <si>
    <t xml:space="preserve">obtained. The Securities Commission  on 28th June, 2000 granted conditional approval to the Company for   the </t>
  </si>
  <si>
    <t xml:space="preserve">The Extraordinary General Meeting and Warrant Holders' Meeting are scheduled to be held on 13 September 2000 </t>
  </si>
  <si>
    <t>to approve the Proposed Scheme.</t>
  </si>
  <si>
    <t xml:space="preserve">On 8 July 2000, the Company formally entered into a Share Sale Agreement with Khazanah Nasional Berhad ('Khazanah') </t>
  </si>
  <si>
    <t>as follows:</t>
  </si>
  <si>
    <t>To sell to Khazanah 506,160,000 ordinary shares of RM1.00 each representing 20% equity interest in the resultant enlarged</t>
  </si>
  <si>
    <t>For TEB to issue to Khazanah RM784,548,000 nominal value exchangeable secured bond at an issue price of RM606,683,376</t>
  </si>
  <si>
    <t xml:space="preserve">exchangeable for and secured upon 253,080,000 ordinary shares of RM1.00 each representing  10%  equity  interest  in  the </t>
  </si>
  <si>
    <t>resultant enlarged issued and paid-up share capital of TIME dotCom.</t>
  </si>
  <si>
    <t>creditors.  Subsequent to the meeting, the Proposed Scheme of the Company and nine (9) of its subsidiaries,  received the requisite</t>
  </si>
  <si>
    <t>majority approval of the scheme creditors in number as well as in value.</t>
  </si>
  <si>
    <t>Domestic banks</t>
  </si>
  <si>
    <t>The Directors do not recommend any dividend for the current financial period ended 30 June 2000 (1999: Nil).</t>
  </si>
  <si>
    <t>Exceptional items [note 2(a)]</t>
  </si>
  <si>
    <t>to obtain other necessary approvals from relevant authorities for the implementation of the Proposed Debt Restructuring Scheme</t>
  </si>
  <si>
    <t xml:space="preserve"> </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</si>
</sst>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_)"/>
    <numFmt numFmtId="166" formatCode="#,##0;[Red]\(#,##0\)"/>
    <numFmt numFmtId="167" formatCode="_(* #,##0.0000_);_(* \(#,##0.0000\);_(* &quot;-&quot;_);_(@_)"/>
    <numFmt numFmtId="168" formatCode="_(* #,##0.0_);_(* \(#,##0.0\);_(* &quot;-&quot;_);_(@_)"/>
    <numFmt numFmtId="169" formatCode="#,##0.0000_);[Red]\(#,##0.0000\)"/>
    <numFmt numFmtId="170" formatCode="_(* #,##0_);_(* \(#,##0\);_(* &quot;-&quot;??_);_(@_)"/>
    <numFmt numFmtId="171" formatCode="_(* #,##0.0000_);_(* \(#,##0.0000\);_(* &quot;-&quot;??_);_(@_)"/>
    <numFmt numFmtId="172" formatCode="_(* #,##0.000_);_(* \(#,##0.000\);_(* &quot;-&quot;??_);_(@_)"/>
    <numFmt numFmtId="173" formatCode="#,##0.000_);[Red]\(#,##0.000\)"/>
    <numFmt numFmtId="174" formatCode="_(* #,##0.00_);_(* \(#,##0.00\);_(* &quot;-&quot;_);_(@_)"/>
    <numFmt numFmtId="175" formatCode="_(* #,##0.0_);_(* \(#,##0.0\);_(* &quot;-&quot;??_);_(@_)"/>
    <numFmt numFmtId="176" formatCode="0.0"/>
    <numFmt numFmtId="177" formatCode="_(* #,##0.0_);_(* \(#,##0.0\);_(* &quot;-&quot;?_);_(@_)"/>
    <numFmt numFmtId="178" formatCode="0.0%"/>
  </numFmts>
  <fonts count="8">
    <font>
      <sz val="9"/>
      <name val="Univers"/>
      <family val="0"/>
    </font>
    <font>
      <b/>
      <sz val="8"/>
      <name val="Arial"/>
      <family val="2"/>
    </font>
    <font>
      <sz val="8"/>
      <name val="Arial"/>
      <family val="2"/>
    </font>
    <font>
      <b/>
      <sz val="7.8"/>
      <name val="Arial"/>
      <family val="2"/>
    </font>
    <font>
      <b/>
      <sz val="8"/>
      <color indexed="8"/>
      <name val="Arial"/>
      <family val="2"/>
    </font>
    <font>
      <u val="single"/>
      <sz val="8"/>
      <name val="Arial"/>
      <family val="2"/>
    </font>
    <font>
      <b/>
      <sz val="7.5"/>
      <name val="Arial"/>
      <family val="2"/>
    </font>
    <font>
      <sz val="11"/>
      <name val="Times New Roman"/>
      <family val="0"/>
    </font>
  </fonts>
  <fills count="2">
    <fill>
      <patternFill/>
    </fill>
    <fill>
      <patternFill patternType="gray125"/>
    </fill>
  </fills>
  <borders count="21">
    <border>
      <left/>
      <right/>
      <top/>
      <bottom/>
      <diagonal/>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mediu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medium"/>
    </border>
    <border>
      <left style="thin"/>
      <right>
        <color indexed="63"/>
      </right>
      <top style="thin"/>
      <bottom style="medium"/>
    </border>
    <border>
      <left>
        <color indexed="63"/>
      </left>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lignment/>
      <protection/>
    </xf>
    <xf numFmtId="9" fontId="0" fillId="0" borderId="0" applyFont="0" applyFill="0" applyBorder="0" applyAlignment="0" applyProtection="0"/>
  </cellStyleXfs>
  <cellXfs count="213">
    <xf numFmtId="0" fontId="0" fillId="0" borderId="0" xfId="0" applyAlignment="1">
      <alignment/>
    </xf>
    <xf numFmtId="49" fontId="1" fillId="0" borderId="0" xfId="0" applyNumberFormat="1" applyFont="1" applyBorder="1" applyAlignment="1" applyProtection="1">
      <alignment horizontal="left"/>
      <protection/>
    </xf>
    <xf numFmtId="49" fontId="1" fillId="0" borderId="0" xfId="0" applyNumberFormat="1" applyFont="1" applyFill="1" applyBorder="1" applyAlignment="1" applyProtection="1">
      <alignment horizontal="left"/>
      <protection/>
    </xf>
    <xf numFmtId="164" fontId="2" fillId="0" borderId="0" xfId="0" applyNumberFormat="1" applyFont="1" applyBorder="1" applyAlignment="1" applyProtection="1">
      <alignment horizontal="left"/>
      <protection/>
    </xf>
    <xf numFmtId="0" fontId="2" fillId="0" borderId="0" xfId="0" applyFont="1" applyBorder="1" applyAlignment="1">
      <alignment horizontal="left"/>
    </xf>
    <xf numFmtId="49" fontId="1" fillId="0" borderId="0" xfId="0" applyNumberFormat="1" applyFont="1" applyBorder="1" applyAlignment="1" applyProtection="1">
      <alignment horizontal="center"/>
      <protection/>
    </xf>
    <xf numFmtId="49" fontId="1" fillId="0" borderId="0" xfId="0" applyNumberFormat="1" applyFont="1" applyFill="1" applyBorder="1" applyAlignment="1" applyProtection="1">
      <alignment horizontal="center"/>
      <protection/>
    </xf>
    <xf numFmtId="49" fontId="2" fillId="0" borderId="0" xfId="0" applyNumberFormat="1" applyFont="1" applyBorder="1" applyAlignment="1" applyProtection="1">
      <alignment horizontal="left"/>
      <protection/>
    </xf>
    <xf numFmtId="164" fontId="2" fillId="0" borderId="0" xfId="0" applyNumberFormat="1" applyFont="1" applyBorder="1" applyAlignment="1" applyProtection="1">
      <alignment horizontal="center"/>
      <protection/>
    </xf>
    <xf numFmtId="164" fontId="2" fillId="0" borderId="0" xfId="0" applyNumberFormat="1" applyFont="1" applyFill="1" applyBorder="1" applyAlignment="1" applyProtection="1">
      <alignment horizontal="center"/>
      <protection/>
    </xf>
    <xf numFmtId="0" fontId="2" fillId="0" borderId="0" xfId="0" applyFont="1" applyFill="1" applyBorder="1" applyAlignment="1">
      <alignment horizontal="center"/>
    </xf>
    <xf numFmtId="0" fontId="2" fillId="0" borderId="0" xfId="0" applyFont="1" applyBorder="1" applyAlignment="1">
      <alignment horizontal="center"/>
    </xf>
    <xf numFmtId="49" fontId="2" fillId="0" borderId="0" xfId="0" applyNumberFormat="1" applyFont="1" applyBorder="1" applyAlignment="1" applyProtection="1" quotePrefix="1">
      <alignment horizontal="left"/>
      <protection/>
    </xf>
    <xf numFmtId="164" fontId="1" fillId="0" borderId="0" xfId="0" applyNumberFormat="1" applyFont="1" applyBorder="1" applyAlignment="1" applyProtection="1">
      <alignment horizontal="left"/>
      <protection/>
    </xf>
    <xf numFmtId="0" fontId="1" fillId="0" borderId="0" xfId="0" applyFont="1" applyBorder="1" applyAlignment="1">
      <alignment horizontal="center"/>
    </xf>
    <xf numFmtId="164" fontId="1" fillId="0" borderId="0" xfId="0" applyNumberFormat="1" applyFont="1" applyBorder="1" applyAlignment="1" applyProtection="1">
      <alignment horizontal="center"/>
      <protection/>
    </xf>
    <xf numFmtId="0" fontId="1" fillId="0" borderId="0" xfId="0" applyFont="1" applyFill="1" applyBorder="1" applyAlignment="1">
      <alignment horizontal="center"/>
    </xf>
    <xf numFmtId="164" fontId="1" fillId="0" borderId="0" xfId="0" applyNumberFormat="1" applyFont="1" applyBorder="1" applyAlignment="1" applyProtection="1">
      <alignment horizontal="right"/>
      <protection/>
    </xf>
    <xf numFmtId="164" fontId="1" fillId="0" borderId="0" xfId="0" applyNumberFormat="1" applyFont="1" applyFill="1" applyBorder="1" applyAlignment="1" applyProtection="1">
      <alignment horizontal="right"/>
      <protection/>
    </xf>
    <xf numFmtId="165" fontId="2" fillId="0" borderId="0" xfId="0" applyNumberFormat="1" applyFont="1" applyBorder="1" applyAlignment="1" applyProtection="1">
      <alignment horizontal="left"/>
      <protection/>
    </xf>
    <xf numFmtId="165" fontId="1" fillId="0" borderId="0" xfId="0" applyNumberFormat="1" applyFont="1" applyBorder="1" applyAlignment="1" applyProtection="1">
      <alignment horizontal="right"/>
      <protection/>
    </xf>
    <xf numFmtId="165" fontId="1" fillId="0" borderId="0" xfId="0" applyNumberFormat="1" applyFont="1" applyBorder="1" applyAlignment="1" applyProtection="1">
      <alignment horizontal="center"/>
      <protection/>
    </xf>
    <xf numFmtId="165" fontId="3" fillId="0" borderId="0" xfId="0" applyNumberFormat="1" applyFont="1" applyBorder="1" applyAlignment="1" applyProtection="1">
      <alignment horizontal="right"/>
      <protection/>
    </xf>
    <xf numFmtId="38" fontId="2" fillId="0" borderId="0" xfId="0" applyNumberFormat="1" applyFont="1" applyBorder="1" applyAlignment="1" applyProtection="1">
      <alignment horizontal="left"/>
      <protection/>
    </xf>
    <xf numFmtId="38" fontId="1" fillId="0" borderId="0" xfId="0" applyNumberFormat="1" applyFont="1" applyBorder="1" applyAlignment="1" applyProtection="1">
      <alignment horizontal="right"/>
      <protection/>
    </xf>
    <xf numFmtId="38" fontId="1" fillId="0" borderId="0" xfId="0" applyNumberFormat="1" applyFont="1" applyBorder="1" applyAlignment="1" applyProtection="1">
      <alignment horizontal="center"/>
      <protection/>
    </xf>
    <xf numFmtId="164" fontId="1" fillId="0" borderId="0" xfId="0" applyNumberFormat="1" applyFont="1" applyFill="1" applyBorder="1" applyAlignment="1" applyProtection="1" quotePrefix="1">
      <alignment horizontal="right"/>
      <protection/>
    </xf>
    <xf numFmtId="164" fontId="1" fillId="0" borderId="0" xfId="0" applyNumberFormat="1" applyFont="1" applyBorder="1" applyAlignment="1" applyProtection="1" quotePrefix="1">
      <alignment horizontal="right"/>
      <protection/>
    </xf>
    <xf numFmtId="49" fontId="1" fillId="0" borderId="0" xfId="0" applyNumberFormat="1" applyFont="1" applyBorder="1" applyAlignment="1" applyProtection="1">
      <alignment horizontal="right"/>
      <protection/>
    </xf>
    <xf numFmtId="49" fontId="1" fillId="0" borderId="0" xfId="0" applyNumberFormat="1" applyFont="1" applyFill="1" applyBorder="1" applyAlignment="1" applyProtection="1">
      <alignment horizontal="right"/>
      <protection/>
    </xf>
    <xf numFmtId="41" fontId="2" fillId="0" borderId="0" xfId="0" applyNumberFormat="1" applyFont="1" applyBorder="1" applyAlignment="1" applyProtection="1">
      <alignment horizontal="left"/>
      <protection/>
    </xf>
    <xf numFmtId="41" fontId="1" fillId="0" borderId="0" xfId="0" applyNumberFormat="1" applyFont="1" applyBorder="1" applyAlignment="1" applyProtection="1">
      <alignment horizontal="center"/>
      <protection/>
    </xf>
    <xf numFmtId="1" fontId="1" fillId="0" borderId="0" xfId="0" applyNumberFormat="1" applyFont="1" applyBorder="1" applyAlignment="1" applyProtection="1" quotePrefix="1">
      <alignment horizontal="center"/>
      <protection/>
    </xf>
    <xf numFmtId="1" fontId="2" fillId="0" borderId="0" xfId="0" applyNumberFormat="1" applyFont="1" applyBorder="1" applyAlignment="1" applyProtection="1" quotePrefix="1">
      <alignment horizontal="left"/>
      <protection/>
    </xf>
    <xf numFmtId="9" fontId="2" fillId="0" borderId="0" xfId="0" applyNumberFormat="1" applyFont="1" applyBorder="1" applyAlignment="1" applyProtection="1" quotePrefix="1">
      <alignment horizontal="left"/>
      <protection/>
    </xf>
    <xf numFmtId="41" fontId="2" fillId="0" borderId="0" xfId="0" applyNumberFormat="1" applyFont="1" applyBorder="1" applyAlignment="1" applyProtection="1">
      <alignment horizontal="center"/>
      <protection/>
    </xf>
    <xf numFmtId="1" fontId="2" fillId="0" borderId="0" xfId="0" applyNumberFormat="1" applyFont="1" applyFill="1" applyBorder="1" applyAlignment="1" applyProtection="1" quotePrefix="1">
      <alignment horizontal="center"/>
      <protection/>
    </xf>
    <xf numFmtId="1" fontId="2" fillId="0" borderId="0" xfId="0" applyNumberFormat="1" applyFont="1" applyBorder="1" applyAlignment="1" applyProtection="1" quotePrefix="1">
      <alignment horizontal="center"/>
      <protection/>
    </xf>
    <xf numFmtId="41" fontId="1" fillId="0" borderId="0" xfId="0" applyNumberFormat="1" applyFont="1" applyBorder="1" applyAlignment="1" applyProtection="1">
      <alignment horizontal="left"/>
      <protection/>
    </xf>
    <xf numFmtId="41" fontId="1" fillId="0" borderId="1" xfId="0" applyNumberFormat="1" applyFont="1" applyBorder="1" applyAlignment="1" applyProtection="1">
      <alignment horizontal="center"/>
      <protection/>
    </xf>
    <xf numFmtId="41" fontId="1" fillId="0" borderId="1" xfId="0" applyNumberFormat="1" applyFont="1" applyBorder="1" applyAlignment="1" applyProtection="1">
      <alignment horizontal="right"/>
      <protection/>
    </xf>
    <xf numFmtId="41" fontId="1" fillId="0" borderId="1" xfId="0" applyNumberFormat="1" applyFont="1" applyFill="1" applyBorder="1" applyAlignment="1" applyProtection="1">
      <alignment horizontal="center"/>
      <protection/>
    </xf>
    <xf numFmtId="1" fontId="1" fillId="0" borderId="0" xfId="0" applyNumberFormat="1" applyFont="1" applyBorder="1" applyAlignment="1" applyProtection="1">
      <alignment horizontal="center"/>
      <protection/>
    </xf>
    <xf numFmtId="38" fontId="1" fillId="0" borderId="0" xfId="0" applyNumberFormat="1" applyFont="1" applyBorder="1" applyAlignment="1" applyProtection="1">
      <alignment horizontal="left"/>
      <protection/>
    </xf>
    <xf numFmtId="1" fontId="1" fillId="0" borderId="0" xfId="0" applyNumberFormat="1" applyFont="1" applyBorder="1" applyAlignment="1" applyProtection="1">
      <alignment horizontal="left"/>
      <protection/>
    </xf>
    <xf numFmtId="9" fontId="1" fillId="0" borderId="0" xfId="0" applyNumberFormat="1" applyFont="1" applyBorder="1" applyAlignment="1" applyProtection="1" quotePrefix="1">
      <alignment horizontal="left"/>
      <protection/>
    </xf>
    <xf numFmtId="0" fontId="1" fillId="0" borderId="0" xfId="0" applyFont="1" applyBorder="1" applyAlignment="1">
      <alignment horizontal="left"/>
    </xf>
    <xf numFmtId="41" fontId="2" fillId="0" borderId="1" xfId="0" applyNumberFormat="1" applyFont="1" applyBorder="1" applyAlignment="1" applyProtection="1">
      <alignment horizontal="center"/>
      <protection/>
    </xf>
    <xf numFmtId="41" fontId="2" fillId="0" borderId="1" xfId="0" applyNumberFormat="1" applyFont="1" applyFill="1" applyBorder="1" applyAlignment="1" applyProtection="1">
      <alignment horizontal="center"/>
      <protection/>
    </xf>
    <xf numFmtId="1" fontId="2" fillId="0" borderId="0" xfId="0" applyNumberFormat="1" applyFont="1" applyBorder="1" applyAlignment="1" applyProtection="1">
      <alignment horizontal="center"/>
      <protection/>
    </xf>
    <xf numFmtId="1" fontId="2" fillId="0" borderId="0" xfId="0" applyNumberFormat="1" applyFont="1" applyBorder="1" applyAlignment="1" applyProtection="1">
      <alignment horizontal="left"/>
      <protection/>
    </xf>
    <xf numFmtId="41" fontId="2" fillId="0" borderId="1" xfId="0" applyNumberFormat="1" applyFont="1" applyBorder="1" applyAlignment="1" applyProtection="1">
      <alignment horizontal="right"/>
      <protection/>
    </xf>
    <xf numFmtId="41" fontId="2" fillId="0" borderId="0" xfId="0" applyNumberFormat="1" applyFont="1" applyBorder="1" applyAlignment="1" applyProtection="1">
      <alignment horizontal="right"/>
      <protection/>
    </xf>
    <xf numFmtId="41" fontId="2" fillId="0" borderId="0" xfId="0" applyNumberFormat="1" applyFont="1" applyFill="1" applyBorder="1" applyAlignment="1" applyProtection="1">
      <alignment horizontal="center"/>
      <protection/>
    </xf>
    <xf numFmtId="164" fontId="2" fillId="0" borderId="0" xfId="0" applyNumberFormat="1" applyFont="1" applyBorder="1" applyAlignment="1" applyProtection="1" quotePrefix="1">
      <alignment horizontal="left"/>
      <protection/>
    </xf>
    <xf numFmtId="41" fontId="2" fillId="0" borderId="2" xfId="0" applyNumberFormat="1" applyFont="1" applyBorder="1" applyAlignment="1" applyProtection="1">
      <alignment horizontal="center"/>
      <protection/>
    </xf>
    <xf numFmtId="41" fontId="2" fillId="0" borderId="2" xfId="0" applyNumberFormat="1" applyFont="1" applyFill="1" applyBorder="1" applyAlignment="1" applyProtection="1">
      <alignment horizontal="center"/>
      <protection/>
    </xf>
    <xf numFmtId="166" fontId="2" fillId="0" borderId="0" xfId="0" applyNumberFormat="1" applyFont="1" applyBorder="1" applyAlignment="1" applyProtection="1">
      <alignment horizontal="left"/>
      <protection/>
    </xf>
    <xf numFmtId="166" fontId="2" fillId="0" borderId="0" xfId="0" applyNumberFormat="1" applyFont="1" applyBorder="1" applyAlignment="1" applyProtection="1">
      <alignment horizontal="center"/>
      <protection/>
    </xf>
    <xf numFmtId="166" fontId="2" fillId="0" borderId="0" xfId="0" applyNumberFormat="1" applyFont="1" applyBorder="1" applyAlignment="1" applyProtection="1">
      <alignment horizontal="right"/>
      <protection/>
    </xf>
    <xf numFmtId="9" fontId="2" fillId="0" borderId="0" xfId="0" applyNumberFormat="1" applyFont="1" applyFill="1" applyBorder="1" applyAlignment="1" applyProtection="1">
      <alignment horizontal="center"/>
      <protection/>
    </xf>
    <xf numFmtId="9" fontId="2" fillId="0" borderId="0" xfId="0" applyNumberFormat="1" applyFont="1" applyBorder="1" applyAlignment="1" applyProtection="1">
      <alignment horizontal="center"/>
      <protection/>
    </xf>
    <xf numFmtId="9" fontId="2" fillId="0" borderId="0" xfId="0" applyNumberFormat="1" applyFont="1" applyBorder="1" applyAlignment="1" applyProtection="1">
      <alignment horizontal="left"/>
      <protection/>
    </xf>
    <xf numFmtId="166" fontId="1" fillId="0" borderId="0" xfId="0" applyNumberFormat="1" applyFont="1" applyBorder="1" applyAlignment="1" applyProtection="1" quotePrefix="1">
      <alignment horizontal="left"/>
      <protection/>
    </xf>
    <xf numFmtId="166" fontId="1" fillId="0" borderId="0" xfId="0" applyNumberFormat="1" applyFont="1" applyBorder="1" applyAlignment="1" applyProtection="1">
      <alignment horizontal="center"/>
      <protection/>
    </xf>
    <xf numFmtId="41" fontId="1" fillId="0" borderId="0" xfId="0" applyNumberFormat="1" applyFont="1" applyBorder="1" applyAlignment="1" applyProtection="1">
      <alignment horizontal="right"/>
      <protection/>
    </xf>
    <xf numFmtId="166" fontId="1" fillId="0" borderId="0" xfId="0" applyNumberFormat="1" applyFont="1" applyBorder="1" applyAlignment="1" applyProtection="1" quotePrefix="1">
      <alignment horizontal="center"/>
      <protection/>
    </xf>
    <xf numFmtId="41" fontId="1" fillId="0" borderId="0" xfId="0" applyNumberFormat="1" applyFont="1" applyFill="1" applyBorder="1" applyAlignment="1" applyProtection="1">
      <alignment horizontal="center"/>
      <protection/>
    </xf>
    <xf numFmtId="166" fontId="1" fillId="0" borderId="0" xfId="0" applyNumberFormat="1" applyFont="1" applyBorder="1" applyAlignment="1" applyProtection="1">
      <alignment horizontal="left"/>
      <protection/>
    </xf>
    <xf numFmtId="41" fontId="2" fillId="0" borderId="2" xfId="0" applyNumberFormat="1" applyFont="1" applyBorder="1" applyAlignment="1" applyProtection="1">
      <alignment horizontal="right"/>
      <protection/>
    </xf>
    <xf numFmtId="166" fontId="1" fillId="0" borderId="0" xfId="0" applyNumberFormat="1" applyFont="1" applyBorder="1" applyAlignment="1" applyProtection="1">
      <alignment horizontal="right"/>
      <protection/>
    </xf>
    <xf numFmtId="166" fontId="1" fillId="0" borderId="0" xfId="0" applyNumberFormat="1" applyFont="1" applyFill="1" applyBorder="1" applyAlignment="1" applyProtection="1">
      <alignment horizontal="center"/>
      <protection/>
    </xf>
    <xf numFmtId="165" fontId="1" fillId="0" borderId="0" xfId="0" applyNumberFormat="1" applyFont="1" applyBorder="1" applyAlignment="1" applyProtection="1">
      <alignment horizontal="left"/>
      <protection/>
    </xf>
    <xf numFmtId="166" fontId="4" fillId="0" borderId="0" xfId="0" applyNumberFormat="1" applyFont="1" applyBorder="1" applyAlignment="1" applyProtection="1">
      <alignment/>
      <protection/>
    </xf>
    <xf numFmtId="166" fontId="4" fillId="0" borderId="0" xfId="0" applyNumberFormat="1" applyFont="1" applyFill="1" applyBorder="1" applyAlignment="1" applyProtection="1">
      <alignment/>
      <protection/>
    </xf>
    <xf numFmtId="0" fontId="2" fillId="0" borderId="0" xfId="0" applyFont="1" applyBorder="1" applyAlignment="1" quotePrefix="1">
      <alignment horizontal="left"/>
    </xf>
    <xf numFmtId="41" fontId="2" fillId="0" borderId="2" xfId="0" applyNumberFormat="1" applyFont="1" applyBorder="1" applyAlignment="1" applyProtection="1">
      <alignment/>
      <protection/>
    </xf>
    <xf numFmtId="41" fontId="2" fillId="0" borderId="2" xfId="0" applyNumberFormat="1" applyFont="1" applyFill="1" applyBorder="1" applyAlignment="1" applyProtection="1">
      <alignment/>
      <protection/>
    </xf>
    <xf numFmtId="164" fontId="1" fillId="0" borderId="0" xfId="0" applyNumberFormat="1" applyFont="1" applyBorder="1" applyAlignment="1" applyProtection="1" quotePrefix="1">
      <alignment horizontal="left"/>
      <protection/>
    </xf>
    <xf numFmtId="0" fontId="1" fillId="0" borderId="0" xfId="0" applyFont="1" applyBorder="1" applyAlignment="1" quotePrefix="1">
      <alignment horizontal="left"/>
    </xf>
    <xf numFmtId="41" fontId="1" fillId="0" borderId="0" xfId="0" applyNumberFormat="1" applyFont="1" applyBorder="1" applyAlignment="1">
      <alignment horizontal="center"/>
    </xf>
    <xf numFmtId="38" fontId="1" fillId="0" borderId="0" xfId="0" applyNumberFormat="1" applyFont="1" applyFill="1" applyBorder="1" applyAlignment="1" applyProtection="1">
      <alignment horizontal="center"/>
      <protection/>
    </xf>
    <xf numFmtId="41" fontId="1" fillId="0" borderId="0" xfId="0" applyNumberFormat="1" applyFont="1" applyFill="1" applyBorder="1" applyAlignment="1">
      <alignment horizontal="center"/>
    </xf>
    <xf numFmtId="38" fontId="1" fillId="0" borderId="0" xfId="0" applyNumberFormat="1" applyFont="1" applyBorder="1" applyAlignment="1" applyProtection="1" quotePrefix="1">
      <alignment horizontal="left"/>
      <protection/>
    </xf>
    <xf numFmtId="41" fontId="2" fillId="0" borderId="3" xfId="0" applyNumberFormat="1" applyFont="1" applyBorder="1" applyAlignment="1">
      <alignment horizontal="center"/>
    </xf>
    <xf numFmtId="41" fontId="2" fillId="0" borderId="0" xfId="0" applyNumberFormat="1" applyFont="1" applyBorder="1" applyAlignment="1">
      <alignment horizontal="center"/>
    </xf>
    <xf numFmtId="41" fontId="2" fillId="0" borderId="3" xfId="0" applyNumberFormat="1" applyFont="1" applyFill="1" applyBorder="1" applyAlignment="1">
      <alignment horizontal="center"/>
    </xf>
    <xf numFmtId="38" fontId="2" fillId="0" borderId="0" xfId="0" applyNumberFormat="1" applyFont="1" applyBorder="1" applyAlignment="1" applyProtection="1">
      <alignment horizontal="center"/>
      <protection/>
    </xf>
    <xf numFmtId="38" fontId="2" fillId="0" borderId="0" xfId="0" applyNumberFormat="1" applyFont="1" applyBorder="1" applyAlignment="1" applyProtection="1" quotePrefix="1">
      <alignment horizontal="left"/>
      <protection/>
    </xf>
    <xf numFmtId="49" fontId="2" fillId="0" borderId="0" xfId="0" applyNumberFormat="1" applyFont="1" applyBorder="1" applyAlignment="1">
      <alignment horizontal="left"/>
    </xf>
    <xf numFmtId="41" fontId="2" fillId="0" borderId="4" xfId="0" applyNumberFormat="1" applyFont="1" applyBorder="1" applyAlignment="1">
      <alignment horizontal="center"/>
    </xf>
    <xf numFmtId="41" fontId="2" fillId="0" borderId="4" xfId="0" applyNumberFormat="1" applyFont="1" applyFill="1" applyBorder="1" applyAlignment="1">
      <alignment horizontal="center"/>
    </xf>
    <xf numFmtId="166" fontId="2" fillId="0" borderId="0" xfId="0" applyNumberFormat="1" applyFont="1" applyBorder="1" applyAlignment="1">
      <alignment horizontal="center"/>
    </xf>
    <xf numFmtId="41" fontId="2" fillId="0" borderId="0" xfId="0" applyNumberFormat="1" applyFont="1" applyFill="1" applyBorder="1" applyAlignment="1">
      <alignment horizontal="center"/>
    </xf>
    <xf numFmtId="166" fontId="2" fillId="0" borderId="0" xfId="0" applyNumberFormat="1" applyFont="1" applyBorder="1" applyAlignment="1" applyProtection="1" quotePrefix="1">
      <alignment horizontal="center"/>
      <protection/>
    </xf>
    <xf numFmtId="41" fontId="2" fillId="0" borderId="2" xfId="0" applyNumberFormat="1" applyFont="1" applyBorder="1" applyAlignment="1">
      <alignment horizontal="center"/>
    </xf>
    <xf numFmtId="41" fontId="2" fillId="0" borderId="2" xfId="0" applyNumberFormat="1" applyFont="1" applyFill="1" applyBorder="1" applyAlignment="1">
      <alignment horizontal="center"/>
    </xf>
    <xf numFmtId="41" fontId="2" fillId="0" borderId="0" xfId="0" applyNumberFormat="1" applyFont="1" applyBorder="1" applyAlignment="1">
      <alignment horizontal="left"/>
    </xf>
    <xf numFmtId="41" fontId="2" fillId="0" borderId="0" xfId="0" applyNumberFormat="1" applyFont="1" applyBorder="1" applyAlignment="1">
      <alignment horizontal="right"/>
    </xf>
    <xf numFmtId="38" fontId="2" fillId="0" borderId="0" xfId="0" applyNumberFormat="1" applyFont="1" applyFill="1" applyBorder="1" applyAlignment="1" applyProtection="1">
      <alignment horizontal="center"/>
      <protection/>
    </xf>
    <xf numFmtId="167" fontId="2" fillId="0" borderId="0" xfId="0" applyNumberFormat="1" applyFont="1" applyBorder="1" applyAlignment="1" applyProtection="1">
      <alignment horizontal="left"/>
      <protection/>
    </xf>
    <xf numFmtId="41" fontId="2" fillId="0" borderId="1" xfId="0" applyNumberFormat="1" applyFont="1" applyFill="1" applyBorder="1" applyAlignment="1" applyProtection="1">
      <alignment horizontal="right"/>
      <protection/>
    </xf>
    <xf numFmtId="41" fontId="2" fillId="0" borderId="0" xfId="0" applyNumberFormat="1" applyFont="1" applyFill="1" applyBorder="1" applyAlignment="1" applyProtection="1">
      <alignment horizontal="right"/>
      <protection/>
    </xf>
    <xf numFmtId="41" fontId="2" fillId="0" borderId="1" xfId="0" applyNumberFormat="1" applyFont="1" applyBorder="1" applyAlignment="1" applyProtection="1" quotePrefix="1">
      <alignment horizontal="right"/>
      <protection/>
    </xf>
    <xf numFmtId="166" fontId="2" fillId="0" borderId="0" xfId="0" applyNumberFormat="1" applyFont="1" applyBorder="1" applyAlignment="1">
      <alignment horizontal="left"/>
    </xf>
    <xf numFmtId="38" fontId="2" fillId="0" borderId="0" xfId="0" applyNumberFormat="1" applyFont="1" applyFill="1" applyBorder="1" applyAlignment="1" applyProtection="1">
      <alignment horizontal="right"/>
      <protection/>
    </xf>
    <xf numFmtId="166" fontId="2" fillId="0" borderId="0" xfId="0" applyNumberFormat="1" applyFont="1" applyBorder="1" applyAlignment="1" applyProtection="1" quotePrefix="1">
      <alignment horizontal="right"/>
      <protection/>
    </xf>
    <xf numFmtId="49" fontId="2" fillId="0" borderId="0" xfId="0" applyNumberFormat="1" applyFont="1" applyFill="1" applyBorder="1" applyAlignment="1" applyProtection="1">
      <alignment horizontal="right"/>
      <protection/>
    </xf>
    <xf numFmtId="49" fontId="2" fillId="0" borderId="0" xfId="0" applyNumberFormat="1" applyFont="1" applyBorder="1" applyAlignment="1" applyProtection="1">
      <alignment horizontal="right"/>
      <protection/>
    </xf>
    <xf numFmtId="43" fontId="2" fillId="0" borderId="0" xfId="15" applyNumberFormat="1" applyFont="1" applyBorder="1" applyAlignment="1">
      <alignment horizontal="center"/>
    </xf>
    <xf numFmtId="169" fontId="2" fillId="0" borderId="0" xfId="0" applyNumberFormat="1" applyFont="1" applyBorder="1" applyAlignment="1" applyProtection="1" quotePrefix="1">
      <alignment horizontal="center"/>
      <protection/>
    </xf>
    <xf numFmtId="38" fontId="2" fillId="0" borderId="0" xfId="0" applyNumberFormat="1" applyFont="1" applyBorder="1" applyAlignment="1" applyProtection="1" quotePrefix="1">
      <alignment horizontal="center"/>
      <protection/>
    </xf>
    <xf numFmtId="38" fontId="1" fillId="0" borderId="0" xfId="0" applyNumberFormat="1" applyFont="1" applyFill="1" applyBorder="1" applyAlignment="1" applyProtection="1">
      <alignment horizontal="right"/>
      <protection/>
    </xf>
    <xf numFmtId="166" fontId="1" fillId="0" borderId="0" xfId="0" applyNumberFormat="1" applyFont="1" applyBorder="1" applyAlignment="1" applyProtection="1" quotePrefix="1">
      <alignment horizontal="right"/>
      <protection/>
    </xf>
    <xf numFmtId="1" fontId="2" fillId="0" borderId="0" xfId="0" applyNumberFormat="1" applyFont="1" applyBorder="1" applyAlignment="1">
      <alignment horizontal="left"/>
    </xf>
    <xf numFmtId="1" fontId="2" fillId="0" borderId="0" xfId="0" applyNumberFormat="1" applyFont="1" applyBorder="1" applyAlignment="1" applyProtection="1">
      <alignment horizontal="right"/>
      <protection/>
    </xf>
    <xf numFmtId="41" fontId="2" fillId="0" borderId="3" xfId="0" applyNumberFormat="1" applyFont="1" applyFill="1" applyBorder="1" applyAlignment="1" applyProtection="1">
      <alignment horizontal="center"/>
      <protection/>
    </xf>
    <xf numFmtId="41" fontId="2" fillId="0" borderId="3" xfId="0" applyNumberFormat="1" applyFont="1" applyBorder="1" applyAlignment="1" applyProtection="1">
      <alignment horizontal="center"/>
      <protection/>
    </xf>
    <xf numFmtId="41" fontId="2" fillId="0" borderId="5" xfId="0" applyNumberFormat="1" applyFont="1" applyFill="1" applyBorder="1" applyAlignment="1" applyProtection="1">
      <alignment horizontal="center"/>
      <protection/>
    </xf>
    <xf numFmtId="41" fontId="2" fillId="0" borderId="5" xfId="0" applyNumberFormat="1" applyFont="1" applyBorder="1" applyAlignment="1" applyProtection="1">
      <alignment horizontal="center"/>
      <protection/>
    </xf>
    <xf numFmtId="41" fontId="2" fillId="0" borderId="4" xfId="0" applyNumberFormat="1" applyFont="1" applyFill="1" applyBorder="1" applyAlignment="1" applyProtection="1">
      <alignment horizontal="center"/>
      <protection/>
    </xf>
    <xf numFmtId="41" fontId="2" fillId="0" borderId="4" xfId="0" applyNumberFormat="1" applyFont="1" applyBorder="1" applyAlignment="1" applyProtection="1">
      <alignment horizontal="center"/>
      <protection/>
    </xf>
    <xf numFmtId="170" fontId="2" fillId="0" borderId="0" xfId="15" applyNumberFormat="1" applyFont="1" applyBorder="1" applyAlignment="1" applyProtection="1">
      <alignment horizontal="left"/>
      <protection/>
    </xf>
    <xf numFmtId="41" fontId="1" fillId="0" borderId="6" xfId="0" applyNumberFormat="1" applyFont="1" applyFill="1" applyBorder="1" applyAlignment="1" applyProtection="1">
      <alignment horizontal="center"/>
      <protection/>
    </xf>
    <xf numFmtId="41" fontId="1" fillId="0" borderId="6" xfId="0" applyNumberFormat="1" applyFont="1" applyBorder="1" applyAlignment="1" applyProtection="1">
      <alignment horizontal="center"/>
      <protection/>
    </xf>
    <xf numFmtId="41" fontId="2" fillId="0" borderId="7" xfId="0" applyNumberFormat="1" applyFont="1" applyFill="1" applyBorder="1" applyAlignment="1" applyProtection="1">
      <alignment horizontal="center"/>
      <protection/>
    </xf>
    <xf numFmtId="41" fontId="2" fillId="0" borderId="7" xfId="0" applyNumberFormat="1" applyFont="1" applyBorder="1" applyAlignment="1" applyProtection="1">
      <alignment horizontal="center"/>
      <protection/>
    </xf>
    <xf numFmtId="170" fontId="2" fillId="0" borderId="0" xfId="15" applyNumberFormat="1" applyFont="1" applyBorder="1" applyAlignment="1">
      <alignment horizontal="center"/>
    </xf>
    <xf numFmtId="43" fontId="2" fillId="0" borderId="0" xfId="15" applyFont="1" applyBorder="1" applyAlignment="1">
      <alignment horizontal="center"/>
    </xf>
    <xf numFmtId="41" fontId="1" fillId="0" borderId="1" xfId="0" applyNumberFormat="1" applyFont="1" applyFill="1" applyBorder="1" applyAlignment="1" applyProtection="1">
      <alignment horizontal="right"/>
      <protection/>
    </xf>
    <xf numFmtId="41" fontId="2" fillId="0" borderId="0" xfId="0" applyNumberFormat="1" applyFont="1" applyBorder="1" applyAlignment="1" applyProtection="1" quotePrefix="1">
      <alignment horizontal="center"/>
      <protection/>
    </xf>
    <xf numFmtId="166" fontId="1" fillId="0" borderId="0" xfId="0" applyNumberFormat="1" applyFont="1" applyBorder="1" applyAlignment="1">
      <alignment horizontal="center"/>
    </xf>
    <xf numFmtId="38" fontId="1" fillId="0" borderId="0" xfId="0" applyNumberFormat="1" applyFont="1" applyBorder="1" applyAlignment="1" applyProtection="1" quotePrefix="1">
      <alignment horizontal="right"/>
      <protection/>
    </xf>
    <xf numFmtId="38" fontId="1" fillId="0" borderId="0" xfId="0" applyNumberFormat="1" applyFont="1" applyBorder="1" applyAlignment="1" applyProtection="1" quotePrefix="1">
      <alignment horizontal="center"/>
      <protection/>
    </xf>
    <xf numFmtId="49" fontId="1" fillId="0" borderId="0" xfId="0" applyNumberFormat="1" applyFont="1" applyBorder="1" applyAlignment="1" applyProtection="1" quotePrefix="1">
      <alignment horizontal="right"/>
      <protection/>
    </xf>
    <xf numFmtId="166" fontId="1" fillId="0" borderId="0" xfId="0" applyNumberFormat="1" applyFont="1" applyBorder="1" applyAlignment="1">
      <alignment horizontal="right"/>
    </xf>
    <xf numFmtId="0" fontId="2" fillId="0" borderId="0" xfId="0" applyFont="1" applyFill="1" applyBorder="1" applyAlignment="1">
      <alignment horizontal="left"/>
    </xf>
    <xf numFmtId="49" fontId="1" fillId="0" borderId="0" xfId="0" applyNumberFormat="1" applyFont="1" applyFill="1" applyBorder="1" applyAlignment="1" applyProtection="1" quotePrefix="1">
      <alignment horizontal="right"/>
      <protection/>
    </xf>
    <xf numFmtId="38" fontId="2" fillId="0" borderId="2" xfId="0" applyNumberFormat="1" applyFont="1" applyFill="1" applyBorder="1" applyAlignment="1" applyProtection="1">
      <alignment/>
      <protection/>
    </xf>
    <xf numFmtId="37" fontId="2" fillId="0" borderId="0" xfId="0" applyNumberFormat="1" applyFont="1" applyBorder="1" applyAlignment="1" applyProtection="1">
      <alignment horizontal="left"/>
      <protection/>
    </xf>
    <xf numFmtId="165" fontId="2" fillId="0" borderId="0" xfId="0" applyNumberFormat="1" applyFont="1" applyBorder="1" applyAlignment="1" applyProtection="1">
      <alignment horizontal="center"/>
      <protection/>
    </xf>
    <xf numFmtId="37" fontId="2" fillId="0" borderId="0" xfId="0" applyNumberFormat="1" applyFont="1" applyFill="1" applyBorder="1" applyAlignment="1" applyProtection="1">
      <alignment horizontal="center"/>
      <protection/>
    </xf>
    <xf numFmtId="37" fontId="2" fillId="0" borderId="0" xfId="0" applyNumberFormat="1" applyFont="1" applyBorder="1" applyAlignment="1" applyProtection="1">
      <alignment horizontal="center"/>
      <protection/>
    </xf>
    <xf numFmtId="1" fontId="2" fillId="0" borderId="0" xfId="0" applyNumberFormat="1" applyFont="1" applyFill="1" applyBorder="1" applyAlignment="1" applyProtection="1">
      <alignment horizontal="center"/>
      <protection/>
    </xf>
    <xf numFmtId="164" fontId="2" fillId="0" borderId="0" xfId="0" applyNumberFormat="1" applyFont="1" applyBorder="1" applyAlignment="1" applyProtection="1">
      <alignment horizontal="right"/>
      <protection/>
    </xf>
    <xf numFmtId="166" fontId="2" fillId="0" borderId="0" xfId="0" applyNumberFormat="1" applyFont="1" applyBorder="1" applyAlignment="1" applyProtection="1" quotePrefix="1">
      <alignment horizontal="left"/>
      <protection/>
    </xf>
    <xf numFmtId="41" fontId="2" fillId="0" borderId="8" xfId="0" applyNumberFormat="1" applyFont="1" applyBorder="1" applyAlignment="1" applyProtection="1">
      <alignment/>
      <protection/>
    </xf>
    <xf numFmtId="41" fontId="2" fillId="0" borderId="7" xfId="0" applyNumberFormat="1" applyFont="1" applyBorder="1" applyAlignment="1" applyProtection="1">
      <alignment/>
      <protection/>
    </xf>
    <xf numFmtId="41" fontId="1" fillId="0" borderId="7" xfId="0" applyNumberFormat="1" applyFont="1" applyBorder="1" applyAlignment="1" applyProtection="1">
      <alignment horizontal="center"/>
      <protection/>
    </xf>
    <xf numFmtId="37" fontId="1" fillId="0" borderId="7" xfId="0" applyNumberFormat="1" applyFont="1" applyFill="1" applyBorder="1" applyAlignment="1" applyProtection="1">
      <alignment horizontal="center"/>
      <protection/>
    </xf>
    <xf numFmtId="37" fontId="2" fillId="0" borderId="7" xfId="0" applyNumberFormat="1" applyFont="1" applyBorder="1" applyAlignment="1" applyProtection="1">
      <alignment horizontal="center"/>
      <protection/>
    </xf>
    <xf numFmtId="41" fontId="2" fillId="0" borderId="9" xfId="0" applyNumberFormat="1" applyFont="1" applyBorder="1" applyAlignment="1" applyProtection="1">
      <alignment horizontal="center"/>
      <protection/>
    </xf>
    <xf numFmtId="164" fontId="2" fillId="0" borderId="10" xfId="0" applyNumberFormat="1" applyFont="1" applyBorder="1" applyAlignment="1" applyProtection="1">
      <alignment horizontal="center"/>
      <protection/>
    </xf>
    <xf numFmtId="164" fontId="2" fillId="0" borderId="8" xfId="0" applyNumberFormat="1" applyFont="1" applyBorder="1" applyAlignment="1" applyProtection="1">
      <alignment horizontal="center"/>
      <protection/>
    </xf>
    <xf numFmtId="41" fontId="2" fillId="0" borderId="8" xfId="0" applyNumberFormat="1" applyFont="1" applyBorder="1" applyAlignment="1" applyProtection="1">
      <alignment horizontal="left"/>
      <protection/>
    </xf>
    <xf numFmtId="41" fontId="2" fillId="0" borderId="8" xfId="0" applyNumberFormat="1" applyFont="1" applyBorder="1" applyAlignment="1" applyProtection="1">
      <alignment horizontal="center"/>
      <protection/>
    </xf>
    <xf numFmtId="37" fontId="2" fillId="0" borderId="9" xfId="0" applyNumberFormat="1" applyFont="1" applyFill="1" applyBorder="1" applyAlignment="1" applyProtection="1">
      <alignment horizontal="center"/>
      <protection/>
    </xf>
    <xf numFmtId="37" fontId="2" fillId="0" borderId="8" xfId="0" applyNumberFormat="1" applyFont="1" applyBorder="1" applyAlignment="1" applyProtection="1">
      <alignment horizontal="center"/>
      <protection/>
    </xf>
    <xf numFmtId="164" fontId="5" fillId="0" borderId="0" xfId="0" applyNumberFormat="1" applyFont="1" applyBorder="1" applyAlignment="1" applyProtection="1">
      <alignment horizontal="left"/>
      <protection/>
    </xf>
    <xf numFmtId="41" fontId="2" fillId="0" borderId="3" xfId="0" applyNumberFormat="1" applyFont="1" applyBorder="1" applyAlignment="1" applyProtection="1">
      <alignment horizontal="left"/>
      <protection/>
    </xf>
    <xf numFmtId="41" fontId="2" fillId="0" borderId="11" xfId="0" applyNumberFormat="1" applyFont="1" applyBorder="1" applyAlignment="1" applyProtection="1">
      <alignment horizontal="left"/>
      <protection/>
    </xf>
    <xf numFmtId="41" fontId="2" fillId="0" borderId="12" xfId="0" applyNumberFormat="1" applyFont="1" applyBorder="1" applyAlignment="1" applyProtection="1">
      <alignment horizontal="left"/>
      <protection/>
    </xf>
    <xf numFmtId="41" fontId="2" fillId="0" borderId="13" xfId="0" applyNumberFormat="1" applyFont="1" applyBorder="1" applyAlignment="1" applyProtection="1">
      <alignment horizontal="center"/>
      <protection/>
    </xf>
    <xf numFmtId="41" fontId="2" fillId="0" borderId="12" xfId="0" applyNumberFormat="1" applyFont="1" applyBorder="1" applyAlignment="1" applyProtection="1">
      <alignment horizontal="center"/>
      <protection/>
    </xf>
    <xf numFmtId="41" fontId="2" fillId="0" borderId="11" xfId="0" applyNumberFormat="1" applyFont="1" applyBorder="1" applyAlignment="1" applyProtection="1">
      <alignment horizontal="center"/>
      <protection/>
    </xf>
    <xf numFmtId="37" fontId="2" fillId="0" borderId="12" xfId="0" applyNumberFormat="1" applyFont="1" applyFill="1" applyBorder="1" applyAlignment="1" applyProtection="1">
      <alignment horizontal="center"/>
      <protection/>
    </xf>
    <xf numFmtId="37" fontId="2" fillId="0" borderId="11" xfId="0" applyNumberFormat="1" applyFont="1" applyBorder="1" applyAlignment="1" applyProtection="1">
      <alignment horizontal="center"/>
      <protection/>
    </xf>
    <xf numFmtId="41" fontId="2" fillId="0" borderId="5" xfId="0" applyNumberFormat="1" applyFont="1" applyBorder="1" applyAlignment="1" applyProtection="1">
      <alignment horizontal="left"/>
      <protection/>
    </xf>
    <xf numFmtId="41" fontId="2" fillId="0" borderId="14" xfId="0" applyNumberFormat="1" applyFont="1" applyBorder="1" applyAlignment="1" applyProtection="1">
      <alignment horizontal="left"/>
      <protection/>
    </xf>
    <xf numFmtId="41" fontId="2" fillId="0" borderId="15" xfId="0" applyNumberFormat="1" applyFont="1" applyBorder="1" applyAlignment="1" applyProtection="1">
      <alignment horizontal="left"/>
      <protection/>
    </xf>
    <xf numFmtId="41" fontId="2" fillId="0" borderId="15" xfId="0" applyNumberFormat="1" applyFont="1" applyBorder="1" applyAlignment="1" applyProtection="1">
      <alignment horizontal="center"/>
      <protection/>
    </xf>
    <xf numFmtId="41" fontId="2" fillId="0" borderId="14" xfId="0" applyNumberFormat="1" applyFont="1" applyBorder="1" applyAlignment="1" applyProtection="1">
      <alignment horizontal="center"/>
      <protection/>
    </xf>
    <xf numFmtId="41" fontId="2" fillId="0" borderId="15" xfId="0" applyNumberFormat="1" applyFont="1" applyFill="1" applyBorder="1" applyAlignment="1" applyProtection="1">
      <alignment horizontal="center"/>
      <protection/>
    </xf>
    <xf numFmtId="37" fontId="2" fillId="0" borderId="14" xfId="0" applyNumberFormat="1" applyFont="1" applyBorder="1" applyAlignment="1" applyProtection="1">
      <alignment horizontal="center"/>
      <protection/>
    </xf>
    <xf numFmtId="37" fontId="2" fillId="0" borderId="15" xfId="0" applyNumberFormat="1" applyFont="1" applyFill="1" applyBorder="1" applyAlignment="1" applyProtection="1">
      <alignment horizontal="center"/>
      <protection/>
    </xf>
    <xf numFmtId="41" fontId="2" fillId="0" borderId="5" xfId="0" applyNumberFormat="1" applyFont="1" applyFill="1" applyBorder="1" applyAlignment="1" applyProtection="1">
      <alignment horizontal="left"/>
      <protection/>
    </xf>
    <xf numFmtId="41" fontId="2" fillId="0" borderId="14" xfId="0" applyNumberFormat="1" applyFont="1" applyFill="1" applyBorder="1" applyAlignment="1" applyProtection="1">
      <alignment horizontal="left"/>
      <protection/>
    </xf>
    <xf numFmtId="41" fontId="2" fillId="0" borderId="15" xfId="0" applyNumberFormat="1" applyFont="1" applyFill="1" applyBorder="1" applyAlignment="1" applyProtection="1">
      <alignment horizontal="left"/>
      <protection/>
    </xf>
    <xf numFmtId="37" fontId="2" fillId="0" borderId="15" xfId="0" applyNumberFormat="1" applyFont="1" applyFill="1" applyBorder="1" applyAlignment="1" applyProtection="1">
      <alignment/>
      <protection/>
    </xf>
    <xf numFmtId="41" fontId="2" fillId="0" borderId="4" xfId="0" applyNumberFormat="1" applyFont="1" applyBorder="1" applyAlignment="1" applyProtection="1">
      <alignment horizontal="left"/>
      <protection/>
    </xf>
    <xf numFmtId="41" fontId="2" fillId="0" borderId="16" xfId="0" applyNumberFormat="1" applyFont="1" applyBorder="1" applyAlignment="1" applyProtection="1">
      <alignment horizontal="left"/>
      <protection/>
    </xf>
    <xf numFmtId="41" fontId="2" fillId="0" borderId="17" xfId="0" applyNumberFormat="1" applyFont="1" applyBorder="1" applyAlignment="1" applyProtection="1">
      <alignment horizontal="left"/>
      <protection/>
    </xf>
    <xf numFmtId="41" fontId="2" fillId="0" borderId="17" xfId="0" applyNumberFormat="1" applyFont="1" applyBorder="1" applyAlignment="1" applyProtection="1">
      <alignment horizontal="center"/>
      <protection/>
    </xf>
    <xf numFmtId="41" fontId="2" fillId="0" borderId="16" xfId="0" applyNumberFormat="1" applyFont="1" applyBorder="1" applyAlignment="1" applyProtection="1">
      <alignment horizontal="center"/>
      <protection/>
    </xf>
    <xf numFmtId="37" fontId="2" fillId="0" borderId="17" xfId="0" applyNumberFormat="1" applyFont="1" applyFill="1" applyBorder="1" applyAlignment="1" applyProtection="1">
      <alignment horizontal="center"/>
      <protection/>
    </xf>
    <xf numFmtId="37" fontId="2" fillId="0" borderId="16" xfId="0" applyNumberFormat="1" applyFont="1" applyBorder="1" applyAlignment="1" applyProtection="1">
      <alignment horizontal="center"/>
      <protection/>
    </xf>
    <xf numFmtId="41" fontId="2" fillId="0" borderId="10" xfId="0" applyNumberFormat="1" applyFont="1" applyBorder="1" applyAlignment="1" applyProtection="1">
      <alignment horizontal="left"/>
      <protection/>
    </xf>
    <xf numFmtId="41" fontId="2" fillId="0" borderId="9" xfId="0" applyNumberFormat="1" applyFont="1" applyBorder="1" applyAlignment="1" applyProtection="1">
      <alignment horizontal="left"/>
      <protection/>
    </xf>
    <xf numFmtId="41" fontId="2" fillId="0" borderId="7" xfId="0" applyNumberFormat="1" applyFont="1" applyBorder="1" applyAlignment="1" applyProtection="1">
      <alignment horizontal="left"/>
      <protection/>
    </xf>
    <xf numFmtId="41" fontId="2" fillId="0" borderId="9" xfId="0" applyNumberFormat="1" applyFont="1" applyFill="1" applyBorder="1" applyAlignment="1" applyProtection="1">
      <alignment horizontal="left"/>
      <protection/>
    </xf>
    <xf numFmtId="41" fontId="1" fillId="0" borderId="18" xfId="0" applyNumberFormat="1" applyFont="1" applyBorder="1" applyAlignment="1" applyProtection="1">
      <alignment horizontal="left"/>
      <protection/>
    </xf>
    <xf numFmtId="41" fontId="2" fillId="0" borderId="19" xfId="0" applyNumberFormat="1" applyFont="1" applyBorder="1" applyAlignment="1" applyProtection="1">
      <alignment horizontal="left"/>
      <protection/>
    </xf>
    <xf numFmtId="41" fontId="1" fillId="0" borderId="20" xfId="0" applyNumberFormat="1" applyFont="1" applyBorder="1" applyAlignment="1" applyProtection="1">
      <alignment horizontal="left"/>
      <protection/>
    </xf>
    <xf numFmtId="41" fontId="1" fillId="0" borderId="19" xfId="0" applyNumberFormat="1" applyFont="1" applyBorder="1" applyAlignment="1" applyProtection="1">
      <alignment horizontal="center"/>
      <protection/>
    </xf>
    <xf numFmtId="41" fontId="1" fillId="0" borderId="20" xfId="0" applyNumberFormat="1" applyFont="1" applyFill="1" applyBorder="1" applyAlignment="1" applyProtection="1">
      <alignment horizontal="left"/>
      <protection/>
    </xf>
    <xf numFmtId="37" fontId="1" fillId="0" borderId="19" xfId="0" applyNumberFormat="1" applyFont="1" applyBorder="1" applyAlignment="1" applyProtection="1">
      <alignment horizontal="center"/>
      <protection/>
    </xf>
    <xf numFmtId="0" fontId="1" fillId="0" borderId="0" xfId="0" applyFont="1" applyFill="1" applyBorder="1" applyAlignment="1">
      <alignment horizontal="right"/>
    </xf>
    <xf numFmtId="0" fontId="1" fillId="0" borderId="0" xfId="0" applyFont="1" applyBorder="1" applyAlignment="1">
      <alignment/>
    </xf>
    <xf numFmtId="0" fontId="1" fillId="0" borderId="0" xfId="0" applyFont="1" applyBorder="1" applyAlignment="1">
      <alignment horizontal="right"/>
    </xf>
    <xf numFmtId="37" fontId="1" fillId="0" borderId="0" xfId="0" applyNumberFormat="1" applyFont="1" applyFill="1" applyBorder="1" applyAlignment="1" applyProtection="1">
      <alignment horizontal="right"/>
      <protection/>
    </xf>
    <xf numFmtId="37" fontId="1" fillId="0" borderId="0" xfId="0" applyNumberFormat="1" applyFont="1" applyBorder="1" applyAlignment="1" applyProtection="1">
      <alignment horizontal="center"/>
      <protection/>
    </xf>
    <xf numFmtId="166" fontId="2" fillId="0" borderId="0" xfId="0" applyNumberFormat="1" applyFont="1" applyBorder="1" applyAlignment="1" applyProtection="1">
      <alignment/>
      <protection/>
    </xf>
    <xf numFmtId="41" fontId="2" fillId="0" borderId="0" xfId="0" applyNumberFormat="1" applyFont="1" applyBorder="1" applyAlignment="1" applyProtection="1">
      <alignment/>
      <protection/>
    </xf>
    <xf numFmtId="0" fontId="2" fillId="0" borderId="0" xfId="0" applyFont="1" applyBorder="1" applyAlignment="1">
      <alignment/>
    </xf>
    <xf numFmtId="41" fontId="2" fillId="0" borderId="6" xfId="0" applyNumberFormat="1" applyFont="1" applyBorder="1" applyAlignment="1" applyProtection="1">
      <alignment horizontal="center"/>
      <protection/>
    </xf>
    <xf numFmtId="41" fontId="2" fillId="0" borderId="6" xfId="0" applyNumberFormat="1" applyFont="1" applyFill="1" applyBorder="1" applyAlignment="1" applyProtection="1">
      <alignment horizontal="center"/>
      <protection/>
    </xf>
    <xf numFmtId="49" fontId="2" fillId="0" borderId="0" xfId="0" applyNumberFormat="1" applyFont="1" applyFill="1" applyBorder="1" applyAlignment="1">
      <alignment horizontal="left"/>
    </xf>
    <xf numFmtId="165" fontId="6" fillId="0" borderId="0" xfId="0" applyNumberFormat="1" applyFont="1" applyBorder="1" applyAlignment="1" applyProtection="1">
      <alignment horizontal="right"/>
      <protection/>
    </xf>
    <xf numFmtId="41" fontId="1" fillId="0" borderId="1" xfId="0" applyNumberFormat="1" applyFont="1" applyBorder="1" applyAlignment="1">
      <alignment horizontal="center"/>
    </xf>
    <xf numFmtId="41" fontId="1" fillId="0" borderId="1" xfId="0" applyNumberFormat="1" applyFont="1" applyFill="1" applyBorder="1" applyAlignment="1">
      <alignment horizontal="center"/>
    </xf>
    <xf numFmtId="0" fontId="2" fillId="0" borderId="0" xfId="0" applyFont="1" applyFill="1" applyBorder="1" applyAlignment="1">
      <alignment/>
    </xf>
    <xf numFmtId="49" fontId="1" fillId="0" borderId="0" xfId="0" applyNumberFormat="1" applyFont="1" applyBorder="1" applyAlignment="1">
      <alignment horizontal="left"/>
    </xf>
    <xf numFmtId="170" fontId="2" fillId="0" borderId="0" xfId="15" applyNumberFormat="1" applyFont="1" applyBorder="1" applyAlignment="1" applyProtection="1" quotePrefix="1">
      <alignment horizontal="center"/>
      <protection/>
    </xf>
  </cellXfs>
  <cellStyles count="7">
    <cellStyle name="Normal" xfId="0"/>
    <cellStyle name="Comma" xfId="15"/>
    <cellStyle name="Comma [0]" xfId="16"/>
    <cellStyle name="Currency" xfId="17"/>
    <cellStyle name="Currency [0]" xfId="18"/>
    <cellStyle name="Normal_C1TEBCL6"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120</xdr:row>
      <xdr:rowOff>9525</xdr:rowOff>
    </xdr:from>
    <xdr:to>
      <xdr:col>17</xdr:col>
      <xdr:colOff>0</xdr:colOff>
      <xdr:row>123</xdr:row>
      <xdr:rowOff>47625</xdr:rowOff>
    </xdr:to>
    <xdr:sp>
      <xdr:nvSpPr>
        <xdr:cNvPr id="1" name="TextBox 2"/>
        <xdr:cNvSpPr txBox="1">
          <a:spLocks noChangeArrowheads="1"/>
        </xdr:cNvSpPr>
      </xdr:nvSpPr>
      <xdr:spPr>
        <a:xfrm>
          <a:off x="266700" y="17345025"/>
          <a:ext cx="7096125" cy="495300"/>
        </a:xfrm>
        <a:prstGeom prst="rect">
          <a:avLst/>
        </a:prstGeom>
        <a:solidFill>
          <a:srgbClr val="FFFFFF"/>
        </a:solidFill>
        <a:ln w="9525" cmpd="sng">
          <a:noFill/>
        </a:ln>
      </xdr:spPr>
      <xdr:txBody>
        <a:bodyPr vertOverflow="clip" wrap="square"/>
        <a:p>
          <a:pPr algn="l">
            <a:defRPr/>
          </a:pPr>
          <a:r>
            <a:rPr lang="en-US" cap="none" sz="800" b="0" i="0" u="none" baseline="0"/>
            <a:t>The unaudited quarterly consolidated financial statements have been prepared by applying accounting policies and methods of computation consistent with those used in the preparation of the most recent audited financial statements of the Group, other than the exceptional item disclosed in note 2(a).</a:t>
          </a:r>
        </a:p>
      </xdr:txBody>
    </xdr:sp>
    <xdr:clientData/>
  </xdr:twoCellAnchor>
  <xdr:twoCellAnchor>
    <xdr:from>
      <xdr:col>1</xdr:col>
      <xdr:colOff>19050</xdr:colOff>
      <xdr:row>123</xdr:row>
      <xdr:rowOff>85725</xdr:rowOff>
    </xdr:from>
    <xdr:to>
      <xdr:col>16</xdr:col>
      <xdr:colOff>771525</xdr:colOff>
      <xdr:row>129</xdr:row>
      <xdr:rowOff>85725</xdr:rowOff>
    </xdr:to>
    <xdr:sp>
      <xdr:nvSpPr>
        <xdr:cNvPr id="2" name="TextBox 3"/>
        <xdr:cNvSpPr txBox="1">
          <a:spLocks noChangeArrowheads="1"/>
        </xdr:cNvSpPr>
      </xdr:nvSpPr>
      <xdr:spPr>
        <a:xfrm>
          <a:off x="266700" y="17878425"/>
          <a:ext cx="7029450" cy="914400"/>
        </a:xfrm>
        <a:prstGeom prst="rect">
          <a:avLst/>
        </a:prstGeom>
        <a:solidFill>
          <a:srgbClr val="FFFFFF"/>
        </a:solidFill>
        <a:ln w="9525" cmpd="sng">
          <a:noFill/>
        </a:ln>
      </xdr:spPr>
      <xdr:txBody>
        <a:bodyPr vertOverflow="clip" wrap="square"/>
        <a:p>
          <a:pPr algn="l">
            <a:defRPr/>
          </a:pPr>
          <a:r>
            <a:rPr lang="en-US" cap="none" sz="800" b="0" i="0" u="none" baseline="0"/>
            <a:t>In preparing the accounts, the Directors have given careful consideration to the future liquidity of the Group and of the Company. Subject to the finalisation, approval and successful implementation of the Scheme of Arrangement as disclosed in Note 9, the Directors are satisfied that it is appropriate to prepare the accounts of the Group and the Company on a going concern basis. This going concern basis of preparation of the accounts assumes, among others, the finalisation, approval and successful implementation of the Scheme of Arrangement, the availability and sufficiency of new funds for the development of the telecommunications, Internet and multimedia businesses and the improvement in the economic environment.</a:t>
          </a:r>
        </a:p>
      </xdr:txBody>
    </xdr:sp>
    <xdr:clientData/>
  </xdr:twoCellAnchor>
  <xdr:twoCellAnchor>
    <xdr:from>
      <xdr:col>1</xdr:col>
      <xdr:colOff>28575</xdr:colOff>
      <xdr:row>172</xdr:row>
      <xdr:rowOff>9525</xdr:rowOff>
    </xdr:from>
    <xdr:to>
      <xdr:col>17</xdr:col>
      <xdr:colOff>0</xdr:colOff>
      <xdr:row>175</xdr:row>
      <xdr:rowOff>9525</xdr:rowOff>
    </xdr:to>
    <xdr:sp>
      <xdr:nvSpPr>
        <xdr:cNvPr id="3" name="TextBox 4"/>
        <xdr:cNvSpPr txBox="1">
          <a:spLocks noChangeArrowheads="1"/>
        </xdr:cNvSpPr>
      </xdr:nvSpPr>
      <xdr:spPr>
        <a:xfrm>
          <a:off x="276225" y="25269825"/>
          <a:ext cx="7086600" cy="457200"/>
        </a:xfrm>
        <a:prstGeom prst="rect">
          <a:avLst/>
        </a:prstGeom>
        <a:solidFill>
          <a:srgbClr val="FFFFFF"/>
        </a:solidFill>
        <a:ln w="9525" cmpd="sng">
          <a:noFill/>
        </a:ln>
      </xdr:spPr>
      <xdr:txBody>
        <a:bodyPr vertOverflow="clip" wrap="square"/>
        <a:p>
          <a:pPr algn="l">
            <a:defRPr/>
          </a:pPr>
          <a:r>
            <a:rPr lang="en-US" cap="none" sz="800" b="0" i="0" u="none" baseline="0"/>
            <a:t>There were no profit/(loss) arising from the sale of investments and/or properties during the current financial period ending 30 June 2000, other than a Group loss of RM3.706 million on the sale of the entire issued and paid up capital of TIME Salam Engineering Sdn Bhd, a wholly owned subsidiary company, as disclosed in Note 2 " Loss on disposal of long term investment".
</a:t>
          </a:r>
        </a:p>
      </xdr:txBody>
    </xdr:sp>
    <xdr:clientData/>
  </xdr:twoCellAnchor>
  <xdr:twoCellAnchor>
    <xdr:from>
      <xdr:col>1</xdr:col>
      <xdr:colOff>9525</xdr:colOff>
      <xdr:row>311</xdr:row>
      <xdr:rowOff>123825</xdr:rowOff>
    </xdr:from>
    <xdr:to>
      <xdr:col>17</xdr:col>
      <xdr:colOff>0</xdr:colOff>
      <xdr:row>315</xdr:row>
      <xdr:rowOff>123825</xdr:rowOff>
    </xdr:to>
    <xdr:sp>
      <xdr:nvSpPr>
        <xdr:cNvPr id="4" name="TextBox 12"/>
        <xdr:cNvSpPr txBox="1">
          <a:spLocks noChangeArrowheads="1"/>
        </xdr:cNvSpPr>
      </xdr:nvSpPr>
      <xdr:spPr>
        <a:xfrm>
          <a:off x="257175" y="46539150"/>
          <a:ext cx="7105650" cy="609600"/>
        </a:xfrm>
        <a:prstGeom prst="rect">
          <a:avLst/>
        </a:prstGeom>
        <a:solidFill>
          <a:srgbClr val="FFFFFF"/>
        </a:solidFill>
        <a:ln w="9525" cmpd="sng">
          <a:noFill/>
        </a:ln>
      </xdr:spPr>
      <xdr:txBody>
        <a:bodyPr vertOverflow="clip" wrap="square"/>
        <a:p>
          <a:pPr algn="l">
            <a:defRPr/>
          </a:pPr>
          <a:r>
            <a:rPr lang="en-US" cap="none" sz="800" b="0" i="0" u="none" baseline="0"/>
            <a:t>In accordance with the Securities Commission's approval letter dated 28 January 1997 on the Company's acquisition of TIME Wireless Sdn Bhd ("TWSB") and TIME Reach Sdn Bhd ("TRSB"), the Company is required to announce the financial results of TWSB and TRSB on a quarterly basis. The results of TWSB and TRSB for the financial period ended 30 June 2000,  included in the above unaudited results of the Group are as follows:</a:t>
          </a:r>
        </a:p>
      </xdr:txBody>
    </xdr:sp>
    <xdr:clientData/>
  </xdr:twoCellAnchor>
  <xdr:twoCellAnchor>
    <xdr:from>
      <xdr:col>1</xdr:col>
      <xdr:colOff>19050</xdr:colOff>
      <xdr:row>51</xdr:row>
      <xdr:rowOff>85725</xdr:rowOff>
    </xdr:from>
    <xdr:to>
      <xdr:col>16</xdr:col>
      <xdr:colOff>561975</xdr:colOff>
      <xdr:row>54</xdr:row>
      <xdr:rowOff>28575</xdr:rowOff>
    </xdr:to>
    <xdr:sp>
      <xdr:nvSpPr>
        <xdr:cNvPr id="5" name="TextBox 13"/>
        <xdr:cNvSpPr txBox="1">
          <a:spLocks noChangeArrowheads="1"/>
        </xdr:cNvSpPr>
      </xdr:nvSpPr>
      <xdr:spPr>
        <a:xfrm>
          <a:off x="266700" y="7858125"/>
          <a:ext cx="6819900" cy="400050"/>
        </a:xfrm>
        <a:prstGeom prst="rect">
          <a:avLst/>
        </a:prstGeom>
        <a:solidFill>
          <a:srgbClr val="FFFFFF"/>
        </a:solidFill>
        <a:ln w="9525" cmpd="sng">
          <a:noFill/>
        </a:ln>
      </xdr:spPr>
      <xdr:txBody>
        <a:bodyPr vertOverflow="clip" wrap="square"/>
        <a:p>
          <a:pPr algn="l">
            <a:defRPr/>
          </a:pPr>
          <a:r>
            <a:rPr lang="en-US" cap="none" sz="800" b="0" i="0" u="none" baseline="0"/>
            <a:t>The exercise of the outstanding warrants of the Company at the subscription price of RM6.35 for each ordinary share of RM1.00 each in the Company would result in an anti-dilution situation.</a:t>
          </a:r>
        </a:p>
      </xdr:txBody>
    </xdr:sp>
    <xdr:clientData/>
  </xdr:twoCellAnchor>
  <xdr:twoCellAnchor>
    <xdr:from>
      <xdr:col>1</xdr:col>
      <xdr:colOff>0</xdr:colOff>
      <xdr:row>120</xdr:row>
      <xdr:rowOff>9525</xdr:rowOff>
    </xdr:from>
    <xdr:to>
      <xdr:col>17</xdr:col>
      <xdr:colOff>0</xdr:colOff>
      <xdr:row>123</xdr:row>
      <xdr:rowOff>47625</xdr:rowOff>
    </xdr:to>
    <xdr:sp>
      <xdr:nvSpPr>
        <xdr:cNvPr id="6" name="TextBox 14"/>
        <xdr:cNvSpPr txBox="1">
          <a:spLocks noChangeArrowheads="1"/>
        </xdr:cNvSpPr>
      </xdr:nvSpPr>
      <xdr:spPr>
        <a:xfrm>
          <a:off x="247650" y="17345025"/>
          <a:ext cx="7115175" cy="495300"/>
        </a:xfrm>
        <a:prstGeom prst="rect">
          <a:avLst/>
        </a:prstGeom>
        <a:solidFill>
          <a:srgbClr val="FFFFFF"/>
        </a:solidFill>
        <a:ln w="9525" cmpd="sng">
          <a:noFill/>
        </a:ln>
      </xdr:spPr>
      <xdr:txBody>
        <a:bodyPr vertOverflow="clip" wrap="square"/>
        <a:p>
          <a:pPr algn="l">
            <a:defRPr/>
          </a:pPr>
          <a:r>
            <a:rPr lang="en-US" cap="none" sz="800" b="0" i="0" u="none" baseline="0"/>
            <a:t>The unaudited quarterly consolidated financial statements have been prepared by applying accounting policies and methods of computation consistent with those used in the preparation of the most recent audited financial statements of the Group, other than the exceptional item disclosed in note 2(a).</a:t>
          </a:r>
        </a:p>
      </xdr:txBody>
    </xdr:sp>
    <xdr:clientData/>
  </xdr:twoCellAnchor>
  <xdr:twoCellAnchor>
    <xdr:from>
      <xdr:col>0</xdr:col>
      <xdr:colOff>238125</xdr:colOff>
      <xdr:row>123</xdr:row>
      <xdr:rowOff>85725</xdr:rowOff>
    </xdr:from>
    <xdr:to>
      <xdr:col>16</xdr:col>
      <xdr:colOff>828675</xdr:colOff>
      <xdr:row>129</xdr:row>
      <xdr:rowOff>85725</xdr:rowOff>
    </xdr:to>
    <xdr:sp>
      <xdr:nvSpPr>
        <xdr:cNvPr id="7" name="TextBox 15"/>
        <xdr:cNvSpPr txBox="1">
          <a:spLocks noChangeArrowheads="1"/>
        </xdr:cNvSpPr>
      </xdr:nvSpPr>
      <xdr:spPr>
        <a:xfrm>
          <a:off x="238125" y="17878425"/>
          <a:ext cx="7115175" cy="914400"/>
        </a:xfrm>
        <a:prstGeom prst="rect">
          <a:avLst/>
        </a:prstGeom>
        <a:solidFill>
          <a:srgbClr val="FFFFFF"/>
        </a:solidFill>
        <a:ln w="9525" cmpd="sng">
          <a:noFill/>
        </a:ln>
      </xdr:spPr>
      <xdr:txBody>
        <a:bodyPr vertOverflow="clip" wrap="square"/>
        <a:p>
          <a:pPr algn="l">
            <a:defRPr/>
          </a:pPr>
          <a:r>
            <a:rPr lang="en-US" cap="none" sz="800" b="0" i="0" u="none" baseline="0"/>
            <a:t>In preparing the accounts, the Directors have given careful consideration to the future liquidity of the Group and of the Company. Subject to the finalisation, approval and successful implementation of the Scheme of Arrangement as disclosed in Note 9, the Directors are satisfied that it is appropriate to prepare the accounts of the Group and the Company on a going concern basis. This going concern basis of preparation of the accounts assumes, among others, the finalisation, approval and successful implementation of the Scheme of Arrangement, the availability and sufficiency of new funds for the development of the telecommunications, Internet and multimedia businesses and the improvement in the economic environment.</a:t>
          </a:r>
        </a:p>
      </xdr:txBody>
    </xdr:sp>
    <xdr:clientData/>
  </xdr:twoCellAnchor>
  <xdr:twoCellAnchor>
    <xdr:from>
      <xdr:col>1</xdr:col>
      <xdr:colOff>0</xdr:colOff>
      <xdr:row>172</xdr:row>
      <xdr:rowOff>9525</xdr:rowOff>
    </xdr:from>
    <xdr:to>
      <xdr:col>17</xdr:col>
      <xdr:colOff>0</xdr:colOff>
      <xdr:row>175</xdr:row>
      <xdr:rowOff>9525</xdr:rowOff>
    </xdr:to>
    <xdr:sp>
      <xdr:nvSpPr>
        <xdr:cNvPr id="8" name="TextBox 16"/>
        <xdr:cNvSpPr txBox="1">
          <a:spLocks noChangeArrowheads="1"/>
        </xdr:cNvSpPr>
      </xdr:nvSpPr>
      <xdr:spPr>
        <a:xfrm>
          <a:off x="247650" y="25269825"/>
          <a:ext cx="7115175" cy="457200"/>
        </a:xfrm>
        <a:prstGeom prst="rect">
          <a:avLst/>
        </a:prstGeom>
        <a:solidFill>
          <a:srgbClr val="FFFFFF"/>
        </a:solidFill>
        <a:ln w="9525" cmpd="sng">
          <a:noFill/>
        </a:ln>
      </xdr:spPr>
      <xdr:txBody>
        <a:bodyPr vertOverflow="clip" wrap="square"/>
        <a:p>
          <a:pPr algn="l">
            <a:defRPr/>
          </a:pPr>
          <a:r>
            <a:rPr lang="en-US" cap="none" sz="800" b="0" i="0" u="none" baseline="0"/>
            <a:t>There were no profit/(loss) arising from the sale of investments and/or properties during the current financial period ending 30 June 2000, other than a Group loss of RM3.706 million on the sale of the entire issued and paid up capital of TIME Salam Engineering Sdn Bhd, a wholly owned subsidiary company, as disclosed in Note 2 " Loss on disposal of long term investment".
</a:t>
          </a:r>
        </a:p>
      </xdr:txBody>
    </xdr:sp>
    <xdr:clientData/>
  </xdr:twoCellAnchor>
  <xdr:twoCellAnchor>
    <xdr:from>
      <xdr:col>1</xdr:col>
      <xdr:colOff>9525</xdr:colOff>
      <xdr:row>185</xdr:row>
      <xdr:rowOff>9525</xdr:rowOff>
    </xdr:from>
    <xdr:to>
      <xdr:col>16</xdr:col>
      <xdr:colOff>742950</xdr:colOff>
      <xdr:row>188</xdr:row>
      <xdr:rowOff>28575</xdr:rowOff>
    </xdr:to>
    <xdr:sp>
      <xdr:nvSpPr>
        <xdr:cNvPr id="9" name="TextBox 17"/>
        <xdr:cNvSpPr txBox="1">
          <a:spLocks noChangeArrowheads="1"/>
        </xdr:cNvSpPr>
      </xdr:nvSpPr>
      <xdr:spPr>
        <a:xfrm>
          <a:off x="257175" y="27251025"/>
          <a:ext cx="7010400" cy="476250"/>
        </a:xfrm>
        <a:prstGeom prst="rect">
          <a:avLst/>
        </a:prstGeom>
        <a:solidFill>
          <a:srgbClr val="FFFFFF"/>
        </a:solidFill>
        <a:ln w="9525" cmpd="sng">
          <a:noFill/>
        </a:ln>
      </xdr:spPr>
      <xdr:txBody>
        <a:bodyPr vertOverflow="clip" wrap="square"/>
        <a:p>
          <a:pPr algn="l">
            <a:defRPr/>
          </a:pPr>
          <a:r>
            <a:rPr lang="en-US" cap="none" sz="800" b="0" i="0" u="none" baseline="0"/>
            <a:t>For the current financial period ended 30 June 2000, the Group did not undertake any material business combination, acquisitions or disposals of subsidiaries and long term investments, restructuring or discontinuance of any material business operations of the Group, other than those disclosed in Notes 6 and 9.</a:t>
          </a:r>
        </a:p>
      </xdr:txBody>
    </xdr:sp>
    <xdr:clientData/>
  </xdr:twoCellAnchor>
  <xdr:twoCellAnchor>
    <xdr:from>
      <xdr:col>0</xdr:col>
      <xdr:colOff>228600</xdr:colOff>
      <xdr:row>242</xdr:row>
      <xdr:rowOff>0</xdr:rowOff>
    </xdr:from>
    <xdr:to>
      <xdr:col>16</xdr:col>
      <xdr:colOff>828675</xdr:colOff>
      <xdr:row>243</xdr:row>
      <xdr:rowOff>142875</xdr:rowOff>
    </xdr:to>
    <xdr:sp>
      <xdr:nvSpPr>
        <xdr:cNvPr id="10" name="TextBox 18"/>
        <xdr:cNvSpPr txBox="1">
          <a:spLocks noChangeArrowheads="1"/>
        </xdr:cNvSpPr>
      </xdr:nvSpPr>
      <xdr:spPr>
        <a:xfrm>
          <a:off x="228600" y="35937825"/>
          <a:ext cx="7124700" cy="295275"/>
        </a:xfrm>
        <a:prstGeom prst="rect">
          <a:avLst/>
        </a:prstGeom>
        <a:solidFill>
          <a:srgbClr val="FFFFFF"/>
        </a:solidFill>
        <a:ln w="9525" cmpd="sng">
          <a:noFill/>
        </a:ln>
      </xdr:spPr>
      <xdr:txBody>
        <a:bodyPr vertOverflow="clip" wrap="square"/>
        <a:p>
          <a:pPr algn="l">
            <a:defRPr/>
          </a:pPr>
          <a:r>
            <a:rPr lang="en-US" cap="none" sz="800" b="0" i="0" u="none" baseline="0"/>
            <a:t>During the current financial period ended 30 June 2000, there were no issuance and/or repayment of debt securities and equity securities, share buy-backs, share cancellations, shares held as treasury shares and resale of treasury shares.</a:t>
          </a:r>
        </a:p>
      </xdr:txBody>
    </xdr:sp>
    <xdr:clientData/>
  </xdr:twoCellAnchor>
  <xdr:twoCellAnchor>
    <xdr:from>
      <xdr:col>1</xdr:col>
      <xdr:colOff>9525</xdr:colOff>
      <xdr:row>264</xdr:row>
      <xdr:rowOff>0</xdr:rowOff>
    </xdr:from>
    <xdr:to>
      <xdr:col>17</xdr:col>
      <xdr:colOff>0</xdr:colOff>
      <xdr:row>266</xdr:row>
      <xdr:rowOff>9525</xdr:rowOff>
    </xdr:to>
    <xdr:sp>
      <xdr:nvSpPr>
        <xdr:cNvPr id="11" name="TextBox 19"/>
        <xdr:cNvSpPr txBox="1">
          <a:spLocks noChangeArrowheads="1"/>
        </xdr:cNvSpPr>
      </xdr:nvSpPr>
      <xdr:spPr>
        <a:xfrm>
          <a:off x="257175" y="39290625"/>
          <a:ext cx="7105650" cy="314325"/>
        </a:xfrm>
        <a:prstGeom prst="rect">
          <a:avLst/>
        </a:prstGeom>
        <a:solidFill>
          <a:srgbClr val="FFFFFF"/>
        </a:solidFill>
        <a:ln w="9525" cmpd="sng">
          <a:noFill/>
        </a:ln>
      </xdr:spPr>
      <xdr:txBody>
        <a:bodyPr vertOverflow="clip" wrap="square"/>
        <a:p>
          <a:pPr algn="l">
            <a:defRPr/>
          </a:pPr>
          <a:r>
            <a:rPr lang="en-US" cap="none" sz="800" b="0" i="0" u="none" baseline="0"/>
            <a:t>Subject to the finalisation, approval and successful implementation of the Proposed Scheme, the Group does not have any material contingent liabilities as at the date of this announcement.</a:t>
          </a:r>
        </a:p>
      </xdr:txBody>
    </xdr:sp>
    <xdr:clientData/>
  </xdr:twoCellAnchor>
  <xdr:twoCellAnchor>
    <xdr:from>
      <xdr:col>1</xdr:col>
      <xdr:colOff>0</xdr:colOff>
      <xdr:row>288</xdr:row>
      <xdr:rowOff>0</xdr:rowOff>
    </xdr:from>
    <xdr:to>
      <xdr:col>17</xdr:col>
      <xdr:colOff>0</xdr:colOff>
      <xdr:row>291</xdr:row>
      <xdr:rowOff>133350</xdr:rowOff>
    </xdr:to>
    <xdr:sp>
      <xdr:nvSpPr>
        <xdr:cNvPr id="12" name="TextBox 20"/>
        <xdr:cNvSpPr txBox="1">
          <a:spLocks noChangeArrowheads="1"/>
        </xdr:cNvSpPr>
      </xdr:nvSpPr>
      <xdr:spPr>
        <a:xfrm>
          <a:off x="247650" y="42881550"/>
          <a:ext cx="7115175" cy="590550"/>
        </a:xfrm>
        <a:prstGeom prst="rect">
          <a:avLst/>
        </a:prstGeom>
        <a:solidFill>
          <a:srgbClr val="FFFFFF"/>
        </a:solidFill>
        <a:ln w="9525" cmpd="sng">
          <a:noFill/>
        </a:ln>
      </xdr:spPr>
      <xdr:txBody>
        <a:bodyPr vertOverflow="clip" wrap="square"/>
        <a:p>
          <a:pPr algn="l">
            <a:defRPr/>
          </a:pPr>
          <a:r>
            <a:rPr lang="en-US" cap="none" sz="800" b="0" i="0" u="none" baseline="0"/>
            <a:t>The increase of RM23 million in profit before tax and minority interests as compared to the last quarter ended 31 March 2000 was  due to the reduction in the cumulative amortisation of commissioned network and cumulative amortisation of post commissioned interest capitalised as a result of a review of accounting estimates undertaken by the Directors of the Company as disclosed in note 2(a) partly offset by a reduction of RM15.2 million in the share of profit of associate companies.</a:t>
          </a:r>
        </a:p>
      </xdr:txBody>
    </xdr:sp>
    <xdr:clientData/>
  </xdr:twoCellAnchor>
  <xdr:twoCellAnchor>
    <xdr:from>
      <xdr:col>1</xdr:col>
      <xdr:colOff>0</xdr:colOff>
      <xdr:row>311</xdr:row>
      <xdr:rowOff>85725</xdr:rowOff>
    </xdr:from>
    <xdr:to>
      <xdr:col>16</xdr:col>
      <xdr:colOff>828675</xdr:colOff>
      <xdr:row>318</xdr:row>
      <xdr:rowOff>104775</xdr:rowOff>
    </xdr:to>
    <xdr:sp>
      <xdr:nvSpPr>
        <xdr:cNvPr id="13" name="TextBox 22"/>
        <xdr:cNvSpPr txBox="1">
          <a:spLocks noChangeArrowheads="1"/>
        </xdr:cNvSpPr>
      </xdr:nvSpPr>
      <xdr:spPr>
        <a:xfrm>
          <a:off x="247650" y="46501050"/>
          <a:ext cx="7105650" cy="1085850"/>
        </a:xfrm>
        <a:prstGeom prst="rect">
          <a:avLst/>
        </a:prstGeom>
        <a:solidFill>
          <a:srgbClr val="FFFFFF"/>
        </a:solidFill>
        <a:ln w="9525" cmpd="sng">
          <a:noFill/>
        </a:ln>
      </xdr:spPr>
      <xdr:txBody>
        <a:bodyPr vertOverflow="clip" wrap="square"/>
        <a:p>
          <a:pPr algn="l">
            <a:defRPr/>
          </a:pPr>
          <a:r>
            <a:rPr lang="en-US" cap="none" sz="800" b="0" i="0" u="none" baseline="0"/>
            <a:t>In line with the global and local developments in Internet and e-commerce , the Group's convergent telecommunications and Internet business will benefit from the growing demand  in data, voice, video, and Internet related services. Currently the Group is making the move towards the implementation of the third generation (3G) network with the expected launch of  a commercial Global Packet Radio Service (GPRS) network at the end of year 2000. 
The Directors expects that the Proposed Composite Scheme of Arrangement and Proposed Initial Public Offering and subsequent listing of TIME dotCom Berhad on the Main Board of the KLSE, will be successfully implemented by the end of the year.</a:t>
          </a:r>
        </a:p>
      </xdr:txBody>
    </xdr:sp>
    <xdr:clientData/>
  </xdr:twoCellAnchor>
  <xdr:twoCellAnchor>
    <xdr:from>
      <xdr:col>1</xdr:col>
      <xdr:colOff>9525</xdr:colOff>
      <xdr:row>323</xdr:row>
      <xdr:rowOff>0</xdr:rowOff>
    </xdr:from>
    <xdr:to>
      <xdr:col>17</xdr:col>
      <xdr:colOff>0</xdr:colOff>
      <xdr:row>326</xdr:row>
      <xdr:rowOff>123825</xdr:rowOff>
    </xdr:to>
    <xdr:sp>
      <xdr:nvSpPr>
        <xdr:cNvPr id="14" name="TextBox 23"/>
        <xdr:cNvSpPr txBox="1">
          <a:spLocks noChangeArrowheads="1"/>
        </xdr:cNvSpPr>
      </xdr:nvSpPr>
      <xdr:spPr>
        <a:xfrm>
          <a:off x="257175" y="48244125"/>
          <a:ext cx="7105650" cy="581025"/>
        </a:xfrm>
        <a:prstGeom prst="rect">
          <a:avLst/>
        </a:prstGeom>
        <a:solidFill>
          <a:srgbClr val="FFFFFF"/>
        </a:solidFill>
        <a:ln w="9525" cmpd="sng">
          <a:noFill/>
        </a:ln>
      </xdr:spPr>
      <xdr:txBody>
        <a:bodyPr vertOverflow="clip" wrap="square"/>
        <a:p>
          <a:pPr algn="l">
            <a:defRPr/>
          </a:pPr>
          <a:r>
            <a:rPr lang="en-US" cap="none" sz="800" b="0" i="0" u="none" baseline="0"/>
            <a:t>In accordance with the Securities Commission's approval letter dated 28 January 1997 on the Company's acquisition of TIME Wireless Sdn Bhd ("TWSB") and TIME Reach Sdn Bhd ("TRSB"), the Company is required to announce the financial results of TWSB and TRSB on a quarterly basis. The results of TWSB and TRSB for the financial period ended 30 June 2000,  included in the above unaudited results of the Group are as follows:</a:t>
          </a:r>
        </a:p>
      </xdr:txBody>
    </xdr:sp>
    <xdr:clientData/>
  </xdr:twoCellAnchor>
  <xdr:twoCellAnchor>
    <xdr:from>
      <xdr:col>2</xdr:col>
      <xdr:colOff>0</xdr:colOff>
      <xdr:row>232</xdr:row>
      <xdr:rowOff>0</xdr:rowOff>
    </xdr:from>
    <xdr:to>
      <xdr:col>16</xdr:col>
      <xdr:colOff>828675</xdr:colOff>
      <xdr:row>232</xdr:row>
      <xdr:rowOff>0</xdr:rowOff>
    </xdr:to>
    <xdr:sp>
      <xdr:nvSpPr>
        <xdr:cNvPr id="15" name="TextBox 24"/>
        <xdr:cNvSpPr txBox="1">
          <a:spLocks noChangeArrowheads="1"/>
        </xdr:cNvSpPr>
      </xdr:nvSpPr>
      <xdr:spPr>
        <a:xfrm>
          <a:off x="523875" y="34413825"/>
          <a:ext cx="6829425" cy="0"/>
        </a:xfrm>
        <a:prstGeom prst="rect">
          <a:avLst/>
        </a:prstGeom>
        <a:solidFill>
          <a:srgbClr val="FFFFFF"/>
        </a:solidFill>
        <a:ln w="9525" cmpd="sng">
          <a:noFill/>
        </a:ln>
      </xdr:spPr>
      <xdr:txBody>
        <a:bodyPr vertOverflow="clip" wrap="square"/>
        <a:p>
          <a:pPr algn="l">
            <a:defRPr/>
          </a:pPr>
          <a:r>
            <a:rPr lang="en-US" cap="none" sz="800" b="0" i="0" u="none" baseline="0"/>
            <a:t>On 12 May 2000, the Company announced the Heads of Agreement which had been signed  earlier between the Company, Renong Berhad and Singapore Telecom International Pte. Ltd. ("STI") on 5 April 2000 for the proposed investment  by STI in the Company and TIME dotCom Bhd, expired on 11 May 2000 and has not been extended.
</a:t>
          </a:r>
        </a:p>
      </xdr:txBody>
    </xdr:sp>
    <xdr:clientData/>
  </xdr:twoCellAnchor>
  <xdr:twoCellAnchor>
    <xdr:from>
      <xdr:col>1</xdr:col>
      <xdr:colOff>0</xdr:colOff>
      <xdr:row>293</xdr:row>
      <xdr:rowOff>19050</xdr:rowOff>
    </xdr:from>
    <xdr:to>
      <xdr:col>17</xdr:col>
      <xdr:colOff>0</xdr:colOff>
      <xdr:row>305</xdr:row>
      <xdr:rowOff>28575</xdr:rowOff>
    </xdr:to>
    <xdr:sp>
      <xdr:nvSpPr>
        <xdr:cNvPr id="16" name="TextBox 27"/>
        <xdr:cNvSpPr txBox="1">
          <a:spLocks noChangeArrowheads="1"/>
        </xdr:cNvSpPr>
      </xdr:nvSpPr>
      <xdr:spPr>
        <a:xfrm>
          <a:off x="247650" y="43738800"/>
          <a:ext cx="7115175" cy="1790700"/>
        </a:xfrm>
        <a:prstGeom prst="rect">
          <a:avLst/>
        </a:prstGeom>
        <a:solidFill>
          <a:srgbClr val="FFFFFF"/>
        </a:solidFill>
        <a:ln w="9525" cmpd="sng">
          <a:noFill/>
        </a:ln>
      </xdr:spPr>
      <xdr:txBody>
        <a:bodyPr vertOverflow="clip" wrap="square"/>
        <a:p>
          <a:pPr algn="l">
            <a:defRPr/>
          </a:pPr>
          <a:r>
            <a:rPr lang="en-US" cap="none" sz="800" b="0" i="0" u="none" baseline="0"/>
            <a:t>The Group continued to improve  its operating results for the current quarter of 2000 by consistently achieving positive earnings before tax,  depreciation and amortisation since October 1999.  The much improved result was mainly due to the aggressive marketing initiatives and the introduction of wide range of innovative telecommunications products undertaken by the telecommunications businesses to increase the subscriber base.  TIME Wireless Sdn Bhd introduced TIME WAP on 19 June 2000, the latest advancement in mobile phone communications.  The TIME WAP services has over 200 WAP information types and services which include latest updates on the news, stock information, e-mail service, sports events, business service directory, entertainment, travel and links to other WAP sites.   Another new product launched is the IDD Ekonomi to cater for the more price conscious market segment.  In May, Touch ‘n Go Electronic Payment System and card provider Rangkaian Segar and TIME dotCom launched their latest synergistic service to the public called the VOIP Call Saver Programme.  This allows Touch ‘n Go cardholders to save up to 50% on their outstation or international calls by signing up with the new VOIP Call Saver Programme.
The Independent Power Producer project in Sabah and the Information Technology Division also continued to show profit.
</a:t>
          </a:r>
        </a:p>
      </xdr:txBody>
    </xdr:sp>
    <xdr:clientData/>
  </xdr:twoCellAnchor>
  <xdr:twoCellAnchor>
    <xdr:from>
      <xdr:col>1</xdr:col>
      <xdr:colOff>9525</xdr:colOff>
      <xdr:row>304</xdr:row>
      <xdr:rowOff>133350</xdr:rowOff>
    </xdr:from>
    <xdr:to>
      <xdr:col>17</xdr:col>
      <xdr:colOff>0</xdr:colOff>
      <xdr:row>309</xdr:row>
      <xdr:rowOff>0</xdr:rowOff>
    </xdr:to>
    <xdr:sp>
      <xdr:nvSpPr>
        <xdr:cNvPr id="17" name="TextBox 28"/>
        <xdr:cNvSpPr txBox="1">
          <a:spLocks noChangeArrowheads="1"/>
        </xdr:cNvSpPr>
      </xdr:nvSpPr>
      <xdr:spPr>
        <a:xfrm>
          <a:off x="257175" y="45481875"/>
          <a:ext cx="7105650" cy="628650"/>
        </a:xfrm>
        <a:prstGeom prst="rect">
          <a:avLst/>
        </a:prstGeom>
        <a:solidFill>
          <a:srgbClr val="FFFFFF"/>
        </a:solidFill>
        <a:ln w="9525" cmpd="sng">
          <a:noFill/>
        </a:ln>
      </xdr:spPr>
      <xdr:txBody>
        <a:bodyPr vertOverflow="clip" wrap="square"/>
        <a:p>
          <a:pPr algn="l">
            <a:defRPr/>
          </a:pPr>
          <a:r>
            <a:rPr lang="en-US" cap="none" sz="800" b="0" i="0" u="none" baseline="0"/>
            <a:t>In the opinion of the Directors, there are no items, transactions or events of a material and unusual nature which have arisen since 30
June 2000 to the date of this announcement which would substantially affect the financial results of the Group for the six months ended 30 June 2000.</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TEB\ACCTS\KSLIM\PRESS\klse_jun00_actual_result-R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ults"/>
      <sheetName val="work-1"/>
      <sheetName val="work-2"/>
      <sheetName val="Investment-MV"/>
      <sheetName val="Renong"/>
    </sheetNames>
    <sheetDataSet>
      <sheetData sheetId="1">
        <row r="9">
          <cell r="L9">
            <v>0</v>
          </cell>
        </row>
        <row r="10">
          <cell r="L10">
            <v>365840</v>
          </cell>
        </row>
        <row r="11">
          <cell r="L11">
            <v>22145</v>
          </cell>
        </row>
        <row r="12">
          <cell r="F12">
            <v>112630</v>
          </cell>
          <cell r="G12">
            <v>42324</v>
          </cell>
          <cell r="L12">
            <v>117270</v>
          </cell>
        </row>
        <row r="13">
          <cell r="F13">
            <v>123715</v>
          </cell>
          <cell r="G13">
            <v>124727</v>
          </cell>
          <cell r="L13">
            <v>539</v>
          </cell>
        </row>
        <row r="14">
          <cell r="L14">
            <v>13198</v>
          </cell>
        </row>
        <row r="45">
          <cell r="B45">
            <v>267730</v>
          </cell>
          <cell r="C45">
            <v>258746</v>
          </cell>
          <cell r="F45">
            <v>518992</v>
          </cell>
          <cell r="G45">
            <v>473584</v>
          </cell>
        </row>
        <row r="59">
          <cell r="B59">
            <v>12162</v>
          </cell>
          <cell r="C59">
            <v>6038</v>
          </cell>
          <cell r="F59">
            <v>16646</v>
          </cell>
          <cell r="G59">
            <v>13629</v>
          </cell>
        </row>
        <row r="63">
          <cell r="L63">
            <v>-7267</v>
          </cell>
          <cell r="R63">
            <v>400029.00000000023</v>
          </cell>
        </row>
        <row r="64">
          <cell r="L64">
            <v>-17202</v>
          </cell>
          <cell r="R64">
            <v>4578934</v>
          </cell>
        </row>
        <row r="65">
          <cell r="L65">
            <v>3025</v>
          </cell>
          <cell r="R65">
            <v>110041</v>
          </cell>
        </row>
        <row r="66">
          <cell r="F66">
            <v>-3710</v>
          </cell>
          <cell r="G66">
            <v>-68949</v>
          </cell>
          <cell r="L66">
            <v>7416</v>
          </cell>
          <cell r="R66">
            <v>612244</v>
          </cell>
        </row>
        <row r="67">
          <cell r="F67">
            <v>-11484</v>
          </cell>
          <cell r="G67">
            <v>-48216</v>
          </cell>
          <cell r="L67">
            <v>-1101</v>
          </cell>
          <cell r="R67">
            <v>11141</v>
          </cell>
        </row>
        <row r="68">
          <cell r="L68">
            <v>1030</v>
          </cell>
          <cell r="R68">
            <v>61298</v>
          </cell>
        </row>
        <row r="72">
          <cell r="L72">
            <v>38130.798</v>
          </cell>
        </row>
        <row r="92">
          <cell r="B92">
            <v>11923</v>
          </cell>
          <cell r="C92">
            <v>-54385</v>
          </cell>
          <cell r="F92">
            <v>-14099</v>
          </cell>
          <cell r="G92">
            <v>-124218</v>
          </cell>
        </row>
        <row r="95">
          <cell r="B95">
            <v>0</v>
          </cell>
        </row>
        <row r="96">
          <cell r="B96">
            <v>-188</v>
          </cell>
        </row>
        <row r="99">
          <cell r="B99">
            <v>11481.798000000003</v>
          </cell>
          <cell r="C99">
            <v>-13245</v>
          </cell>
          <cell r="F99">
            <v>38130.798</v>
          </cell>
          <cell r="G99">
            <v>-12086</v>
          </cell>
        </row>
        <row r="119">
          <cell r="B119">
            <v>-1572.8098000000002</v>
          </cell>
          <cell r="C119">
            <v>-1895.9724</v>
          </cell>
          <cell r="F119">
            <v>-2937.2058</v>
          </cell>
          <cell r="G119">
            <v>-3604.5306000000005</v>
          </cell>
        </row>
        <row r="126">
          <cell r="F126">
            <v>20300</v>
          </cell>
          <cell r="G126">
            <v>9937</v>
          </cell>
        </row>
        <row r="127">
          <cell r="F127">
            <v>20454</v>
          </cell>
          <cell r="G127">
            <v>20910</v>
          </cell>
        </row>
        <row r="147">
          <cell r="B147">
            <v>36766</v>
          </cell>
          <cell r="C147">
            <v>19602</v>
          </cell>
          <cell r="F147">
            <v>67335</v>
          </cell>
          <cell r="G147">
            <v>45091</v>
          </cell>
        </row>
        <row r="155">
          <cell r="F155">
            <v>9491</v>
          </cell>
          <cell r="G155">
            <v>32343</v>
          </cell>
        </row>
        <row r="156">
          <cell r="F156">
            <v>21538</v>
          </cell>
          <cell r="G156">
            <v>39311</v>
          </cell>
        </row>
        <row r="174">
          <cell r="B174">
            <v>25906</v>
          </cell>
          <cell r="C174">
            <v>76236</v>
          </cell>
          <cell r="F174">
            <v>71120</v>
          </cell>
          <cell r="G174">
            <v>127610</v>
          </cell>
        </row>
        <row r="318">
          <cell r="B318">
            <v>38</v>
          </cell>
          <cell r="C318">
            <v>0</v>
          </cell>
          <cell r="F318">
            <v>727</v>
          </cell>
          <cell r="G318">
            <v>0</v>
          </cell>
        </row>
        <row r="322">
          <cell r="F322">
            <v>0</v>
          </cell>
          <cell r="G322">
            <v>0</v>
          </cell>
        </row>
        <row r="323">
          <cell r="F323">
            <v>0</v>
          </cell>
          <cell r="G323">
            <v>0</v>
          </cell>
        </row>
        <row r="328">
          <cell r="B328">
            <v>-22</v>
          </cell>
          <cell r="C328">
            <v>38</v>
          </cell>
          <cell r="F328">
            <v>0</v>
          </cell>
          <cell r="G328">
            <v>75</v>
          </cell>
        </row>
        <row r="333">
          <cell r="B333">
            <v>0</v>
          </cell>
          <cell r="C333">
            <v>-14300</v>
          </cell>
          <cell r="F333">
            <v>0</v>
          </cell>
          <cell r="G333">
            <v>-14300</v>
          </cell>
        </row>
        <row r="339">
          <cell r="B339">
            <v>5687.954400000002</v>
          </cell>
          <cell r="C339">
            <v>4253</v>
          </cell>
          <cell r="F339">
            <v>11334.954400000002</v>
          </cell>
          <cell r="G339">
            <v>7011</v>
          </cell>
        </row>
      </sheetData>
      <sheetData sheetId="3">
        <row r="41">
          <cell r="C41">
            <v>897005751.42</v>
          </cell>
          <cell r="E41">
            <v>575845465.31</v>
          </cell>
          <cell r="G41">
            <v>956574354.1000001</v>
          </cell>
        </row>
      </sheetData>
      <sheetData sheetId="4">
        <row r="32">
          <cell r="D32">
            <v>27193.8436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355"/>
  <sheetViews>
    <sheetView tabSelected="1" zoomScaleSheetLayoutView="100" workbookViewId="0" topLeftCell="A49">
      <selection activeCell="G70" sqref="G70"/>
    </sheetView>
  </sheetViews>
  <sheetFormatPr defaultColWidth="16.25390625" defaultRowHeight="12" customHeight="1"/>
  <cols>
    <col min="1" max="1" width="3.25390625" style="89" customWidth="1"/>
    <col min="2" max="2" width="3.625" style="4" customWidth="1"/>
    <col min="3" max="4" width="3.25390625" style="4" customWidth="1"/>
    <col min="5" max="5" width="10.125" style="4" customWidth="1"/>
    <col min="6" max="6" width="1.625" style="4" customWidth="1"/>
    <col min="7" max="7" width="10.125" style="4" customWidth="1"/>
    <col min="8" max="8" width="1.625" style="4" customWidth="1"/>
    <col min="9" max="9" width="10.125" style="4" customWidth="1"/>
    <col min="10" max="10" width="1.625" style="4" customWidth="1"/>
    <col min="11" max="11" width="10.125" style="11" customWidth="1"/>
    <col min="12" max="12" width="1.625" style="11" customWidth="1"/>
    <col min="13" max="13" width="11.00390625" style="11" customWidth="1"/>
    <col min="14" max="14" width="1.625" style="11" customWidth="1"/>
    <col min="15" max="15" width="11.00390625" style="10" customWidth="1"/>
    <col min="16" max="16" width="1.625" style="11" customWidth="1"/>
    <col min="17" max="17" width="11.00390625" style="11" customWidth="1"/>
    <col min="18" max="18" width="2.875" style="4" customWidth="1"/>
    <col min="19" max="19" width="10.125" style="4" customWidth="1"/>
    <col min="20" max="16384" width="8.375" style="4" customWidth="1"/>
  </cols>
  <sheetData>
    <row r="1" spans="1:25" ht="12" customHeight="1">
      <c r="A1" s="1" t="s">
        <v>0</v>
      </c>
      <c r="B1" s="1"/>
      <c r="C1" s="1"/>
      <c r="D1" s="1"/>
      <c r="E1" s="1"/>
      <c r="F1" s="1"/>
      <c r="G1" s="1"/>
      <c r="H1" s="1"/>
      <c r="I1" s="1"/>
      <c r="J1" s="1"/>
      <c r="K1" s="1"/>
      <c r="L1" s="1"/>
      <c r="M1" s="1"/>
      <c r="N1" s="1"/>
      <c r="O1" s="2"/>
      <c r="P1" s="1"/>
      <c r="Q1" s="1"/>
      <c r="R1" s="1"/>
      <c r="S1" s="3"/>
      <c r="T1" s="3"/>
      <c r="U1" s="3"/>
      <c r="V1" s="3"/>
      <c r="W1" s="3"/>
      <c r="X1" s="3"/>
      <c r="Y1" s="3"/>
    </row>
    <row r="2" spans="1:25" ht="12" customHeight="1">
      <c r="A2" s="1" t="s">
        <v>1</v>
      </c>
      <c r="B2" s="5"/>
      <c r="C2" s="5"/>
      <c r="D2" s="5"/>
      <c r="E2" s="5"/>
      <c r="F2" s="5"/>
      <c r="G2" s="5"/>
      <c r="H2" s="5"/>
      <c r="I2" s="5"/>
      <c r="J2" s="5"/>
      <c r="K2" s="5"/>
      <c r="L2" s="5"/>
      <c r="M2" s="5"/>
      <c r="N2" s="5"/>
      <c r="O2" s="6"/>
      <c r="P2" s="5"/>
      <c r="Q2" s="5"/>
      <c r="R2" s="5"/>
      <c r="S2" s="3"/>
      <c r="T2" s="3"/>
      <c r="U2" s="3"/>
      <c r="V2" s="3"/>
      <c r="W2" s="3"/>
      <c r="X2" s="3"/>
      <c r="Y2" s="3"/>
    </row>
    <row r="3" spans="1:25" ht="12" customHeight="1">
      <c r="A3" s="1" t="s">
        <v>2</v>
      </c>
      <c r="B3" s="1"/>
      <c r="C3" s="1"/>
      <c r="D3" s="1"/>
      <c r="E3" s="1"/>
      <c r="F3" s="1"/>
      <c r="G3" s="1"/>
      <c r="H3" s="1"/>
      <c r="I3" s="1"/>
      <c r="J3" s="1"/>
      <c r="K3" s="1"/>
      <c r="L3" s="1"/>
      <c r="M3" s="1"/>
      <c r="N3" s="1"/>
      <c r="O3" s="2"/>
      <c r="P3" s="1"/>
      <c r="Q3" s="1"/>
      <c r="R3" s="1"/>
      <c r="S3" s="3"/>
      <c r="T3" s="3"/>
      <c r="U3" s="3"/>
      <c r="V3" s="3"/>
      <c r="W3" s="3"/>
      <c r="X3" s="3"/>
      <c r="Y3" s="3"/>
    </row>
    <row r="4" spans="1:25" ht="12" customHeight="1">
      <c r="A4" s="7"/>
      <c r="B4" s="3"/>
      <c r="C4" s="3"/>
      <c r="D4" s="3"/>
      <c r="E4" s="3"/>
      <c r="F4" s="3"/>
      <c r="G4" s="3"/>
      <c r="H4" s="3"/>
      <c r="I4" s="3"/>
      <c r="J4" s="3"/>
      <c r="K4" s="8"/>
      <c r="L4" s="8"/>
      <c r="M4" s="8"/>
      <c r="N4" s="8"/>
      <c r="O4" s="9"/>
      <c r="P4" s="8"/>
      <c r="Q4" s="8"/>
      <c r="R4" s="3"/>
      <c r="S4" s="3"/>
      <c r="T4" s="3"/>
      <c r="U4" s="3"/>
      <c r="V4" s="3"/>
      <c r="W4" s="3"/>
      <c r="X4" s="3"/>
      <c r="Y4" s="3"/>
    </row>
    <row r="5" spans="1:25" ht="12" customHeight="1">
      <c r="A5" s="7"/>
      <c r="B5" s="3"/>
      <c r="C5" s="3"/>
      <c r="D5" s="3"/>
      <c r="E5" s="3"/>
      <c r="F5" s="3"/>
      <c r="G5" s="3"/>
      <c r="H5" s="3"/>
      <c r="I5" s="3"/>
      <c r="J5" s="3"/>
      <c r="K5" s="8"/>
      <c r="L5" s="8"/>
      <c r="M5" s="8"/>
      <c r="N5" s="8"/>
      <c r="O5" s="9"/>
      <c r="P5" s="8"/>
      <c r="Q5" s="8"/>
      <c r="R5" s="3"/>
      <c r="S5" s="3"/>
      <c r="T5" s="3"/>
      <c r="U5" s="3"/>
      <c r="V5" s="3"/>
      <c r="W5" s="3"/>
      <c r="X5" s="3"/>
      <c r="Y5" s="3"/>
    </row>
    <row r="6" spans="1:25" ht="12" customHeight="1">
      <c r="A6" s="1" t="s">
        <v>3</v>
      </c>
      <c r="B6" s="3"/>
      <c r="C6" s="3"/>
      <c r="D6" s="3"/>
      <c r="E6" s="3"/>
      <c r="F6" s="3"/>
      <c r="G6" s="3"/>
      <c r="H6" s="3"/>
      <c r="I6" s="3"/>
      <c r="J6" s="3"/>
      <c r="K6" s="8"/>
      <c r="L6" s="8"/>
      <c r="M6" s="8"/>
      <c r="N6" s="8"/>
      <c r="O6" s="9"/>
      <c r="P6" s="8"/>
      <c r="Q6" s="8"/>
      <c r="R6" s="3"/>
      <c r="S6" s="3"/>
      <c r="T6" s="3"/>
      <c r="U6" s="3"/>
      <c r="V6" s="3"/>
      <c r="W6" s="3"/>
      <c r="X6" s="3"/>
      <c r="Y6" s="3"/>
    </row>
    <row r="7" spans="1:25" ht="12" customHeight="1">
      <c r="A7" s="1" t="s">
        <v>4</v>
      </c>
      <c r="B7" s="3"/>
      <c r="C7" s="3"/>
      <c r="D7" s="3"/>
      <c r="E7" s="3"/>
      <c r="F7" s="3"/>
      <c r="G7" s="3"/>
      <c r="H7" s="3"/>
      <c r="I7" s="3"/>
      <c r="J7" s="3"/>
      <c r="K7" s="8"/>
      <c r="L7" s="8"/>
      <c r="M7" s="8"/>
      <c r="N7" s="8"/>
      <c r="Q7" s="8"/>
      <c r="R7" s="3"/>
      <c r="S7" s="3"/>
      <c r="T7" s="3"/>
      <c r="U7" s="3"/>
      <c r="V7" s="3"/>
      <c r="W7" s="3"/>
      <c r="X7" s="3"/>
      <c r="Y7" s="3"/>
    </row>
    <row r="8" spans="1:25" ht="12" customHeight="1">
      <c r="A8" s="12"/>
      <c r="B8" s="3"/>
      <c r="C8" s="3"/>
      <c r="D8" s="3"/>
      <c r="E8" s="3"/>
      <c r="F8" s="3"/>
      <c r="G8" s="3"/>
      <c r="H8" s="3"/>
      <c r="I8" s="3"/>
      <c r="J8" s="3"/>
      <c r="K8" s="8"/>
      <c r="L8" s="8"/>
      <c r="M8" s="8"/>
      <c r="N8" s="8"/>
      <c r="Q8" s="8"/>
      <c r="R8" s="3"/>
      <c r="S8" s="3"/>
      <c r="T8" s="3"/>
      <c r="U8" s="3"/>
      <c r="V8" s="3"/>
      <c r="W8" s="3"/>
      <c r="X8" s="3"/>
      <c r="Y8" s="3"/>
    </row>
    <row r="9" spans="1:25" ht="12" customHeight="1">
      <c r="A9" s="1" t="s">
        <v>5</v>
      </c>
      <c r="B9" s="13" t="s">
        <v>6</v>
      </c>
      <c r="C9" s="3"/>
      <c r="D9" s="3"/>
      <c r="E9" s="3"/>
      <c r="F9" s="3"/>
      <c r="G9" s="3"/>
      <c r="H9" s="3"/>
      <c r="I9" s="3"/>
      <c r="J9" s="3"/>
      <c r="K9" s="8"/>
      <c r="L9" s="8"/>
      <c r="M9" s="8"/>
      <c r="N9" s="8"/>
      <c r="O9" s="9"/>
      <c r="P9" s="8"/>
      <c r="Q9" s="8"/>
      <c r="R9" s="3"/>
      <c r="S9" s="3"/>
      <c r="T9" s="3"/>
      <c r="U9" s="3"/>
      <c r="V9" s="3"/>
      <c r="W9" s="3"/>
      <c r="X9" s="3"/>
      <c r="Y9" s="3"/>
    </row>
    <row r="10" spans="1:25" ht="12" customHeight="1">
      <c r="A10" s="12"/>
      <c r="B10" s="3"/>
      <c r="C10" s="3"/>
      <c r="D10" s="3"/>
      <c r="E10" s="3"/>
      <c r="F10" s="3"/>
      <c r="G10" s="3"/>
      <c r="H10" s="3"/>
      <c r="I10" s="3"/>
      <c r="J10" s="3"/>
      <c r="K10" s="14"/>
      <c r="L10" s="15" t="s">
        <v>7</v>
      </c>
      <c r="M10" s="15"/>
      <c r="N10" s="15"/>
      <c r="O10" s="16"/>
      <c r="P10" s="15" t="s">
        <v>8</v>
      </c>
      <c r="Q10" s="15"/>
      <c r="R10" s="3"/>
      <c r="S10" s="3"/>
      <c r="T10" s="3"/>
      <c r="U10" s="3"/>
      <c r="V10" s="3"/>
      <c r="W10" s="3"/>
      <c r="X10" s="3"/>
      <c r="Y10" s="3"/>
    </row>
    <row r="11" spans="1:25" ht="12" customHeight="1">
      <c r="A11" s="7"/>
      <c r="B11" s="3"/>
      <c r="C11" s="3"/>
      <c r="D11" s="3"/>
      <c r="E11" s="3"/>
      <c r="F11" s="3"/>
      <c r="G11" s="3"/>
      <c r="H11" s="3"/>
      <c r="I11" s="3"/>
      <c r="J11" s="3"/>
      <c r="K11" s="15"/>
      <c r="L11" s="15"/>
      <c r="M11" s="17" t="s">
        <v>9</v>
      </c>
      <c r="N11" s="17"/>
      <c r="O11" s="18"/>
      <c r="P11" s="17"/>
      <c r="Q11" s="17" t="s">
        <v>9</v>
      </c>
      <c r="R11" s="3"/>
      <c r="S11" s="3"/>
      <c r="T11" s="3"/>
      <c r="U11" s="3"/>
      <c r="V11" s="3"/>
      <c r="W11" s="3"/>
      <c r="X11" s="3"/>
      <c r="Y11" s="3"/>
    </row>
    <row r="12" spans="1:25" ht="12" customHeight="1">
      <c r="A12" s="7"/>
      <c r="B12" s="3"/>
      <c r="C12" s="3"/>
      <c r="D12" s="3"/>
      <c r="E12" s="3"/>
      <c r="F12" s="3"/>
      <c r="G12" s="3"/>
      <c r="H12" s="3"/>
      <c r="I12" s="3"/>
      <c r="J12" s="3"/>
      <c r="K12" s="17" t="s">
        <v>10</v>
      </c>
      <c r="L12" s="15"/>
      <c r="M12" s="17" t="s">
        <v>11</v>
      </c>
      <c r="N12" s="17"/>
      <c r="O12" s="18" t="s">
        <v>10</v>
      </c>
      <c r="P12" s="17"/>
      <c r="Q12" s="17" t="s">
        <v>11</v>
      </c>
      <c r="R12" s="3"/>
      <c r="S12" s="3"/>
      <c r="T12" s="3"/>
      <c r="U12" s="3"/>
      <c r="V12" s="3"/>
      <c r="W12" s="3"/>
      <c r="X12" s="3"/>
      <c r="Y12" s="3"/>
    </row>
    <row r="13" spans="1:25" ht="12" customHeight="1">
      <c r="A13" s="7"/>
      <c r="B13" s="3"/>
      <c r="C13" s="3"/>
      <c r="D13" s="3"/>
      <c r="E13" s="3"/>
      <c r="F13" s="3"/>
      <c r="G13" s="19"/>
      <c r="H13" s="19"/>
      <c r="I13" s="19"/>
      <c r="J13" s="19"/>
      <c r="K13" s="20" t="s">
        <v>11</v>
      </c>
      <c r="L13" s="21"/>
      <c r="M13" s="22" t="s">
        <v>12</v>
      </c>
      <c r="N13" s="20"/>
      <c r="O13" s="18" t="s">
        <v>11</v>
      </c>
      <c r="P13" s="17"/>
      <c r="Q13" s="22" t="s">
        <v>12</v>
      </c>
      <c r="R13" s="19"/>
      <c r="S13" s="3"/>
      <c r="T13" s="3"/>
      <c r="U13" s="3"/>
      <c r="V13" s="3"/>
      <c r="W13" s="3"/>
      <c r="X13" s="3"/>
      <c r="Y13" s="3"/>
    </row>
    <row r="14" spans="1:25" ht="12" customHeight="1">
      <c r="A14" s="7"/>
      <c r="B14" s="3"/>
      <c r="C14" s="3"/>
      <c r="D14" s="3"/>
      <c r="E14" s="3"/>
      <c r="F14" s="3"/>
      <c r="G14" s="23"/>
      <c r="H14" s="23"/>
      <c r="I14" s="23"/>
      <c r="J14" s="23"/>
      <c r="K14" s="24" t="s">
        <v>13</v>
      </c>
      <c r="L14" s="25"/>
      <c r="M14" s="24" t="s">
        <v>13</v>
      </c>
      <c r="N14" s="24"/>
      <c r="O14" s="26" t="s">
        <v>14</v>
      </c>
      <c r="P14" s="27"/>
      <c r="Q14" s="17" t="s">
        <v>15</v>
      </c>
      <c r="R14" s="3"/>
      <c r="S14" s="3"/>
      <c r="T14" s="3"/>
      <c r="U14" s="3"/>
      <c r="V14" s="3"/>
      <c r="W14" s="3"/>
      <c r="X14" s="3"/>
      <c r="Y14" s="3"/>
    </row>
    <row r="15" spans="1:25" ht="12" customHeight="1">
      <c r="A15" s="7"/>
      <c r="B15" s="3"/>
      <c r="C15" s="3"/>
      <c r="D15" s="3"/>
      <c r="E15" s="3"/>
      <c r="F15" s="3"/>
      <c r="G15" s="23"/>
      <c r="H15" s="23"/>
      <c r="I15" s="23"/>
      <c r="J15" s="23"/>
      <c r="K15" s="28" t="s">
        <v>16</v>
      </c>
      <c r="L15" s="25"/>
      <c r="M15" s="28" t="s">
        <v>17</v>
      </c>
      <c r="N15" s="24"/>
      <c r="O15" s="29" t="s">
        <v>16</v>
      </c>
      <c r="P15" s="25"/>
      <c r="Q15" s="28" t="s">
        <v>17</v>
      </c>
      <c r="R15" s="3"/>
      <c r="S15" s="3"/>
      <c r="T15" s="3"/>
      <c r="U15" s="3"/>
      <c r="V15" s="3"/>
      <c r="W15" s="3"/>
      <c r="X15" s="3"/>
      <c r="Y15" s="3"/>
    </row>
    <row r="16" spans="1:25" ht="12" customHeight="1">
      <c r="A16" s="7"/>
      <c r="B16" s="3"/>
      <c r="C16" s="3"/>
      <c r="D16" s="3"/>
      <c r="E16" s="3"/>
      <c r="F16" s="3"/>
      <c r="G16" s="30"/>
      <c r="H16" s="30"/>
      <c r="I16" s="30"/>
      <c r="J16" s="30"/>
      <c r="K16" s="28" t="s">
        <v>18</v>
      </c>
      <c r="L16" s="31"/>
      <c r="M16" s="28" t="s">
        <v>18</v>
      </c>
      <c r="N16" s="31"/>
      <c r="O16" s="29" t="s">
        <v>18</v>
      </c>
      <c r="P16" s="32"/>
      <c r="Q16" s="28" t="s">
        <v>18</v>
      </c>
      <c r="R16" s="30"/>
      <c r="S16" s="23"/>
      <c r="T16" s="33"/>
      <c r="U16" s="23"/>
      <c r="V16" s="23"/>
      <c r="W16" s="23"/>
      <c r="X16" s="33"/>
      <c r="Y16" s="34"/>
    </row>
    <row r="17" spans="1:25" ht="12" customHeight="1">
      <c r="A17" s="7"/>
      <c r="B17" s="3"/>
      <c r="C17" s="3"/>
      <c r="D17" s="3"/>
      <c r="E17" s="3"/>
      <c r="F17" s="3"/>
      <c r="G17" s="30"/>
      <c r="H17" s="30"/>
      <c r="I17" s="30"/>
      <c r="J17" s="30"/>
      <c r="K17" s="35"/>
      <c r="L17" s="35"/>
      <c r="M17" s="35"/>
      <c r="N17" s="35"/>
      <c r="O17" s="36"/>
      <c r="P17" s="37"/>
      <c r="Q17" s="35"/>
      <c r="R17" s="30"/>
      <c r="S17" s="23"/>
      <c r="T17" s="33"/>
      <c r="U17" s="23"/>
      <c r="V17" s="23"/>
      <c r="W17" s="23"/>
      <c r="X17" s="33"/>
      <c r="Y17" s="34"/>
    </row>
    <row r="18" spans="1:25" s="46" customFormat="1" ht="12" customHeight="1" thickBot="1">
      <c r="A18" s="1" t="s">
        <v>19</v>
      </c>
      <c r="B18" s="13" t="s">
        <v>20</v>
      </c>
      <c r="C18" s="13" t="s">
        <v>21</v>
      </c>
      <c r="D18" s="13"/>
      <c r="E18" s="13"/>
      <c r="F18" s="13"/>
      <c r="G18" s="38"/>
      <c r="H18" s="38"/>
      <c r="I18" s="38"/>
      <c r="J18" s="38"/>
      <c r="K18" s="39">
        <f>'[1]work-1'!B45</f>
        <v>267730</v>
      </c>
      <c r="L18" s="31"/>
      <c r="M18" s="40">
        <f>'[1]work-1'!C45</f>
        <v>258746</v>
      </c>
      <c r="N18" s="31"/>
      <c r="O18" s="41">
        <f>'[1]work-1'!F45</f>
        <v>518992</v>
      </c>
      <c r="P18" s="42"/>
      <c r="Q18" s="39">
        <f>'[1]work-1'!G45</f>
        <v>473584</v>
      </c>
      <c r="R18" s="38"/>
      <c r="S18" s="43"/>
      <c r="T18" s="44"/>
      <c r="U18" s="43"/>
      <c r="V18" s="43"/>
      <c r="W18" s="43"/>
      <c r="X18" s="45"/>
      <c r="Y18" s="45"/>
    </row>
    <row r="19" spans="1:25" ht="12" customHeight="1" thickBot="1">
      <c r="A19" s="7"/>
      <c r="B19" s="3" t="s">
        <v>22</v>
      </c>
      <c r="C19" s="3" t="s">
        <v>23</v>
      </c>
      <c r="D19" s="3"/>
      <c r="E19" s="3"/>
      <c r="F19" s="3"/>
      <c r="G19" s="30"/>
      <c r="H19" s="30"/>
      <c r="I19" s="30"/>
      <c r="J19" s="30"/>
      <c r="K19" s="47">
        <v>0</v>
      </c>
      <c r="L19" s="35"/>
      <c r="M19" s="47">
        <v>0</v>
      </c>
      <c r="N19" s="35"/>
      <c r="O19" s="48">
        <v>0</v>
      </c>
      <c r="P19" s="49"/>
      <c r="Q19" s="47">
        <v>0</v>
      </c>
      <c r="R19" s="30"/>
      <c r="S19" s="23"/>
      <c r="T19" s="50"/>
      <c r="U19" s="23"/>
      <c r="V19" s="23"/>
      <c r="W19" s="23"/>
      <c r="X19" s="34"/>
      <c r="Y19" s="34"/>
    </row>
    <row r="20" spans="1:25" ht="12" customHeight="1" thickBot="1">
      <c r="A20" s="7"/>
      <c r="B20" s="3" t="s">
        <v>24</v>
      </c>
      <c r="C20" s="3" t="s">
        <v>25</v>
      </c>
      <c r="D20" s="3"/>
      <c r="E20" s="3"/>
      <c r="F20" s="3"/>
      <c r="G20" s="30"/>
      <c r="H20" s="30"/>
      <c r="I20" s="30"/>
      <c r="J20" s="30"/>
      <c r="K20" s="47">
        <f>'[1]work-1'!B59</f>
        <v>12162</v>
      </c>
      <c r="L20" s="35"/>
      <c r="M20" s="51">
        <f>'[1]work-1'!C59</f>
        <v>6038</v>
      </c>
      <c r="N20" s="35"/>
      <c r="O20" s="48">
        <f>'[1]work-1'!F59</f>
        <v>16646</v>
      </c>
      <c r="P20" s="37"/>
      <c r="Q20" s="47">
        <f>'[1]work-1'!G59</f>
        <v>13629</v>
      </c>
      <c r="R20" s="30"/>
      <c r="S20" s="23"/>
      <c r="T20" s="50"/>
      <c r="U20" s="23"/>
      <c r="V20" s="23"/>
      <c r="W20" s="23"/>
      <c r="X20" s="34"/>
      <c r="Y20" s="34"/>
    </row>
    <row r="21" spans="1:25" ht="12" customHeight="1">
      <c r="A21" s="7"/>
      <c r="B21" s="3"/>
      <c r="C21" s="3"/>
      <c r="D21" s="3"/>
      <c r="E21" s="3"/>
      <c r="F21" s="3"/>
      <c r="G21" s="30"/>
      <c r="H21" s="30"/>
      <c r="I21" s="30"/>
      <c r="J21" s="30"/>
      <c r="K21" s="35"/>
      <c r="L21" s="35"/>
      <c r="M21" s="52"/>
      <c r="N21" s="35"/>
      <c r="O21" s="53"/>
      <c r="P21" s="37"/>
      <c r="Q21" s="35"/>
      <c r="R21" s="30"/>
      <c r="S21" s="23"/>
      <c r="T21" s="50"/>
      <c r="U21" s="23"/>
      <c r="V21" s="23"/>
      <c r="W21" s="23"/>
      <c r="X21" s="34"/>
      <c r="Y21" s="34"/>
    </row>
    <row r="22" spans="1:25" ht="12" customHeight="1">
      <c r="A22" s="7" t="s">
        <v>26</v>
      </c>
      <c r="B22" s="3" t="s">
        <v>20</v>
      </c>
      <c r="C22" s="3" t="s">
        <v>27</v>
      </c>
      <c r="D22" s="3"/>
      <c r="E22" s="3"/>
      <c r="F22" s="3"/>
      <c r="G22" s="30"/>
      <c r="H22" s="30"/>
      <c r="I22" s="30"/>
      <c r="J22" s="30"/>
      <c r="K22" s="35"/>
      <c r="L22" s="35"/>
      <c r="M22" s="52"/>
      <c r="N22" s="35"/>
      <c r="O22" s="36"/>
      <c r="P22" s="37"/>
      <c r="Q22" s="35"/>
      <c r="R22" s="30"/>
      <c r="S22" s="23"/>
      <c r="T22" s="50"/>
      <c r="U22" s="23"/>
      <c r="V22" s="23"/>
      <c r="W22" s="23"/>
      <c r="X22" s="34"/>
      <c r="Y22" s="34"/>
    </row>
    <row r="23" spans="1:25" ht="12" customHeight="1">
      <c r="A23" s="7"/>
      <c r="B23" s="3"/>
      <c r="C23" s="3" t="s">
        <v>28</v>
      </c>
      <c r="D23" s="3"/>
      <c r="E23" s="3"/>
      <c r="F23" s="3"/>
      <c r="G23" s="30"/>
      <c r="H23" s="30"/>
      <c r="I23" s="30"/>
      <c r="J23" s="30"/>
      <c r="K23" s="35"/>
      <c r="L23" s="35"/>
      <c r="M23" s="52"/>
      <c r="N23" s="35"/>
      <c r="O23" s="36"/>
      <c r="P23" s="37"/>
      <c r="Q23" s="35"/>
      <c r="R23" s="30"/>
      <c r="S23" s="23"/>
      <c r="T23" s="50"/>
      <c r="U23" s="23"/>
      <c r="V23" s="23"/>
      <c r="W23" s="23"/>
      <c r="X23" s="34"/>
      <c r="Y23" s="34"/>
    </row>
    <row r="24" spans="1:25" ht="12" customHeight="1">
      <c r="A24" s="7"/>
      <c r="B24" s="3"/>
      <c r="C24" s="3" t="s">
        <v>29</v>
      </c>
      <c r="D24" s="3"/>
      <c r="E24" s="3"/>
      <c r="F24" s="3"/>
      <c r="G24" s="30"/>
      <c r="H24" s="30"/>
      <c r="I24" s="30"/>
      <c r="J24" s="30"/>
      <c r="K24" s="35">
        <f>K31-K25-K26-K27</f>
        <v>30901</v>
      </c>
      <c r="L24" s="35"/>
      <c r="M24" s="35">
        <f>M31-M25-M26-M27</f>
        <v>41453</v>
      </c>
      <c r="N24" s="35"/>
      <c r="O24" s="53">
        <f>O31-O25-O26-O27</f>
        <v>84368</v>
      </c>
      <c r="P24" s="37"/>
      <c r="Q24" s="35">
        <f>Q31-Q25-Q26-Q27</f>
        <v>48483</v>
      </c>
      <c r="R24" s="30"/>
      <c r="S24" s="23"/>
      <c r="T24" s="50"/>
      <c r="U24" s="23"/>
      <c r="V24" s="23"/>
      <c r="W24" s="23"/>
      <c r="X24" s="34"/>
      <c r="Y24" s="34"/>
    </row>
    <row r="25" spans="1:25" ht="12" customHeight="1">
      <c r="A25" s="7"/>
      <c r="B25" s="54" t="s">
        <v>22</v>
      </c>
      <c r="C25" s="3" t="s">
        <v>30</v>
      </c>
      <c r="D25" s="3"/>
      <c r="E25" s="3"/>
      <c r="F25" s="3"/>
      <c r="G25" s="30"/>
      <c r="H25" s="30"/>
      <c r="I25" s="30"/>
      <c r="J25" s="30"/>
      <c r="K25" s="35">
        <f>-'[1]work-1'!B147</f>
        <v>-36766</v>
      </c>
      <c r="L25" s="35"/>
      <c r="M25" s="52">
        <f>-'[1]work-1'!C147</f>
        <v>-19602</v>
      </c>
      <c r="N25" s="35"/>
      <c r="O25" s="53">
        <f>-'[1]work-1'!F147</f>
        <v>-67335</v>
      </c>
      <c r="P25" s="37"/>
      <c r="Q25" s="35">
        <f>-'[1]work-1'!G147</f>
        <v>-45091</v>
      </c>
      <c r="R25" s="30"/>
      <c r="S25" s="23"/>
      <c r="T25" s="33"/>
      <c r="U25" s="23"/>
      <c r="V25" s="23"/>
      <c r="W25" s="23"/>
      <c r="X25" s="33"/>
      <c r="Y25" s="34"/>
    </row>
    <row r="26" spans="1:25" ht="12" customHeight="1">
      <c r="A26" s="7"/>
      <c r="B26" s="3" t="s">
        <v>24</v>
      </c>
      <c r="C26" s="3" t="s">
        <v>31</v>
      </c>
      <c r="D26" s="3"/>
      <c r="E26" s="3"/>
      <c r="F26" s="3"/>
      <c r="G26" s="30"/>
      <c r="H26" s="30"/>
      <c r="I26" s="30"/>
      <c r="J26" s="30"/>
      <c r="K26" s="35">
        <f>-'[1]work-1'!B174</f>
        <v>-25906</v>
      </c>
      <c r="L26" s="35"/>
      <c r="M26" s="52">
        <f>-'[1]work-1'!C174</f>
        <v>-76236</v>
      </c>
      <c r="N26" s="35"/>
      <c r="O26" s="53">
        <f>-'[1]work-1'!F174</f>
        <v>-71120</v>
      </c>
      <c r="P26" s="37"/>
      <c r="Q26" s="35">
        <f>-'[1]work-1'!G174</f>
        <v>-127610</v>
      </c>
      <c r="R26" s="30"/>
      <c r="S26" s="23"/>
      <c r="T26" s="33"/>
      <c r="U26" s="23"/>
      <c r="V26" s="23"/>
      <c r="W26" s="23"/>
      <c r="X26" s="33"/>
      <c r="Y26" s="34"/>
    </row>
    <row r="27" spans="1:25" ht="12" customHeight="1">
      <c r="A27" s="7"/>
      <c r="B27" s="3" t="s">
        <v>32</v>
      </c>
      <c r="C27" s="3" t="s">
        <v>33</v>
      </c>
      <c r="D27" s="3"/>
      <c r="E27" s="3"/>
      <c r="F27" s="3"/>
      <c r="G27" s="30"/>
      <c r="H27" s="30"/>
      <c r="I27" s="30"/>
      <c r="J27" s="30"/>
      <c r="K27" s="55">
        <f>-K143</f>
        <v>43694</v>
      </c>
      <c r="L27" s="35"/>
      <c r="M27" s="55">
        <f>-M143</f>
        <v>0</v>
      </c>
      <c r="N27" s="35"/>
      <c r="O27" s="56">
        <f>-O143</f>
        <v>39988</v>
      </c>
      <c r="P27" s="37"/>
      <c r="Q27" s="56">
        <f>-Q143</f>
        <v>0</v>
      </c>
      <c r="R27" s="30"/>
      <c r="S27" s="23"/>
      <c r="T27" s="33"/>
      <c r="U27" s="23"/>
      <c r="V27" s="23"/>
      <c r="W27" s="23"/>
      <c r="X27" s="33"/>
      <c r="Y27" s="34"/>
    </row>
    <row r="28" spans="1:25" ht="12" customHeight="1">
      <c r="A28" s="7"/>
      <c r="B28" s="13" t="s">
        <v>34</v>
      </c>
      <c r="C28" s="13" t="s">
        <v>35</v>
      </c>
      <c r="D28" s="3"/>
      <c r="E28" s="3"/>
      <c r="F28" s="3"/>
      <c r="G28" s="30"/>
      <c r="H28" s="30"/>
      <c r="I28" s="30"/>
      <c r="J28" s="30"/>
      <c r="K28" s="35"/>
      <c r="L28" s="35"/>
      <c r="M28" s="52"/>
      <c r="N28" s="35"/>
      <c r="O28" s="36"/>
      <c r="P28" s="37"/>
      <c r="Q28" s="35"/>
      <c r="R28" s="30"/>
      <c r="S28" s="23"/>
      <c r="T28" s="33"/>
      <c r="U28" s="23"/>
      <c r="V28" s="23"/>
      <c r="W28" s="23"/>
      <c r="X28" s="33"/>
      <c r="Y28" s="34"/>
    </row>
    <row r="29" spans="1:25" ht="12" customHeight="1">
      <c r="A29" s="7"/>
      <c r="B29" s="13"/>
      <c r="C29" s="13" t="s">
        <v>36</v>
      </c>
      <c r="D29" s="3"/>
      <c r="E29" s="3"/>
      <c r="F29" s="3"/>
      <c r="G29" s="30"/>
      <c r="H29" s="30"/>
      <c r="I29" s="30"/>
      <c r="J29" s="30"/>
      <c r="K29" s="35"/>
      <c r="L29" s="35"/>
      <c r="M29" s="52"/>
      <c r="N29" s="35"/>
      <c r="O29" s="36"/>
      <c r="P29" s="37"/>
      <c r="Q29" s="35"/>
      <c r="R29" s="30"/>
      <c r="S29" s="23"/>
      <c r="T29" s="33"/>
      <c r="U29" s="23"/>
      <c r="V29" s="23"/>
      <c r="W29" s="23"/>
      <c r="X29" s="33"/>
      <c r="Y29" s="34"/>
    </row>
    <row r="30" spans="1:25" ht="12" customHeight="1">
      <c r="A30" s="7"/>
      <c r="B30" s="13"/>
      <c r="C30" s="13" t="s">
        <v>37</v>
      </c>
      <c r="D30" s="3"/>
      <c r="E30" s="3"/>
      <c r="F30" s="3"/>
      <c r="G30" s="57"/>
      <c r="H30" s="57"/>
      <c r="I30" s="57"/>
      <c r="J30" s="57"/>
      <c r="K30" s="58"/>
      <c r="L30" s="58"/>
      <c r="M30" s="59"/>
      <c r="N30" s="58"/>
      <c r="O30" s="60"/>
      <c r="P30" s="61"/>
      <c r="Q30" s="58"/>
      <c r="R30" s="57"/>
      <c r="S30" s="57"/>
      <c r="T30" s="62"/>
      <c r="U30" s="57"/>
      <c r="V30" s="57"/>
      <c r="W30" s="57"/>
      <c r="X30" s="34"/>
      <c r="Y30" s="34"/>
    </row>
    <row r="31" spans="1:25" s="46" customFormat="1" ht="12" customHeight="1">
      <c r="A31" s="1"/>
      <c r="B31" s="13"/>
      <c r="C31" s="13" t="s">
        <v>38</v>
      </c>
      <c r="D31" s="13"/>
      <c r="G31" s="63"/>
      <c r="H31" s="63"/>
      <c r="I31" s="63"/>
      <c r="J31" s="63"/>
      <c r="K31" s="31">
        <f>'[1]work-1'!B92</f>
        <v>11923</v>
      </c>
      <c r="L31" s="64"/>
      <c r="M31" s="65">
        <f>'[1]work-1'!C92</f>
        <v>-54385</v>
      </c>
      <c r="N31" s="66"/>
      <c r="O31" s="67">
        <f>'[1]work-1'!F92</f>
        <v>-14099</v>
      </c>
      <c r="P31" s="64"/>
      <c r="Q31" s="31">
        <f>'[1]work-1'!G92</f>
        <v>-124218</v>
      </c>
      <c r="R31" s="68"/>
      <c r="S31" s="68"/>
      <c r="T31" s="68"/>
      <c r="U31" s="68"/>
      <c r="V31" s="68"/>
      <c r="W31" s="68"/>
      <c r="X31" s="45"/>
      <c r="Y31" s="45"/>
    </row>
    <row r="32" spans="1:25" ht="12" customHeight="1">
      <c r="A32" s="7"/>
      <c r="B32" s="3" t="s">
        <v>39</v>
      </c>
      <c r="C32" s="3" t="s">
        <v>40</v>
      </c>
      <c r="D32" s="3"/>
      <c r="E32" s="3"/>
      <c r="F32" s="3"/>
      <c r="G32" s="57"/>
      <c r="H32" s="57"/>
      <c r="I32" s="57"/>
      <c r="J32" s="57"/>
      <c r="K32" s="55">
        <f>'[1]work-1'!B99</f>
        <v>11481.798000000003</v>
      </c>
      <c r="L32" s="35"/>
      <c r="M32" s="69">
        <f>'[1]work-1'!C99</f>
        <v>-13245</v>
      </c>
      <c r="N32" s="35"/>
      <c r="O32" s="56">
        <f>'[1]work-1'!F99</f>
        <v>38130.798</v>
      </c>
      <c r="P32" s="37"/>
      <c r="Q32" s="55">
        <f>'[1]work-1'!G99</f>
        <v>-12086</v>
      </c>
      <c r="R32" s="57"/>
      <c r="S32" s="57"/>
      <c r="T32" s="57"/>
      <c r="U32" s="57"/>
      <c r="V32" s="57"/>
      <c r="W32" s="57"/>
      <c r="X32" s="19"/>
      <c r="Y32" s="3"/>
    </row>
    <row r="33" spans="1:25" s="46" customFormat="1" ht="12" customHeight="1">
      <c r="A33" s="1"/>
      <c r="B33" s="13" t="s">
        <v>41</v>
      </c>
      <c r="C33" s="13" t="s">
        <v>42</v>
      </c>
      <c r="D33" s="13"/>
      <c r="E33" s="13"/>
      <c r="F33" s="13"/>
      <c r="G33" s="68"/>
      <c r="H33" s="68"/>
      <c r="I33" s="68"/>
      <c r="J33" s="68"/>
      <c r="K33" s="64"/>
      <c r="L33" s="64"/>
      <c r="M33" s="70"/>
      <c r="N33" s="64"/>
      <c r="O33" s="71"/>
      <c r="P33" s="64"/>
      <c r="Q33" s="64"/>
      <c r="R33" s="68"/>
      <c r="S33" s="68"/>
      <c r="T33" s="68"/>
      <c r="U33" s="68"/>
      <c r="V33" s="68"/>
      <c r="W33" s="68"/>
      <c r="X33" s="72"/>
      <c r="Y33" s="13"/>
    </row>
    <row r="34" spans="1:25" s="46" customFormat="1" ht="12" customHeight="1">
      <c r="A34" s="1"/>
      <c r="B34" s="13"/>
      <c r="C34" s="46" t="s">
        <v>38</v>
      </c>
      <c r="D34" s="13"/>
      <c r="E34" s="13"/>
      <c r="F34" s="13"/>
      <c r="G34" s="68"/>
      <c r="H34" s="68"/>
      <c r="I34" s="68"/>
      <c r="J34" s="68"/>
      <c r="K34" s="73">
        <f>SUM(K31:K33)</f>
        <v>23404.798000000003</v>
      </c>
      <c r="L34" s="64"/>
      <c r="M34" s="73">
        <f>SUM(M31:M33)</f>
        <v>-67630</v>
      </c>
      <c r="N34" s="64"/>
      <c r="O34" s="74">
        <f>SUM(O31:O33)</f>
        <v>24031.798000000003</v>
      </c>
      <c r="P34" s="64"/>
      <c r="Q34" s="73">
        <f>SUM(Q31:Q33)</f>
        <v>-136304</v>
      </c>
      <c r="R34" s="68"/>
      <c r="S34" s="68"/>
      <c r="T34" s="68"/>
      <c r="U34" s="68"/>
      <c r="V34" s="68"/>
      <c r="W34" s="68"/>
      <c r="X34" s="72"/>
      <c r="Y34" s="13"/>
    </row>
    <row r="35" spans="1:25" ht="12" customHeight="1">
      <c r="A35" s="7"/>
      <c r="B35" s="54" t="s">
        <v>43</v>
      </c>
      <c r="C35" s="75" t="s">
        <v>44</v>
      </c>
      <c r="D35" s="3"/>
      <c r="E35" s="3"/>
      <c r="F35" s="3"/>
      <c r="G35" s="30"/>
      <c r="H35" s="30"/>
      <c r="I35" s="30"/>
      <c r="J35" s="30"/>
      <c r="K35" s="76">
        <f>-K169</f>
        <v>-5703.954400000002</v>
      </c>
      <c r="L35" s="35"/>
      <c r="M35" s="76">
        <f>-M169</f>
        <v>10009</v>
      </c>
      <c r="N35" s="35"/>
      <c r="O35" s="77">
        <f>-O169</f>
        <v>-12061.954400000002</v>
      </c>
      <c r="P35" s="37"/>
      <c r="Q35" s="76">
        <f>-Q169</f>
        <v>7214</v>
      </c>
      <c r="R35" s="30"/>
      <c r="S35" s="23"/>
      <c r="T35" s="23"/>
      <c r="U35" s="23"/>
      <c r="V35" s="23"/>
      <c r="W35" s="23"/>
      <c r="X35" s="19"/>
      <c r="Y35" s="3"/>
    </row>
    <row r="36" spans="1:25" s="46" customFormat="1" ht="12" customHeight="1">
      <c r="A36" s="1"/>
      <c r="B36" s="78" t="s">
        <v>45</v>
      </c>
      <c r="C36" s="79" t="s">
        <v>45</v>
      </c>
      <c r="D36" s="13" t="s">
        <v>46</v>
      </c>
      <c r="E36" s="13"/>
      <c r="F36" s="13"/>
      <c r="G36" s="38"/>
      <c r="H36" s="38"/>
      <c r="I36" s="38"/>
      <c r="J36" s="38"/>
      <c r="K36" s="80"/>
      <c r="L36" s="80"/>
      <c r="M36" s="65"/>
      <c r="N36" s="31"/>
      <c r="O36" s="81"/>
      <c r="P36" s="25"/>
      <c r="Q36" s="31"/>
      <c r="R36" s="38"/>
      <c r="S36" s="43"/>
      <c r="T36" s="43"/>
      <c r="U36" s="43"/>
      <c r="V36" s="43"/>
      <c r="W36" s="43"/>
      <c r="X36" s="13"/>
      <c r="Y36" s="13"/>
    </row>
    <row r="37" spans="1:25" s="46" customFormat="1" ht="12" customHeight="1">
      <c r="A37" s="1"/>
      <c r="B37" s="78"/>
      <c r="C37" s="79"/>
      <c r="D37" s="13" t="s">
        <v>47</v>
      </c>
      <c r="E37" s="13"/>
      <c r="F37" s="13"/>
      <c r="G37" s="38"/>
      <c r="H37" s="38"/>
      <c r="I37" s="38"/>
      <c r="J37" s="38"/>
      <c r="K37" s="80">
        <f>SUM(K34:K35)</f>
        <v>17700.8436</v>
      </c>
      <c r="L37" s="80"/>
      <c r="M37" s="80">
        <f>SUM(M34:M35)</f>
        <v>-57621</v>
      </c>
      <c r="N37" s="31"/>
      <c r="O37" s="82">
        <f>SUM(O34:O35)</f>
        <v>11969.8436</v>
      </c>
      <c r="P37" s="25"/>
      <c r="Q37" s="80">
        <f>SUM(Q34:Q35)</f>
        <v>-129090</v>
      </c>
      <c r="R37" s="38"/>
      <c r="S37" s="43"/>
      <c r="T37" s="43"/>
      <c r="U37" s="43"/>
      <c r="V37" s="43"/>
      <c r="W37" s="43"/>
      <c r="X37" s="13"/>
      <c r="Y37" s="13"/>
    </row>
    <row r="38" spans="1:25" ht="12" customHeight="1">
      <c r="A38" s="7"/>
      <c r="B38" s="54"/>
      <c r="C38" s="75" t="s">
        <v>48</v>
      </c>
      <c r="D38" s="3" t="s">
        <v>49</v>
      </c>
      <c r="E38" s="3"/>
      <c r="F38" s="3"/>
      <c r="G38" s="30"/>
      <c r="H38" s="30"/>
      <c r="I38" s="30"/>
      <c r="J38" s="30"/>
      <c r="K38" s="55">
        <f>'[1]work-1'!B119</f>
        <v>-1572.8098000000002</v>
      </c>
      <c r="L38" s="35"/>
      <c r="M38" s="69">
        <f>'[1]work-1'!C119</f>
        <v>-1895.9724</v>
      </c>
      <c r="N38" s="35"/>
      <c r="O38" s="56">
        <f>'[1]work-1'!F119</f>
        <v>-2937.2058</v>
      </c>
      <c r="P38" s="37"/>
      <c r="Q38" s="55">
        <f>'[1]work-1'!G119</f>
        <v>-3604.5306000000005</v>
      </c>
      <c r="R38" s="30"/>
      <c r="S38" s="23"/>
      <c r="T38" s="23"/>
      <c r="U38" s="23"/>
      <c r="V38" s="23"/>
      <c r="W38" s="23"/>
      <c r="X38" s="3"/>
      <c r="Y38" s="3"/>
    </row>
    <row r="39" spans="1:25" s="46" customFormat="1" ht="12" customHeight="1">
      <c r="A39" s="1"/>
      <c r="B39" s="78" t="s">
        <v>50</v>
      </c>
      <c r="C39" s="46" t="s">
        <v>51</v>
      </c>
      <c r="D39" s="13"/>
      <c r="E39" s="13"/>
      <c r="F39" s="13"/>
      <c r="G39" s="38"/>
      <c r="H39" s="38"/>
      <c r="I39" s="38"/>
      <c r="J39" s="38"/>
      <c r="K39" s="80"/>
      <c r="L39" s="80"/>
      <c r="M39" s="65"/>
      <c r="N39" s="31"/>
      <c r="O39" s="81"/>
      <c r="P39" s="25"/>
      <c r="Q39" s="31"/>
      <c r="R39" s="38"/>
      <c r="S39" s="43"/>
      <c r="T39" s="43"/>
      <c r="U39" s="43"/>
      <c r="V39" s="43"/>
      <c r="W39" s="43"/>
      <c r="X39" s="13"/>
      <c r="Y39" s="13"/>
    </row>
    <row r="40" spans="1:25" s="46" customFormat="1" ht="12" customHeight="1">
      <c r="A40" s="1"/>
      <c r="B40" s="78"/>
      <c r="C40" s="46" t="s">
        <v>52</v>
      </c>
      <c r="D40" s="13"/>
      <c r="E40" s="13"/>
      <c r="F40" s="13"/>
      <c r="G40" s="38"/>
      <c r="H40" s="38"/>
      <c r="I40" s="38"/>
      <c r="J40" s="38"/>
      <c r="K40" s="80">
        <f>SUM(K37:K38)</f>
        <v>16128.0338</v>
      </c>
      <c r="L40" s="80"/>
      <c r="M40" s="80">
        <f>SUM(M37:M38)</f>
        <v>-59516.9724</v>
      </c>
      <c r="N40" s="31"/>
      <c r="O40" s="82">
        <f>SUM(O37:O38)</f>
        <v>9032.6378</v>
      </c>
      <c r="P40" s="25"/>
      <c r="Q40" s="80">
        <f>SUM(Q37:Q38)</f>
        <v>-132694.5306</v>
      </c>
      <c r="R40" s="38"/>
      <c r="S40" s="43"/>
      <c r="T40" s="43"/>
      <c r="U40" s="83"/>
      <c r="V40" s="43"/>
      <c r="W40" s="83"/>
      <c r="X40" s="13"/>
      <c r="Y40" s="13"/>
    </row>
    <row r="41" spans="1:25" ht="12" customHeight="1">
      <c r="A41" s="7"/>
      <c r="B41" s="54" t="s">
        <v>53</v>
      </c>
      <c r="C41" s="75" t="s">
        <v>45</v>
      </c>
      <c r="D41" s="3" t="s">
        <v>54</v>
      </c>
      <c r="E41" s="3"/>
      <c r="F41" s="3"/>
      <c r="G41" s="30"/>
      <c r="H41" s="30"/>
      <c r="I41" s="30"/>
      <c r="J41" s="30"/>
      <c r="K41" s="84">
        <v>0</v>
      </c>
      <c r="L41" s="85"/>
      <c r="M41" s="84">
        <v>0</v>
      </c>
      <c r="N41" s="35"/>
      <c r="O41" s="86">
        <v>0</v>
      </c>
      <c r="P41" s="87"/>
      <c r="Q41" s="84">
        <v>0</v>
      </c>
      <c r="R41" s="30"/>
      <c r="S41" s="23"/>
      <c r="T41" s="23"/>
      <c r="U41" s="88"/>
      <c r="V41" s="23"/>
      <c r="W41" s="88"/>
      <c r="X41" s="3"/>
      <c r="Y41" s="3"/>
    </row>
    <row r="42" spans="3:17" ht="12" customHeight="1">
      <c r="C42" s="4" t="s">
        <v>48</v>
      </c>
      <c r="D42" s="4" t="s">
        <v>49</v>
      </c>
      <c r="K42" s="90">
        <v>0</v>
      </c>
      <c r="M42" s="90">
        <v>0</v>
      </c>
      <c r="O42" s="91">
        <v>0</v>
      </c>
      <c r="Q42" s="90">
        <v>0</v>
      </c>
    </row>
    <row r="43" spans="1:25" ht="12" customHeight="1">
      <c r="A43" s="7"/>
      <c r="B43" s="3"/>
      <c r="C43" s="3" t="s">
        <v>55</v>
      </c>
      <c r="D43" s="54" t="s">
        <v>56</v>
      </c>
      <c r="E43" s="3"/>
      <c r="F43" s="3"/>
      <c r="G43" s="57"/>
      <c r="H43" s="57"/>
      <c r="I43" s="57"/>
      <c r="J43" s="57"/>
      <c r="K43" s="85"/>
      <c r="L43" s="92"/>
      <c r="M43" s="59"/>
      <c r="N43" s="58"/>
      <c r="O43" s="93"/>
      <c r="P43" s="87"/>
      <c r="Q43" s="94"/>
      <c r="R43" s="57"/>
      <c r="S43" s="23"/>
      <c r="T43" s="23"/>
      <c r="U43" s="88"/>
      <c r="V43" s="23"/>
      <c r="W43" s="88"/>
      <c r="X43" s="3"/>
      <c r="Y43" s="3"/>
    </row>
    <row r="44" spans="1:25" ht="12" customHeight="1">
      <c r="A44" s="7"/>
      <c r="B44" s="54"/>
      <c r="C44" s="75"/>
      <c r="D44" s="3" t="s">
        <v>57</v>
      </c>
      <c r="E44" s="3"/>
      <c r="F44" s="3"/>
      <c r="G44" s="30"/>
      <c r="H44" s="30"/>
      <c r="I44" s="30"/>
      <c r="J44" s="30"/>
      <c r="K44" s="95">
        <f>SUM(K41:K42)</f>
        <v>0</v>
      </c>
      <c r="L44" s="35"/>
      <c r="M44" s="95">
        <f>SUM(M41:M42)</f>
        <v>0</v>
      </c>
      <c r="N44" s="35"/>
      <c r="O44" s="96">
        <f>SUM(O41:O42)</f>
        <v>0</v>
      </c>
      <c r="P44" s="37"/>
      <c r="Q44" s="95">
        <f>SUM(Q41:Q42)</f>
        <v>0</v>
      </c>
      <c r="R44" s="57"/>
      <c r="S44" s="23"/>
      <c r="T44" s="23"/>
      <c r="U44" s="88"/>
      <c r="V44" s="23"/>
      <c r="W44" s="88"/>
      <c r="X44" s="3"/>
      <c r="Y44" s="3"/>
    </row>
    <row r="45" spans="1:25" s="46" customFormat="1" ht="12" customHeight="1">
      <c r="A45" s="1"/>
      <c r="B45" s="13" t="s">
        <v>58</v>
      </c>
      <c r="C45" s="46" t="s">
        <v>59</v>
      </c>
      <c r="D45" s="13"/>
      <c r="E45" s="13"/>
      <c r="F45" s="13"/>
      <c r="G45" s="38"/>
      <c r="H45" s="38"/>
      <c r="I45" s="38"/>
      <c r="J45" s="38"/>
      <c r="K45" s="31"/>
      <c r="L45" s="31"/>
      <c r="M45" s="65"/>
      <c r="N45" s="31"/>
      <c r="O45" s="67"/>
      <c r="P45" s="32"/>
      <c r="Q45" s="31"/>
      <c r="R45" s="68"/>
      <c r="S45" s="43"/>
      <c r="T45" s="43"/>
      <c r="U45" s="83"/>
      <c r="V45" s="43"/>
      <c r="W45" s="83"/>
      <c r="X45" s="13"/>
      <c r="Y45" s="13"/>
    </row>
    <row r="46" spans="1:25" s="46" customFormat="1" ht="12" customHeight="1" thickBot="1">
      <c r="A46" s="1"/>
      <c r="B46" s="78"/>
      <c r="C46" s="46" t="s">
        <v>60</v>
      </c>
      <c r="D46" s="13"/>
      <c r="E46" s="13"/>
      <c r="F46" s="13"/>
      <c r="G46" s="38"/>
      <c r="H46" s="38"/>
      <c r="I46" s="38"/>
      <c r="J46" s="38"/>
      <c r="K46" s="39">
        <f>+K40+K44</f>
        <v>16128.0338</v>
      </c>
      <c r="L46" s="31"/>
      <c r="M46" s="39">
        <f>+M40+M44</f>
        <v>-59516.9724</v>
      </c>
      <c r="N46" s="31"/>
      <c r="O46" s="41">
        <f>+O40+O44</f>
        <v>9032.6378</v>
      </c>
      <c r="P46" s="32"/>
      <c r="Q46" s="39">
        <f>+Q40+Q44</f>
        <v>-132694.5306</v>
      </c>
      <c r="R46" s="68"/>
      <c r="S46" s="43"/>
      <c r="T46" s="43"/>
      <c r="U46" s="83"/>
      <c r="V46" s="43"/>
      <c r="W46" s="83"/>
      <c r="X46" s="13"/>
      <c r="Y46" s="13"/>
    </row>
    <row r="47" spans="1:25" s="46" customFormat="1" ht="12" customHeight="1">
      <c r="A47" s="1"/>
      <c r="B47" s="78"/>
      <c r="D47" s="13"/>
      <c r="E47" s="13"/>
      <c r="F47" s="13"/>
      <c r="G47" s="38"/>
      <c r="H47" s="38"/>
      <c r="I47" s="38"/>
      <c r="J47" s="38"/>
      <c r="K47" s="31"/>
      <c r="L47" s="31"/>
      <c r="M47" s="65"/>
      <c r="N47" s="31"/>
      <c r="O47" s="67"/>
      <c r="P47" s="32"/>
      <c r="Q47" s="31"/>
      <c r="R47" s="68"/>
      <c r="S47" s="43"/>
      <c r="T47" s="43"/>
      <c r="U47" s="83"/>
      <c r="V47" s="43"/>
      <c r="W47" s="83"/>
      <c r="X47" s="13"/>
      <c r="Y47" s="13"/>
    </row>
    <row r="48" spans="1:25" ht="12" customHeight="1">
      <c r="A48" s="7" t="s">
        <v>61</v>
      </c>
      <c r="B48" s="54" t="s">
        <v>20</v>
      </c>
      <c r="C48" s="4" t="s">
        <v>62</v>
      </c>
      <c r="D48" s="3"/>
      <c r="E48" s="3"/>
      <c r="F48" s="3"/>
      <c r="G48" s="97"/>
      <c r="H48" s="97"/>
      <c r="I48" s="97"/>
      <c r="J48" s="97"/>
      <c r="K48" s="58"/>
      <c r="L48" s="58"/>
      <c r="M48" s="98"/>
      <c r="N48" s="85"/>
      <c r="O48" s="99"/>
      <c r="P48" s="87"/>
      <c r="Q48" s="85"/>
      <c r="R48" s="57"/>
      <c r="S48" s="23"/>
      <c r="T48" s="23"/>
      <c r="U48" s="88"/>
      <c r="V48" s="23"/>
      <c r="W48" s="88"/>
      <c r="X48" s="3"/>
      <c r="Y48" s="3"/>
    </row>
    <row r="49" spans="1:25" ht="12" customHeight="1">
      <c r="A49" s="7"/>
      <c r="B49" s="54"/>
      <c r="C49" s="75" t="s">
        <v>45</v>
      </c>
      <c r="D49" s="3" t="s">
        <v>63</v>
      </c>
      <c r="E49" s="3"/>
      <c r="F49" s="3"/>
      <c r="G49" s="30"/>
      <c r="H49" s="30"/>
      <c r="I49" s="30"/>
      <c r="J49" s="30"/>
      <c r="K49" s="58"/>
      <c r="L49" s="58"/>
      <c r="M49" s="98"/>
      <c r="N49" s="85"/>
      <c r="O49" s="99"/>
      <c r="P49" s="87"/>
      <c r="Q49" s="85"/>
      <c r="R49" s="57"/>
      <c r="S49" s="23"/>
      <c r="T49" s="23"/>
      <c r="U49" s="88"/>
      <c r="V49" s="23"/>
      <c r="W49" s="88"/>
      <c r="X49" s="3"/>
      <c r="Y49" s="3"/>
    </row>
    <row r="50" spans="1:25" ht="12" customHeight="1" thickBot="1">
      <c r="A50" s="7"/>
      <c r="B50" s="3"/>
      <c r="C50" s="75"/>
      <c r="D50" s="4" t="s">
        <v>64</v>
      </c>
      <c r="E50" s="3"/>
      <c r="F50" s="3"/>
      <c r="G50" s="30"/>
      <c r="H50" s="30"/>
      <c r="I50" s="100"/>
      <c r="J50" s="30"/>
      <c r="K50" s="51" t="s">
        <v>213</v>
      </c>
      <c r="L50" s="58"/>
      <c r="M50" s="101" t="s">
        <v>65</v>
      </c>
      <c r="N50" s="35"/>
      <c r="O50" s="101" t="s">
        <v>66</v>
      </c>
      <c r="P50" s="87"/>
      <c r="Q50" s="51" t="s">
        <v>67</v>
      </c>
      <c r="R50" s="57"/>
      <c r="S50" s="23"/>
      <c r="T50" s="23"/>
      <c r="U50" s="88"/>
      <c r="V50" s="23"/>
      <c r="W50" s="88"/>
      <c r="X50" s="3"/>
      <c r="Y50" s="3"/>
    </row>
    <row r="51" spans="1:25" ht="12" customHeight="1" thickBot="1">
      <c r="A51" s="7"/>
      <c r="B51" s="3"/>
      <c r="C51" s="3" t="s">
        <v>48</v>
      </c>
      <c r="D51" s="4" t="s">
        <v>68</v>
      </c>
      <c r="E51" s="3"/>
      <c r="F51" s="3"/>
      <c r="G51" s="30"/>
      <c r="H51" s="30"/>
      <c r="I51" s="30"/>
      <c r="J51" s="30"/>
      <c r="K51" s="51" t="s">
        <v>69</v>
      </c>
      <c r="L51" s="58"/>
      <c r="M51" s="51" t="s">
        <v>69</v>
      </c>
      <c r="N51" s="35"/>
      <c r="O51" s="101" t="s">
        <v>69</v>
      </c>
      <c r="P51" s="87"/>
      <c r="Q51" s="51" t="s">
        <v>69</v>
      </c>
      <c r="R51" s="57"/>
      <c r="S51" s="23"/>
      <c r="T51" s="23"/>
      <c r="U51" s="88"/>
      <c r="V51" s="23"/>
      <c r="W51" s="88"/>
      <c r="X51" s="3"/>
      <c r="Y51" s="3"/>
    </row>
    <row r="52" spans="1:25" ht="12" customHeight="1">
      <c r="A52" s="7"/>
      <c r="B52" s="3"/>
      <c r="C52" s="3"/>
      <c r="E52" s="3"/>
      <c r="F52" s="3"/>
      <c r="G52" s="30"/>
      <c r="H52" s="30"/>
      <c r="I52" s="30"/>
      <c r="J52" s="30"/>
      <c r="K52" s="52"/>
      <c r="L52" s="58"/>
      <c r="M52" s="52"/>
      <c r="N52" s="35"/>
      <c r="O52" s="102"/>
      <c r="P52" s="87"/>
      <c r="Q52" s="52"/>
      <c r="R52" s="57"/>
      <c r="S52" s="23"/>
      <c r="T52" s="23"/>
      <c r="U52" s="88"/>
      <c r="V52" s="23"/>
      <c r="W52" s="88"/>
      <c r="X52" s="3"/>
      <c r="Y52" s="3"/>
    </row>
    <row r="53" spans="1:25" ht="12" customHeight="1">
      <c r="A53" s="7"/>
      <c r="B53" s="3"/>
      <c r="C53" s="3"/>
      <c r="E53" s="3"/>
      <c r="F53" s="3"/>
      <c r="G53" s="30"/>
      <c r="H53" s="30"/>
      <c r="I53" s="30"/>
      <c r="J53" s="30"/>
      <c r="K53" s="52"/>
      <c r="L53" s="58"/>
      <c r="M53" s="52"/>
      <c r="N53" s="35"/>
      <c r="O53" s="102"/>
      <c r="P53" s="87"/>
      <c r="Q53" s="52"/>
      <c r="R53" s="57"/>
      <c r="S53" s="23"/>
      <c r="T53" s="23"/>
      <c r="U53" s="88"/>
      <c r="V53" s="23"/>
      <c r="W53" s="88"/>
      <c r="X53" s="3"/>
      <c r="Y53" s="3"/>
    </row>
    <row r="54" spans="1:25" ht="12" customHeight="1">
      <c r="A54" s="7"/>
      <c r="B54" s="3"/>
      <c r="C54" s="3"/>
      <c r="E54" s="3"/>
      <c r="F54" s="3"/>
      <c r="G54" s="30"/>
      <c r="H54" s="30"/>
      <c r="I54" s="30"/>
      <c r="J54" s="30"/>
      <c r="K54" s="52"/>
      <c r="L54" s="58"/>
      <c r="M54" s="52"/>
      <c r="N54" s="35"/>
      <c r="O54" s="102"/>
      <c r="P54" s="87"/>
      <c r="Q54" s="52"/>
      <c r="R54" s="57"/>
      <c r="S54" s="23"/>
      <c r="T54" s="23"/>
      <c r="U54" s="88"/>
      <c r="V54" s="23"/>
      <c r="W54" s="88"/>
      <c r="X54" s="3"/>
      <c r="Y54" s="3"/>
    </row>
    <row r="55" spans="1:25" ht="12" customHeight="1">
      <c r="A55" s="7"/>
      <c r="B55" s="3"/>
      <c r="C55" s="3"/>
      <c r="E55" s="3"/>
      <c r="F55" s="3"/>
      <c r="G55" s="30"/>
      <c r="H55" s="30"/>
      <c r="I55" s="30"/>
      <c r="J55" s="30"/>
      <c r="K55" s="52"/>
      <c r="L55" s="58"/>
      <c r="M55" s="52"/>
      <c r="N55" s="35"/>
      <c r="O55" s="102"/>
      <c r="P55" s="87"/>
      <c r="Q55" s="52"/>
      <c r="R55" s="57"/>
      <c r="S55" s="23"/>
      <c r="T55" s="23"/>
      <c r="U55" s="88"/>
      <c r="V55" s="23"/>
      <c r="W55" s="88"/>
      <c r="X55" s="3"/>
      <c r="Y55" s="3"/>
    </row>
    <row r="56" spans="1:25" ht="12" customHeight="1" thickBot="1">
      <c r="A56" s="7" t="s">
        <v>70</v>
      </c>
      <c r="B56" s="3" t="s">
        <v>20</v>
      </c>
      <c r="C56" s="3" t="s">
        <v>71</v>
      </c>
      <c r="E56" s="3"/>
      <c r="F56" s="3"/>
      <c r="G56" s="57"/>
      <c r="H56" s="57"/>
      <c r="I56" s="57"/>
      <c r="J56" s="57"/>
      <c r="K56" s="103">
        <v>0</v>
      </c>
      <c r="L56" s="58"/>
      <c r="M56" s="103">
        <v>0</v>
      </c>
      <c r="N56" s="35"/>
      <c r="O56" s="101">
        <v>0</v>
      </c>
      <c r="P56" s="87"/>
      <c r="Q56" s="51">
        <v>0</v>
      </c>
      <c r="R56" s="57"/>
      <c r="S56" s="23"/>
      <c r="T56" s="23"/>
      <c r="U56" s="88"/>
      <c r="V56" s="23"/>
      <c r="W56" s="88"/>
      <c r="X56" s="3"/>
      <c r="Y56" s="3"/>
    </row>
    <row r="57" spans="1:25" ht="12" customHeight="1">
      <c r="A57" s="7"/>
      <c r="B57" s="3"/>
      <c r="C57" s="3"/>
      <c r="E57" s="3"/>
      <c r="F57" s="3"/>
      <c r="G57" s="57"/>
      <c r="H57" s="57"/>
      <c r="I57" s="57"/>
      <c r="J57" s="57"/>
      <c r="K57" s="92"/>
      <c r="L57" s="92"/>
      <c r="M57" s="58"/>
      <c r="N57" s="58"/>
      <c r="O57" s="99"/>
      <c r="P57" s="87"/>
      <c r="Q57" s="94"/>
      <c r="R57" s="57"/>
      <c r="S57" s="23"/>
      <c r="T57" s="23"/>
      <c r="U57" s="88"/>
      <c r="V57" s="23"/>
      <c r="W57" s="88"/>
      <c r="X57" s="3"/>
      <c r="Y57" s="3"/>
    </row>
    <row r="58" spans="1:25" ht="12" customHeight="1">
      <c r="A58" s="7"/>
      <c r="B58" s="3" t="s">
        <v>22</v>
      </c>
      <c r="C58" s="3" t="s">
        <v>72</v>
      </c>
      <c r="E58" s="3"/>
      <c r="F58" s="3"/>
      <c r="H58" s="57"/>
      <c r="I58" s="58"/>
      <c r="J58" s="57"/>
      <c r="K58" s="104" t="s">
        <v>214</v>
      </c>
      <c r="L58" s="92"/>
      <c r="M58" s="58"/>
      <c r="N58" s="58"/>
      <c r="O58" s="99"/>
      <c r="P58" s="87"/>
      <c r="Q58" s="94"/>
      <c r="R58" s="57"/>
      <c r="S58" s="23"/>
      <c r="T58" s="23"/>
      <c r="U58" s="88"/>
      <c r="V58" s="23"/>
      <c r="W58" s="88"/>
      <c r="X58" s="3"/>
      <c r="Y58" s="3"/>
    </row>
    <row r="59" spans="1:25" ht="12" customHeight="1">
      <c r="A59" s="7"/>
      <c r="B59" s="3"/>
      <c r="C59" s="3"/>
      <c r="E59" s="3"/>
      <c r="F59" s="3"/>
      <c r="H59" s="57"/>
      <c r="J59" s="57"/>
      <c r="K59" s="104" t="s">
        <v>73</v>
      </c>
      <c r="L59" s="92"/>
      <c r="M59" s="58"/>
      <c r="N59" s="58"/>
      <c r="O59" s="99"/>
      <c r="P59" s="87"/>
      <c r="Q59" s="94"/>
      <c r="R59" s="57"/>
      <c r="S59" s="23"/>
      <c r="T59" s="23"/>
      <c r="U59" s="88"/>
      <c r="V59" s="23"/>
      <c r="W59" s="88"/>
      <c r="X59" s="3"/>
      <c r="Y59" s="3"/>
    </row>
    <row r="60" spans="1:25" ht="9" customHeight="1">
      <c r="A60" s="7"/>
      <c r="B60" s="3"/>
      <c r="C60" s="3"/>
      <c r="E60" s="3"/>
      <c r="F60" s="3"/>
      <c r="H60" s="57"/>
      <c r="I60" s="57"/>
      <c r="J60" s="57"/>
      <c r="K60" s="104"/>
      <c r="L60" s="92"/>
      <c r="M60" s="58"/>
      <c r="N60" s="58"/>
      <c r="O60" s="99"/>
      <c r="P60" s="87"/>
      <c r="Q60" s="94"/>
      <c r="R60" s="57"/>
      <c r="S60" s="23"/>
      <c r="T60" s="23"/>
      <c r="U60" s="88"/>
      <c r="V60" s="23"/>
      <c r="W60" s="88"/>
      <c r="X60" s="3"/>
      <c r="Y60" s="3"/>
    </row>
    <row r="61" spans="1:25" ht="9.75" customHeight="1" hidden="1">
      <c r="A61" s="7"/>
      <c r="B61" s="3"/>
      <c r="C61" s="3"/>
      <c r="E61" s="3"/>
      <c r="F61" s="3"/>
      <c r="G61" s="57"/>
      <c r="H61" s="57"/>
      <c r="I61" s="57"/>
      <c r="J61" s="57"/>
      <c r="K61" s="92"/>
      <c r="L61" s="92"/>
      <c r="M61" s="58"/>
      <c r="N61" s="58"/>
      <c r="O61" s="105" t="s">
        <v>74</v>
      </c>
      <c r="P61" s="87"/>
      <c r="Q61" s="106" t="s">
        <v>74</v>
      </c>
      <c r="R61" s="57"/>
      <c r="S61" s="23"/>
      <c r="T61" s="23"/>
      <c r="U61" s="88"/>
      <c r="V61" s="23"/>
      <c r="W61" s="88"/>
      <c r="X61" s="3"/>
      <c r="Y61" s="3"/>
    </row>
    <row r="62" spans="1:25" ht="9.75" customHeight="1" hidden="1">
      <c r="A62" s="7"/>
      <c r="B62" s="3"/>
      <c r="C62" s="3"/>
      <c r="E62" s="3"/>
      <c r="F62" s="3"/>
      <c r="G62" s="57"/>
      <c r="H62" s="57"/>
      <c r="I62" s="57"/>
      <c r="J62" s="57"/>
      <c r="K62" s="92"/>
      <c r="L62" s="92"/>
      <c r="M62" s="58"/>
      <c r="N62" s="58"/>
      <c r="O62" s="105" t="s">
        <v>210</v>
      </c>
      <c r="P62" s="87"/>
      <c r="Q62" s="106" t="s">
        <v>75</v>
      </c>
      <c r="R62" s="57"/>
      <c r="S62" s="23"/>
      <c r="T62" s="23"/>
      <c r="U62" s="88"/>
      <c r="V62" s="23"/>
      <c r="W62" s="88"/>
      <c r="X62" s="3"/>
      <c r="Y62" s="3"/>
    </row>
    <row r="63" spans="1:25" ht="9.75" customHeight="1" hidden="1">
      <c r="A63" s="7"/>
      <c r="B63" s="3"/>
      <c r="C63" s="3"/>
      <c r="E63" s="3"/>
      <c r="F63" s="3"/>
      <c r="G63" s="57"/>
      <c r="H63" s="57"/>
      <c r="I63" s="57"/>
      <c r="J63" s="57"/>
      <c r="K63" s="92"/>
      <c r="L63" s="92"/>
      <c r="M63" s="58"/>
      <c r="N63" s="58"/>
      <c r="O63" s="105" t="s">
        <v>76</v>
      </c>
      <c r="P63" s="87"/>
      <c r="Q63" s="106" t="s">
        <v>77</v>
      </c>
      <c r="R63" s="57"/>
      <c r="S63" s="23"/>
      <c r="T63" s="23"/>
      <c r="U63" s="88"/>
      <c r="V63" s="23"/>
      <c r="W63" s="88"/>
      <c r="X63" s="3"/>
      <c r="Y63" s="3"/>
    </row>
    <row r="64" spans="1:25" ht="10.5" customHeight="1" hidden="1">
      <c r="A64" s="7"/>
      <c r="B64" s="3"/>
      <c r="C64" s="3"/>
      <c r="E64" s="3"/>
      <c r="F64" s="3"/>
      <c r="G64" s="57"/>
      <c r="H64" s="57"/>
      <c r="I64" s="57"/>
      <c r="J64" s="57"/>
      <c r="K64" s="92"/>
      <c r="L64" s="92"/>
      <c r="M64" s="58"/>
      <c r="N64" s="58"/>
      <c r="O64" s="105" t="s">
        <v>78</v>
      </c>
      <c r="P64" s="87"/>
      <c r="Q64" s="106" t="s">
        <v>79</v>
      </c>
      <c r="R64" s="57"/>
      <c r="S64" s="23"/>
      <c r="T64" s="23"/>
      <c r="U64" s="88"/>
      <c r="V64" s="23"/>
      <c r="W64" s="88"/>
      <c r="X64" s="3"/>
      <c r="Y64" s="3"/>
    </row>
    <row r="65" spans="1:25" ht="11.25" customHeight="1" hidden="1">
      <c r="A65" s="7"/>
      <c r="B65" s="3"/>
      <c r="C65" s="3"/>
      <c r="E65" s="3"/>
      <c r="F65" s="3"/>
      <c r="G65" s="57"/>
      <c r="H65" s="57"/>
      <c r="I65" s="57"/>
      <c r="J65" s="57"/>
      <c r="K65" s="92"/>
      <c r="L65" s="92"/>
      <c r="M65" s="58"/>
      <c r="N65" s="58"/>
      <c r="O65" s="107" t="s">
        <v>16</v>
      </c>
      <c r="P65" s="87"/>
      <c r="Q65" s="108" t="s">
        <v>80</v>
      </c>
      <c r="R65" s="57"/>
      <c r="S65" s="23"/>
      <c r="T65" s="23"/>
      <c r="U65" s="88"/>
      <c r="V65" s="23"/>
      <c r="W65" s="88"/>
      <c r="X65" s="3"/>
      <c r="Y65" s="3"/>
    </row>
    <row r="66" spans="1:25" ht="12" customHeight="1" hidden="1">
      <c r="A66" s="7"/>
      <c r="B66" s="3"/>
      <c r="C66" s="3"/>
      <c r="E66" s="3"/>
      <c r="F66" s="3"/>
      <c r="G66" s="57"/>
      <c r="H66" s="57"/>
      <c r="I66" s="57"/>
      <c r="J66" s="57"/>
      <c r="K66" s="92"/>
      <c r="L66" s="92"/>
      <c r="M66" s="58"/>
      <c r="N66" s="58"/>
      <c r="O66" s="99"/>
      <c r="P66" s="87"/>
      <c r="Q66" s="94"/>
      <c r="R66" s="57"/>
      <c r="S66" s="23"/>
      <c r="T66" s="23"/>
      <c r="U66" s="88"/>
      <c r="V66" s="23"/>
      <c r="W66" s="88"/>
      <c r="X66" s="3"/>
      <c r="Y66" s="3"/>
    </row>
    <row r="67" spans="1:25" ht="12" customHeight="1" thickBot="1">
      <c r="A67" s="7" t="s">
        <v>81</v>
      </c>
      <c r="B67" s="54" t="s">
        <v>82</v>
      </c>
      <c r="C67" s="54"/>
      <c r="D67" s="3"/>
      <c r="E67" s="3"/>
      <c r="F67" s="3"/>
      <c r="G67" s="30"/>
      <c r="H67" s="30"/>
      <c r="I67" s="30"/>
      <c r="J67" s="30"/>
      <c r="K67" s="109"/>
      <c r="L67" s="92"/>
      <c r="M67" s="110"/>
      <c r="N67" s="111"/>
      <c r="O67" s="101" t="str">
        <f>O117</f>
        <v>30.4 sen</v>
      </c>
      <c r="P67" s="52"/>
      <c r="Q67" s="101" t="str">
        <f>Q117</f>
        <v>28.1 sen</v>
      </c>
      <c r="R67" s="57"/>
      <c r="S67" s="23"/>
      <c r="T67" s="23"/>
      <c r="U67" s="88"/>
      <c r="V67" s="23"/>
      <c r="W67" s="88"/>
      <c r="X67" s="3"/>
      <c r="Y67" s="3"/>
    </row>
    <row r="68" spans="1:25" ht="12" customHeight="1">
      <c r="A68" s="7"/>
      <c r="B68" s="54"/>
      <c r="C68" s="54"/>
      <c r="D68" s="3"/>
      <c r="E68" s="3"/>
      <c r="F68" s="3"/>
      <c r="G68" s="30"/>
      <c r="H68" s="30"/>
      <c r="I68" s="30"/>
      <c r="J68" s="30"/>
      <c r="K68" s="109"/>
      <c r="L68" s="92"/>
      <c r="M68" s="110"/>
      <c r="N68" s="111"/>
      <c r="O68" s="102"/>
      <c r="P68" s="52"/>
      <c r="Q68" s="52"/>
      <c r="R68" s="57"/>
      <c r="S68" s="23"/>
      <c r="T68" s="23"/>
      <c r="U68" s="88"/>
      <c r="V68" s="23"/>
      <c r="W68" s="88"/>
      <c r="X68" s="3"/>
      <c r="Y68" s="3"/>
    </row>
    <row r="69" spans="1:25" ht="12" customHeight="1">
      <c r="A69" s="7"/>
      <c r="B69" s="54"/>
      <c r="C69" s="54"/>
      <c r="D69" s="3"/>
      <c r="E69" s="3"/>
      <c r="F69" s="3"/>
      <c r="G69" s="30"/>
      <c r="H69" s="30"/>
      <c r="I69" s="30"/>
      <c r="J69" s="30"/>
      <c r="K69" s="109"/>
      <c r="L69" s="92"/>
      <c r="M69" s="110"/>
      <c r="N69" s="111"/>
      <c r="O69" s="102"/>
      <c r="P69" s="52"/>
      <c r="Q69" s="52"/>
      <c r="R69" s="57"/>
      <c r="S69" s="23"/>
      <c r="T69" s="23"/>
      <c r="U69" s="88"/>
      <c r="V69" s="23"/>
      <c r="W69" s="88"/>
      <c r="X69" s="3"/>
      <c r="Y69" s="3"/>
    </row>
    <row r="70" spans="1:25" ht="12" customHeight="1">
      <c r="A70" s="1" t="s">
        <v>85</v>
      </c>
      <c r="B70" s="13" t="s">
        <v>86</v>
      </c>
      <c r="C70" s="3"/>
      <c r="E70" s="3"/>
      <c r="F70" s="3"/>
      <c r="G70" s="57"/>
      <c r="H70" s="57"/>
      <c r="I70" s="57"/>
      <c r="J70" s="57"/>
      <c r="K70" s="92"/>
      <c r="L70" s="92"/>
      <c r="M70" s="58"/>
      <c r="N70" s="58"/>
      <c r="O70" s="99"/>
      <c r="P70" s="87"/>
      <c r="Q70" s="94"/>
      <c r="R70" s="57"/>
      <c r="S70" s="23"/>
      <c r="T70" s="23"/>
      <c r="U70" s="88"/>
      <c r="V70" s="23"/>
      <c r="W70" s="88"/>
      <c r="X70" s="3"/>
      <c r="Y70" s="3"/>
    </row>
    <row r="71" spans="1:25" ht="12" customHeight="1">
      <c r="A71" s="7"/>
      <c r="B71" s="3"/>
      <c r="C71" s="3"/>
      <c r="E71" s="3"/>
      <c r="F71" s="3"/>
      <c r="G71" s="57"/>
      <c r="H71" s="57"/>
      <c r="I71" s="57"/>
      <c r="J71" s="57"/>
      <c r="K71" s="92"/>
      <c r="L71" s="92"/>
      <c r="M71" s="58"/>
      <c r="N71" s="58"/>
      <c r="O71" s="112" t="s">
        <v>87</v>
      </c>
      <c r="P71" s="25"/>
      <c r="Q71" s="113" t="s">
        <v>88</v>
      </c>
      <c r="R71" s="57"/>
      <c r="S71" s="23"/>
      <c r="T71" s="23"/>
      <c r="U71" s="88"/>
      <c r="V71" s="23"/>
      <c r="W71" s="88"/>
      <c r="X71" s="3"/>
      <c r="Y71" s="3"/>
    </row>
    <row r="72" spans="1:25" ht="12" customHeight="1">
      <c r="A72" s="7"/>
      <c r="B72" s="3"/>
      <c r="C72" s="3"/>
      <c r="E72" s="3"/>
      <c r="F72" s="3"/>
      <c r="G72" s="57"/>
      <c r="H72" s="57"/>
      <c r="I72" s="57"/>
      <c r="J72" s="57"/>
      <c r="K72" s="92"/>
      <c r="L72" s="92"/>
      <c r="M72" s="58"/>
      <c r="N72" s="58"/>
      <c r="O72" s="112" t="s">
        <v>89</v>
      </c>
      <c r="P72" s="25"/>
      <c r="Q72" s="113" t="s">
        <v>89</v>
      </c>
      <c r="R72" s="57"/>
      <c r="S72" s="23"/>
      <c r="T72" s="23"/>
      <c r="U72" s="88"/>
      <c r="V72" s="23"/>
      <c r="W72" s="88"/>
      <c r="X72" s="3"/>
      <c r="Y72" s="3"/>
    </row>
    <row r="73" spans="1:25" ht="12" customHeight="1">
      <c r="A73" s="7"/>
      <c r="B73" s="3"/>
      <c r="C73" s="3"/>
      <c r="E73" s="3"/>
      <c r="F73" s="3"/>
      <c r="G73" s="57"/>
      <c r="H73" s="57"/>
      <c r="I73" s="57"/>
      <c r="J73" s="57"/>
      <c r="K73" s="92"/>
      <c r="L73" s="92"/>
      <c r="M73" s="58"/>
      <c r="N73" s="58"/>
      <c r="O73" s="112" t="s">
        <v>90</v>
      </c>
      <c r="P73" s="25"/>
      <c r="Q73" s="113" t="s">
        <v>9</v>
      </c>
      <c r="R73" s="57"/>
      <c r="S73" s="23"/>
      <c r="T73" s="23"/>
      <c r="U73" s="88"/>
      <c r="V73" s="23"/>
      <c r="W73" s="88"/>
      <c r="X73" s="3"/>
      <c r="Y73" s="3"/>
    </row>
    <row r="74" spans="1:25" ht="12" customHeight="1">
      <c r="A74" s="7"/>
      <c r="B74" s="3"/>
      <c r="C74" s="3"/>
      <c r="E74" s="3"/>
      <c r="F74" s="3"/>
      <c r="G74" s="57"/>
      <c r="H74" s="57"/>
      <c r="I74" s="57"/>
      <c r="J74" s="57"/>
      <c r="K74" s="92"/>
      <c r="L74" s="92"/>
      <c r="M74" s="58"/>
      <c r="N74" s="58"/>
      <c r="O74" s="112" t="s">
        <v>10</v>
      </c>
      <c r="P74" s="25"/>
      <c r="Q74" s="113" t="s">
        <v>91</v>
      </c>
      <c r="R74" s="57"/>
      <c r="S74" s="23"/>
      <c r="T74" s="23"/>
      <c r="U74" s="88"/>
      <c r="V74" s="23"/>
      <c r="W74" s="88"/>
      <c r="X74" s="3"/>
      <c r="Y74" s="3"/>
    </row>
    <row r="75" spans="1:25" ht="12" customHeight="1">
      <c r="A75" s="7"/>
      <c r="B75" s="3"/>
      <c r="C75" s="3"/>
      <c r="E75" s="3"/>
      <c r="F75" s="3"/>
      <c r="G75" s="57"/>
      <c r="H75" s="57"/>
      <c r="I75" s="57"/>
      <c r="J75" s="57"/>
      <c r="K75" s="92"/>
      <c r="L75" s="92"/>
      <c r="M75" s="58"/>
      <c r="N75" s="58"/>
      <c r="O75" s="112" t="s">
        <v>13</v>
      </c>
      <c r="P75" s="25"/>
      <c r="Q75" s="113" t="s">
        <v>92</v>
      </c>
      <c r="R75" s="57"/>
      <c r="S75" s="23"/>
      <c r="T75" s="23"/>
      <c r="U75" s="88"/>
      <c r="V75" s="23"/>
      <c r="W75" s="88"/>
      <c r="X75" s="3"/>
      <c r="Y75" s="3"/>
    </row>
    <row r="76" spans="1:25" ht="12" customHeight="1">
      <c r="A76" s="7"/>
      <c r="B76" s="3"/>
      <c r="C76" s="3"/>
      <c r="E76" s="3"/>
      <c r="F76" s="3"/>
      <c r="G76" s="57"/>
      <c r="H76" s="57"/>
      <c r="I76" s="57"/>
      <c r="J76" s="57"/>
      <c r="K76" s="92"/>
      <c r="L76" s="92"/>
      <c r="M76" s="58"/>
      <c r="N76" s="58"/>
      <c r="O76" s="29" t="s">
        <v>16</v>
      </c>
      <c r="P76" s="25"/>
      <c r="Q76" s="28" t="s">
        <v>80</v>
      </c>
      <c r="R76" s="57"/>
      <c r="S76" s="23"/>
      <c r="T76" s="23"/>
      <c r="U76" s="88"/>
      <c r="V76" s="23"/>
      <c r="W76" s="88"/>
      <c r="X76" s="3"/>
      <c r="Y76" s="3"/>
    </row>
    <row r="77" spans="1:25" ht="12" customHeight="1">
      <c r="A77" s="7"/>
      <c r="B77" s="3"/>
      <c r="C77" s="3"/>
      <c r="E77" s="3"/>
      <c r="F77" s="3"/>
      <c r="G77" s="57"/>
      <c r="H77" s="57"/>
      <c r="I77" s="57"/>
      <c r="J77" s="57"/>
      <c r="K77" s="92"/>
      <c r="L77" s="92"/>
      <c r="M77" s="58"/>
      <c r="N77" s="58"/>
      <c r="O77" s="112" t="s">
        <v>18</v>
      </c>
      <c r="P77" s="25"/>
      <c r="Q77" s="113" t="s">
        <v>18</v>
      </c>
      <c r="R77" s="57"/>
      <c r="S77" s="23"/>
      <c r="T77" s="23"/>
      <c r="U77" s="88"/>
      <c r="V77" s="23"/>
      <c r="W77" s="88"/>
      <c r="X77" s="3"/>
      <c r="Y77" s="3"/>
    </row>
    <row r="78" spans="1:25" ht="12" customHeight="1">
      <c r="A78" s="7"/>
      <c r="B78" s="3"/>
      <c r="C78" s="3"/>
      <c r="E78" s="3"/>
      <c r="F78" s="3"/>
      <c r="G78" s="57"/>
      <c r="H78" s="57"/>
      <c r="I78" s="57"/>
      <c r="J78" s="57"/>
      <c r="K78" s="92"/>
      <c r="L78" s="92"/>
      <c r="M78" s="58"/>
      <c r="N78" s="58"/>
      <c r="O78" s="99"/>
      <c r="P78" s="87"/>
      <c r="Q78" s="94"/>
      <c r="R78" s="57"/>
      <c r="S78" s="23"/>
      <c r="T78" s="23"/>
      <c r="U78" s="88"/>
      <c r="V78" s="23"/>
      <c r="W78" s="88"/>
      <c r="X78" s="3"/>
      <c r="Y78" s="3"/>
    </row>
    <row r="79" spans="1:25" ht="12" customHeight="1">
      <c r="A79" s="7" t="s">
        <v>19</v>
      </c>
      <c r="B79" s="4" t="s">
        <v>93</v>
      </c>
      <c r="C79" s="3"/>
      <c r="D79" s="3"/>
      <c r="E79" s="3"/>
      <c r="F79" s="3"/>
      <c r="K79" s="58"/>
      <c r="L79" s="58"/>
      <c r="M79" s="58"/>
      <c r="N79" s="58"/>
      <c r="O79" s="53">
        <f>627415-O81</f>
        <v>307353</v>
      </c>
      <c r="P79" s="87"/>
      <c r="Q79" s="35">
        <f>320259</f>
        <v>320259</v>
      </c>
      <c r="R79" s="57"/>
      <c r="S79" s="23"/>
      <c r="T79" s="23"/>
      <c r="U79" s="88"/>
      <c r="V79" s="23"/>
      <c r="W79" s="88"/>
      <c r="X79" s="3"/>
      <c r="Y79" s="3"/>
    </row>
    <row r="80" spans="1:25" ht="12" customHeight="1">
      <c r="A80" s="7" t="s">
        <v>26</v>
      </c>
      <c r="B80" s="4" t="s">
        <v>94</v>
      </c>
      <c r="C80" s="3"/>
      <c r="D80" s="3"/>
      <c r="E80" s="3"/>
      <c r="F80" s="3"/>
      <c r="K80" s="58"/>
      <c r="L80" s="58"/>
      <c r="M80" s="53"/>
      <c r="N80" s="58"/>
      <c r="O80" s="53">
        <v>3917292</v>
      </c>
      <c r="P80" s="87"/>
      <c r="Q80" s="35">
        <f>3796830</f>
        <v>3796830</v>
      </c>
      <c r="R80" s="57"/>
      <c r="S80" s="23"/>
      <c r="T80" s="23"/>
      <c r="U80" s="88"/>
      <c r="V80" s="23"/>
      <c r="W80" s="88"/>
      <c r="X80" s="3"/>
      <c r="Y80" s="3"/>
    </row>
    <row r="81" spans="1:25" ht="12" customHeight="1">
      <c r="A81" s="7" t="s">
        <v>61</v>
      </c>
      <c r="B81" s="4" t="s">
        <v>95</v>
      </c>
      <c r="C81" s="3"/>
      <c r="D81" s="3"/>
      <c r="E81" s="3"/>
      <c r="F81" s="3"/>
      <c r="K81" s="58"/>
      <c r="L81" s="58"/>
      <c r="M81" s="58"/>
      <c r="N81" s="58"/>
      <c r="O81" s="53">
        <v>320062</v>
      </c>
      <c r="P81" s="87"/>
      <c r="Q81" s="35">
        <f>317688</f>
        <v>317688</v>
      </c>
      <c r="R81" s="57"/>
      <c r="S81" s="23"/>
      <c r="T81" s="23"/>
      <c r="U81" s="88"/>
      <c r="V81" s="23"/>
      <c r="W81" s="88"/>
      <c r="X81" s="3"/>
      <c r="Y81" s="3"/>
    </row>
    <row r="82" spans="1:25" s="114" customFormat="1" ht="12" customHeight="1">
      <c r="A82" s="7" t="s">
        <v>70</v>
      </c>
      <c r="B82" s="114" t="s">
        <v>96</v>
      </c>
      <c r="C82" s="50"/>
      <c r="D82" s="50"/>
      <c r="E82" s="50"/>
      <c r="F82" s="50"/>
      <c r="K82" s="49"/>
      <c r="L82" s="49"/>
      <c r="M82" s="49"/>
      <c r="N82" s="49"/>
      <c r="O82" s="53">
        <f>547126+'[1]Renong'!D32+'[1]work-1'!B95+'[1]work-1'!B96</f>
        <v>574131.8436</v>
      </c>
      <c r="P82" s="8"/>
      <c r="Q82" s="35">
        <f>547336</f>
        <v>547336</v>
      </c>
      <c r="R82" s="50"/>
      <c r="S82" s="115"/>
      <c r="T82" s="50"/>
      <c r="U82" s="33"/>
      <c r="V82" s="50"/>
      <c r="W82" s="33"/>
      <c r="X82" s="50"/>
      <c r="Y82" s="50"/>
    </row>
    <row r="83" spans="1:25" s="114" customFormat="1" ht="12" customHeight="1">
      <c r="A83" s="7" t="s">
        <v>81</v>
      </c>
      <c r="B83" s="114" t="s">
        <v>97</v>
      </c>
      <c r="C83" s="50"/>
      <c r="D83" s="50"/>
      <c r="E83" s="50"/>
      <c r="F83" s="50"/>
      <c r="K83" s="49"/>
      <c r="L83" s="49"/>
      <c r="M83" s="49"/>
      <c r="N83" s="49"/>
      <c r="O83" s="53">
        <f>12061</f>
        <v>12061</v>
      </c>
      <c r="P83" s="8"/>
      <c r="Q83" s="35">
        <f>12061</f>
        <v>12061</v>
      </c>
      <c r="R83" s="50"/>
      <c r="S83" s="115"/>
      <c r="T83" s="50"/>
      <c r="U83" s="33"/>
      <c r="V83" s="50"/>
      <c r="W83" s="33"/>
      <c r="X83" s="50"/>
      <c r="Y83" s="50"/>
    </row>
    <row r="84" spans="1:25" ht="12" customHeight="1">
      <c r="A84" s="7" t="s">
        <v>98</v>
      </c>
      <c r="B84" s="4" t="s">
        <v>99</v>
      </c>
      <c r="C84" s="3"/>
      <c r="D84" s="3"/>
      <c r="E84" s="3"/>
      <c r="F84" s="3"/>
      <c r="G84" s="57"/>
      <c r="H84" s="57"/>
      <c r="I84" s="57"/>
      <c r="J84" s="57"/>
      <c r="K84" s="92"/>
      <c r="L84" s="92"/>
      <c r="M84" s="58"/>
      <c r="N84" s="58"/>
      <c r="O84" s="56">
        <v>13285</v>
      </c>
      <c r="P84" s="87"/>
      <c r="Q84" s="55">
        <f>21241</f>
        <v>21241</v>
      </c>
      <c r="R84" s="59"/>
      <c r="S84" s="115"/>
      <c r="T84" s="23"/>
      <c r="U84" s="88"/>
      <c r="V84" s="23"/>
      <c r="W84" s="88"/>
      <c r="X84" s="3"/>
      <c r="Y84" s="3"/>
    </row>
    <row r="85" spans="1:25" ht="12" customHeight="1">
      <c r="A85" s="7"/>
      <c r="C85" s="3"/>
      <c r="D85" s="3"/>
      <c r="E85" s="3"/>
      <c r="F85" s="3"/>
      <c r="G85" s="57"/>
      <c r="H85" s="57"/>
      <c r="I85" s="57"/>
      <c r="J85" s="57"/>
      <c r="K85" s="92"/>
      <c r="L85" s="92"/>
      <c r="M85" s="58"/>
      <c r="N85" s="58"/>
      <c r="O85" s="53">
        <f>SUM(O79:O84)</f>
        <v>5144184.8436</v>
      </c>
      <c r="P85" s="87"/>
      <c r="Q85" s="35">
        <f>SUM(Q79:Q84)</f>
        <v>5015415</v>
      </c>
      <c r="R85" s="59"/>
      <c r="S85" s="23"/>
      <c r="T85" s="23"/>
      <c r="U85" s="88"/>
      <c r="V85" s="23"/>
      <c r="W85" s="88"/>
      <c r="X85" s="3"/>
      <c r="Y85" s="3"/>
    </row>
    <row r="86" spans="1:25" ht="12" customHeight="1">
      <c r="A86" s="7"/>
      <c r="B86" s="3"/>
      <c r="C86" s="3"/>
      <c r="D86" s="3"/>
      <c r="E86" s="3"/>
      <c r="F86" s="3"/>
      <c r="G86" s="30"/>
      <c r="H86" s="30"/>
      <c r="I86" s="30"/>
      <c r="J86" s="30"/>
      <c r="K86" s="92"/>
      <c r="L86" s="92"/>
      <c r="M86" s="35"/>
      <c r="N86" s="35"/>
      <c r="O86" s="53"/>
      <c r="P86" s="37"/>
      <c r="Q86" s="35"/>
      <c r="R86" s="57"/>
      <c r="S86" s="23"/>
      <c r="T86" s="23"/>
      <c r="U86" s="88"/>
      <c r="V86" s="23"/>
      <c r="W86" s="88"/>
      <c r="X86" s="3"/>
      <c r="Y86" s="3"/>
    </row>
    <row r="87" spans="1:25" ht="12" customHeight="1">
      <c r="A87" s="7" t="s">
        <v>100</v>
      </c>
      <c r="B87" s="3" t="s">
        <v>101</v>
      </c>
      <c r="C87" s="3"/>
      <c r="D87" s="3"/>
      <c r="E87" s="3"/>
      <c r="F87" s="3"/>
      <c r="G87" s="30"/>
      <c r="H87" s="30"/>
      <c r="I87" s="30"/>
      <c r="J87" s="30"/>
      <c r="K87" s="92"/>
      <c r="L87" s="92"/>
      <c r="M87" s="35"/>
      <c r="N87" s="35"/>
      <c r="O87" s="53"/>
      <c r="P87" s="87"/>
      <c r="Q87" s="35"/>
      <c r="R87" s="57"/>
      <c r="S87" s="23"/>
      <c r="T87" s="23"/>
      <c r="U87" s="88"/>
      <c r="V87" s="23"/>
      <c r="W87" s="88"/>
      <c r="X87" s="3"/>
      <c r="Y87" s="3"/>
    </row>
    <row r="88" spans="1:25" ht="12" customHeight="1">
      <c r="A88" s="7"/>
      <c r="B88" s="3"/>
      <c r="C88" s="3" t="s">
        <v>102</v>
      </c>
      <c r="D88" s="3"/>
      <c r="E88" s="3"/>
      <c r="F88" s="3"/>
      <c r="G88" s="97"/>
      <c r="H88" s="97"/>
      <c r="I88" s="97"/>
      <c r="J88" s="97"/>
      <c r="K88" s="92"/>
      <c r="L88" s="92"/>
      <c r="M88" s="85"/>
      <c r="N88" s="85"/>
      <c r="O88" s="116">
        <f>16152+72970</f>
        <v>89122</v>
      </c>
      <c r="P88" s="37"/>
      <c r="Q88" s="117">
        <f>75700</f>
        <v>75700</v>
      </c>
      <c r="R88" s="57"/>
      <c r="S88" s="23"/>
      <c r="T88" s="23"/>
      <c r="U88" s="88"/>
      <c r="V88" s="23"/>
      <c r="W88" s="88"/>
      <c r="X88" s="3"/>
      <c r="Y88" s="3"/>
    </row>
    <row r="89" spans="1:25" ht="12" customHeight="1">
      <c r="A89" s="7"/>
      <c r="B89" s="54"/>
      <c r="C89" s="3" t="s">
        <v>103</v>
      </c>
      <c r="D89" s="3"/>
      <c r="E89" s="3"/>
      <c r="F89" s="3"/>
      <c r="G89" s="30"/>
      <c r="H89" s="30"/>
      <c r="I89" s="30"/>
      <c r="J89" s="30"/>
      <c r="K89" s="92"/>
      <c r="L89" s="92"/>
      <c r="M89" s="35"/>
      <c r="N89" s="35"/>
      <c r="O89" s="118">
        <f>464062+11576</f>
        <v>475638</v>
      </c>
      <c r="P89" s="35"/>
      <c r="Q89" s="119">
        <f>410949</f>
        <v>410949</v>
      </c>
      <c r="R89" s="57"/>
      <c r="S89" s="23"/>
      <c r="T89" s="23"/>
      <c r="U89" s="88"/>
      <c r="V89" s="23"/>
      <c r="W89" s="88"/>
      <c r="X89" s="3"/>
      <c r="Y89" s="3"/>
    </row>
    <row r="90" spans="1:25" ht="12" customHeight="1">
      <c r="A90" s="7"/>
      <c r="B90" s="54"/>
      <c r="C90" s="3" t="s">
        <v>104</v>
      </c>
      <c r="D90" s="3"/>
      <c r="E90" s="3"/>
      <c r="F90" s="3"/>
      <c r="G90" s="30"/>
      <c r="H90" s="30"/>
      <c r="I90" s="30"/>
      <c r="J90" s="30"/>
      <c r="K90" s="92"/>
      <c r="L90" s="92"/>
      <c r="M90" s="53"/>
      <c r="N90" s="35"/>
      <c r="O90" s="118">
        <f>231807+3104-1</f>
        <v>234910</v>
      </c>
      <c r="P90" s="37"/>
      <c r="Q90" s="119">
        <f>219799</f>
        <v>219799</v>
      </c>
      <c r="R90" s="57"/>
      <c r="S90" s="23"/>
      <c r="T90" s="23"/>
      <c r="U90" s="88"/>
      <c r="V90" s="23"/>
      <c r="W90" s="88"/>
      <c r="X90" s="3"/>
      <c r="Y90" s="3"/>
    </row>
    <row r="91" spans="1:25" ht="12" customHeight="1">
      <c r="A91" s="7"/>
      <c r="B91" s="54"/>
      <c r="C91" s="3" t="s">
        <v>105</v>
      </c>
      <c r="D91" s="3"/>
      <c r="E91" s="3"/>
      <c r="F91" s="3"/>
      <c r="G91" s="30"/>
      <c r="H91" s="30"/>
      <c r="I91" s="30"/>
      <c r="J91" s="30"/>
      <c r="K91" s="92"/>
      <c r="L91" s="92"/>
      <c r="M91" s="35"/>
      <c r="N91" s="35"/>
      <c r="O91" s="118">
        <v>298824</v>
      </c>
      <c r="P91" s="87"/>
      <c r="Q91" s="119">
        <f>351440</f>
        <v>351440</v>
      </c>
      <c r="R91" s="57"/>
      <c r="S91" s="23"/>
      <c r="T91" s="23"/>
      <c r="U91" s="88"/>
      <c r="V91" s="23"/>
      <c r="W91" s="88"/>
      <c r="X91" s="3"/>
      <c r="Y91" s="3"/>
    </row>
    <row r="92" spans="1:25" ht="12" customHeight="1">
      <c r="A92" s="7"/>
      <c r="B92" s="54"/>
      <c r="C92" s="3" t="s">
        <v>106</v>
      </c>
      <c r="D92" s="3"/>
      <c r="E92" s="3"/>
      <c r="F92" s="3"/>
      <c r="G92" s="88"/>
      <c r="H92" s="88"/>
      <c r="I92" s="88"/>
      <c r="J92" s="88"/>
      <c r="K92" s="92"/>
      <c r="L92" s="92"/>
      <c r="M92" s="111"/>
      <c r="N92" s="111"/>
      <c r="O92" s="120">
        <v>105140</v>
      </c>
      <c r="P92" s="87"/>
      <c r="Q92" s="121">
        <f>42441</f>
        <v>42441</v>
      </c>
      <c r="R92" s="30"/>
      <c r="S92" s="23"/>
      <c r="T92" s="23"/>
      <c r="U92" s="88"/>
      <c r="V92" s="23"/>
      <c r="W92" s="88"/>
      <c r="X92" s="3"/>
      <c r="Y92" s="3"/>
    </row>
    <row r="93" spans="1:25" ht="12" customHeight="1">
      <c r="A93" s="7"/>
      <c r="B93" s="54"/>
      <c r="C93" s="3"/>
      <c r="D93" s="3"/>
      <c r="E93" s="3"/>
      <c r="F93" s="3"/>
      <c r="G93" s="57"/>
      <c r="H93" s="57"/>
      <c r="I93" s="57"/>
      <c r="J93" s="57"/>
      <c r="K93" s="92"/>
      <c r="L93" s="92"/>
      <c r="M93" s="58"/>
      <c r="N93" s="58"/>
      <c r="O93" s="53">
        <f>SUM(O88:O92)</f>
        <v>1203634</v>
      </c>
      <c r="P93" s="87"/>
      <c r="Q93" s="35">
        <f>SUM(Q88:Q92)</f>
        <v>1100329</v>
      </c>
      <c r="R93" s="30"/>
      <c r="S93" s="23"/>
      <c r="T93" s="23"/>
      <c r="U93" s="88"/>
      <c r="V93" s="23"/>
      <c r="W93" s="88"/>
      <c r="X93" s="3"/>
      <c r="Y93" s="3"/>
    </row>
    <row r="94" spans="1:25" ht="12" customHeight="1">
      <c r="A94" s="7" t="s">
        <v>107</v>
      </c>
      <c r="B94" s="54" t="s">
        <v>108</v>
      </c>
      <c r="C94" s="54"/>
      <c r="D94" s="75"/>
      <c r="E94" s="3"/>
      <c r="F94" s="3"/>
      <c r="K94" s="92"/>
      <c r="L94" s="92"/>
      <c r="M94" s="35"/>
      <c r="N94" s="35"/>
      <c r="O94" s="53"/>
      <c r="P94" s="87"/>
      <c r="Q94" s="35"/>
      <c r="R94" s="30"/>
      <c r="S94" s="23"/>
      <c r="T94" s="23"/>
      <c r="U94" s="88"/>
      <c r="V94" s="23"/>
      <c r="W94" s="88"/>
      <c r="X94" s="3"/>
      <c r="Y94" s="3"/>
    </row>
    <row r="95" spans="1:25" ht="12" customHeight="1">
      <c r="A95" s="7"/>
      <c r="B95" s="54"/>
      <c r="C95" s="54" t="s">
        <v>109</v>
      </c>
      <c r="D95" s="75"/>
      <c r="E95" s="3"/>
      <c r="F95" s="3"/>
      <c r="G95" s="30"/>
      <c r="H95" s="30"/>
      <c r="I95" s="30"/>
      <c r="J95" s="30"/>
      <c r="K95" s="92"/>
      <c r="L95" s="92"/>
      <c r="M95" s="35"/>
      <c r="N95" s="35"/>
      <c r="O95" s="116">
        <f>1828914+23162</f>
        <v>1852076</v>
      </c>
      <c r="P95" s="37"/>
      <c r="Q95" s="117">
        <f>1870559</f>
        <v>1870559</v>
      </c>
      <c r="R95" s="30"/>
      <c r="S95" s="23"/>
      <c r="T95" s="23"/>
      <c r="U95" s="88"/>
      <c r="V95" s="23"/>
      <c r="W95" s="88"/>
      <c r="X95" s="3"/>
      <c r="Y95" s="3"/>
    </row>
    <row r="96" spans="1:25" ht="12" customHeight="1">
      <c r="A96" s="7"/>
      <c r="B96" s="54"/>
      <c r="C96" s="3" t="s">
        <v>110</v>
      </c>
      <c r="D96" s="75"/>
      <c r="E96" s="3"/>
      <c r="F96" s="3"/>
      <c r="G96" s="30"/>
      <c r="H96" s="30"/>
      <c r="I96" s="30"/>
      <c r="J96" s="30"/>
      <c r="K96" s="92"/>
      <c r="L96" s="92"/>
      <c r="M96" s="35"/>
      <c r="N96" s="35"/>
      <c r="O96" s="118">
        <f>98107+20625</f>
        <v>118732</v>
      </c>
      <c r="P96" s="37"/>
      <c r="Q96" s="119">
        <f>81729</f>
        <v>81729</v>
      </c>
      <c r="R96" s="30"/>
      <c r="S96" s="23"/>
      <c r="T96" s="23"/>
      <c r="U96" s="88"/>
      <c r="V96" s="23"/>
      <c r="W96" s="88"/>
      <c r="X96" s="3"/>
      <c r="Y96" s="3"/>
    </row>
    <row r="97" spans="1:25" ht="12" customHeight="1">
      <c r="A97" s="7"/>
      <c r="B97" s="54"/>
      <c r="C97" s="54" t="s">
        <v>111</v>
      </c>
      <c r="D97" s="75"/>
      <c r="E97" s="3"/>
      <c r="F97" s="3"/>
      <c r="G97" s="30"/>
      <c r="H97" s="30"/>
      <c r="I97" s="30"/>
      <c r="J97" s="30"/>
      <c r="K97" s="92"/>
      <c r="L97" s="92"/>
      <c r="M97" s="35"/>
      <c r="N97" s="35"/>
      <c r="O97" s="118">
        <f>959934+21179</f>
        <v>981113</v>
      </c>
      <c r="P97" s="37"/>
      <c r="Q97" s="119">
        <v>938647</v>
      </c>
      <c r="R97" s="30"/>
      <c r="S97" s="23"/>
      <c r="T97" s="23"/>
      <c r="U97" s="88"/>
      <c r="V97" s="23"/>
      <c r="W97" s="88"/>
      <c r="X97" s="3"/>
      <c r="Y97" s="3"/>
    </row>
    <row r="98" spans="1:25" ht="12" customHeight="1">
      <c r="A98" s="7"/>
      <c r="B98" s="3"/>
      <c r="C98" s="54" t="s">
        <v>112</v>
      </c>
      <c r="D98" s="75"/>
      <c r="E98" s="3"/>
      <c r="F98" s="3"/>
      <c r="G98" s="30"/>
      <c r="H98" s="30"/>
      <c r="I98" s="30"/>
      <c r="J98" s="30"/>
      <c r="K98" s="92"/>
      <c r="L98" s="92"/>
      <c r="M98" s="35"/>
      <c r="N98" s="35"/>
      <c r="O98" s="118">
        <f>1464734+2893-496</f>
        <v>1467131</v>
      </c>
      <c r="P98" s="37"/>
      <c r="Q98" s="119">
        <f>1272375</f>
        <v>1272375</v>
      </c>
      <c r="R98" s="30"/>
      <c r="S98" s="23"/>
      <c r="T98" s="23"/>
      <c r="U98" s="88"/>
      <c r="V98" s="23"/>
      <c r="W98" s="88"/>
      <c r="X98" s="3"/>
      <c r="Y98" s="3"/>
    </row>
    <row r="99" spans="1:25" ht="12" customHeight="1">
      <c r="A99" s="7"/>
      <c r="B99" s="3"/>
      <c r="C99" s="54" t="s">
        <v>113</v>
      </c>
      <c r="D99" s="75"/>
      <c r="E99" s="3"/>
      <c r="F99" s="3"/>
      <c r="G99" s="122"/>
      <c r="H99" s="122"/>
      <c r="I99" s="122"/>
      <c r="J99" s="122"/>
      <c r="K99" s="92"/>
      <c r="L99" s="92"/>
      <c r="M99" s="35"/>
      <c r="N99" s="35"/>
      <c r="O99" s="120">
        <f>-1384+3104</f>
        <v>1720</v>
      </c>
      <c r="P99" s="37"/>
      <c r="Q99" s="121">
        <f>4000</f>
        <v>4000</v>
      </c>
      <c r="R99" s="30"/>
      <c r="S99" s="23"/>
      <c r="T99" s="23"/>
      <c r="U99" s="88"/>
      <c r="V99" s="23"/>
      <c r="W99" s="88"/>
      <c r="X99" s="3"/>
      <c r="Y99" s="3"/>
    </row>
    <row r="100" spans="1:25" ht="12" customHeight="1">
      <c r="A100" s="7"/>
      <c r="B100" s="3"/>
      <c r="C100" s="54"/>
      <c r="D100" s="75"/>
      <c r="E100" s="3"/>
      <c r="F100" s="3"/>
      <c r="G100" s="122"/>
      <c r="H100" s="122"/>
      <c r="I100" s="122"/>
      <c r="J100" s="122"/>
      <c r="K100" s="92"/>
      <c r="L100" s="92"/>
      <c r="M100" s="35"/>
      <c r="N100" s="35"/>
      <c r="O100" s="53">
        <f>SUM(O95:O99)</f>
        <v>4420772</v>
      </c>
      <c r="P100" s="49"/>
      <c r="Q100" s="35">
        <f>SUM(Q95:Q99)</f>
        <v>4167310</v>
      </c>
      <c r="R100" s="30"/>
      <c r="S100" s="23"/>
      <c r="T100" s="23"/>
      <c r="U100" s="88"/>
      <c r="V100" s="23"/>
      <c r="W100" s="88"/>
      <c r="X100" s="3"/>
      <c r="Y100" s="3"/>
    </row>
    <row r="101" spans="1:25" ht="12" customHeight="1">
      <c r="A101" s="12"/>
      <c r="B101" s="4" t="s">
        <v>114</v>
      </c>
      <c r="O101" s="53">
        <f>O93-O100</f>
        <v>-3217138</v>
      </c>
      <c r="Q101" s="35">
        <f>Q93-Q100</f>
        <v>-3066981</v>
      </c>
      <c r="S101" s="23"/>
      <c r="T101" s="23"/>
      <c r="U101" s="88"/>
      <c r="V101" s="23"/>
      <c r="W101" s="88"/>
      <c r="X101" s="3"/>
      <c r="Y101" s="3"/>
    </row>
    <row r="102" spans="1:25" ht="12" customHeight="1" thickBot="1">
      <c r="A102" s="12"/>
      <c r="O102" s="123">
        <f>SUM(O79:O84)+O101</f>
        <v>1927046.8436000003</v>
      </c>
      <c r="P102" s="14"/>
      <c r="Q102" s="124">
        <f>SUM(Q79:Q84)+Q101</f>
        <v>1948434</v>
      </c>
      <c r="S102" s="23"/>
      <c r="T102" s="23"/>
      <c r="U102" s="88"/>
      <c r="V102" s="23"/>
      <c r="W102" s="88"/>
      <c r="X102" s="3"/>
      <c r="Y102" s="3"/>
    </row>
    <row r="103" spans="1:25" ht="12" customHeight="1">
      <c r="A103" s="12"/>
      <c r="O103" s="53"/>
      <c r="Q103" s="35"/>
      <c r="S103" s="23"/>
      <c r="T103" s="23"/>
      <c r="U103" s="88"/>
      <c r="V103" s="23"/>
      <c r="W103" s="88"/>
      <c r="X103" s="3"/>
      <c r="Y103" s="3"/>
    </row>
    <row r="104" spans="1:25" ht="12" customHeight="1">
      <c r="A104" s="7" t="s">
        <v>115</v>
      </c>
      <c r="B104" s="4" t="s">
        <v>116</v>
      </c>
      <c r="O104" s="53"/>
      <c r="Q104" s="35"/>
      <c r="S104" s="23"/>
      <c r="T104" s="23"/>
      <c r="U104" s="88"/>
      <c r="V104" s="23"/>
      <c r="W104" s="88"/>
      <c r="X104" s="3"/>
      <c r="Y104" s="3"/>
    </row>
    <row r="105" spans="1:25" ht="12" customHeight="1">
      <c r="A105" s="4"/>
      <c r="C105" s="54" t="s">
        <v>117</v>
      </c>
      <c r="O105" s="53">
        <v>746413</v>
      </c>
      <c r="Q105" s="35">
        <v>746413</v>
      </c>
      <c r="S105" s="23"/>
      <c r="T105" s="23"/>
      <c r="U105" s="88"/>
      <c r="V105" s="23"/>
      <c r="W105" s="88"/>
      <c r="X105" s="3"/>
      <c r="Y105" s="3"/>
    </row>
    <row r="106" spans="3:25" ht="12" customHeight="1">
      <c r="C106" s="4" t="s">
        <v>118</v>
      </c>
      <c r="O106" s="53"/>
      <c r="Q106" s="35"/>
      <c r="S106" s="23"/>
      <c r="T106" s="23"/>
      <c r="U106" s="88"/>
      <c r="V106" s="23"/>
      <c r="W106" s="88"/>
      <c r="X106" s="3"/>
      <c r="Y106" s="3"/>
    </row>
    <row r="107" spans="4:25" ht="12" customHeight="1">
      <c r="D107" s="4" t="s">
        <v>119</v>
      </c>
      <c r="O107" s="116">
        <f>1659636</f>
        <v>1659636</v>
      </c>
      <c r="Q107" s="117">
        <v>1659636</v>
      </c>
      <c r="S107" s="23"/>
      <c r="T107" s="23"/>
      <c r="U107" s="88"/>
      <c r="V107" s="23"/>
      <c r="W107" s="88"/>
      <c r="X107" s="3"/>
      <c r="Y107" s="3"/>
    </row>
    <row r="108" spans="4:25" ht="12" customHeight="1">
      <c r="D108" s="4" t="s">
        <v>120</v>
      </c>
      <c r="O108" s="120">
        <v>-2165901</v>
      </c>
      <c r="Q108" s="121">
        <f>-2174934</f>
        <v>-2174934</v>
      </c>
      <c r="S108" s="23"/>
      <c r="T108" s="23"/>
      <c r="U108" s="88"/>
      <c r="V108" s="23"/>
      <c r="W108" s="88"/>
      <c r="X108" s="3"/>
      <c r="Y108" s="3"/>
    </row>
    <row r="109" spans="15:25" ht="12" customHeight="1">
      <c r="O109" s="125">
        <f>SUM(O107:O108)</f>
        <v>-506265</v>
      </c>
      <c r="Q109" s="126">
        <f>SUM(Q107:Q108)</f>
        <v>-515298</v>
      </c>
      <c r="S109" s="23"/>
      <c r="T109" s="23"/>
      <c r="U109" s="88"/>
      <c r="V109" s="23"/>
      <c r="W109" s="88"/>
      <c r="X109" s="3"/>
      <c r="Y109" s="3"/>
    </row>
    <row r="110" spans="13:25" ht="12" customHeight="1">
      <c r="M110" s="127"/>
      <c r="O110" s="53">
        <f>+O105+O109</f>
        <v>240148</v>
      </c>
      <c r="Q110" s="35">
        <f>+Q105+Q109</f>
        <v>231115</v>
      </c>
      <c r="S110" s="23"/>
      <c r="T110" s="23"/>
      <c r="U110" s="88"/>
      <c r="V110" s="23"/>
      <c r="W110" s="88"/>
      <c r="X110" s="3"/>
      <c r="Y110" s="3"/>
    </row>
    <row r="111" spans="13:25" ht="12" customHeight="1">
      <c r="M111" s="128"/>
      <c r="O111" s="53"/>
      <c r="Q111" s="35"/>
      <c r="S111" s="23"/>
      <c r="T111" s="23"/>
      <c r="U111" s="88"/>
      <c r="V111" s="23"/>
      <c r="W111" s="88"/>
      <c r="X111" s="3"/>
      <c r="Y111" s="3"/>
    </row>
    <row r="112" spans="1:25" ht="12" customHeight="1">
      <c r="A112" s="89" t="s">
        <v>121</v>
      </c>
      <c r="B112" s="4" t="s">
        <v>122</v>
      </c>
      <c r="O112" s="53">
        <v>74455</v>
      </c>
      <c r="Q112" s="35">
        <f>71518</f>
        <v>71518</v>
      </c>
      <c r="S112" s="23"/>
      <c r="T112" s="23"/>
      <c r="U112" s="88"/>
      <c r="V112" s="23"/>
      <c r="W112" s="88"/>
      <c r="X112" s="3"/>
      <c r="Y112" s="3"/>
    </row>
    <row r="113" spans="1:25" ht="12" customHeight="1">
      <c r="A113" s="89" t="s">
        <v>123</v>
      </c>
      <c r="B113" s="4" t="s">
        <v>124</v>
      </c>
      <c r="O113" s="53">
        <f>682513+950000-20625</f>
        <v>1611888</v>
      </c>
      <c r="Q113" s="35">
        <f>695245+950000</f>
        <v>1645245</v>
      </c>
      <c r="S113" s="23"/>
      <c r="T113" s="23"/>
      <c r="U113" s="88"/>
      <c r="V113" s="23"/>
      <c r="W113" s="88"/>
      <c r="X113" s="3"/>
      <c r="Y113" s="3"/>
    </row>
    <row r="114" spans="1:25" ht="12" customHeight="1">
      <c r="A114" s="7" t="s">
        <v>125</v>
      </c>
      <c r="B114" s="3" t="s">
        <v>126</v>
      </c>
      <c r="C114" s="3"/>
      <c r="M114" s="85"/>
      <c r="O114" s="53">
        <f>60+496</f>
        <v>556</v>
      </c>
      <c r="Q114" s="35">
        <v>556</v>
      </c>
      <c r="S114" s="23"/>
      <c r="T114" s="23"/>
      <c r="U114" s="88"/>
      <c r="V114" s="23"/>
      <c r="W114" s="88"/>
      <c r="X114" s="3"/>
      <c r="Y114" s="3"/>
    </row>
    <row r="115" spans="1:25" ht="12" customHeight="1" thickBot="1">
      <c r="A115" s="7"/>
      <c r="B115" s="54"/>
      <c r="C115" s="54"/>
      <c r="D115" s="3"/>
      <c r="E115" s="3"/>
      <c r="F115" s="3"/>
      <c r="G115" s="30"/>
      <c r="H115" s="30"/>
      <c r="I115" s="30"/>
      <c r="J115" s="30"/>
      <c r="K115" s="92"/>
      <c r="L115" s="92"/>
      <c r="M115" s="212"/>
      <c r="N115" s="111"/>
      <c r="O115" s="123">
        <f>SUM(O110:O114)</f>
        <v>1927047</v>
      </c>
      <c r="P115" s="25"/>
      <c r="Q115" s="124">
        <f>SUM(Q110:Q114)</f>
        <v>1948434</v>
      </c>
      <c r="R115" s="30"/>
      <c r="S115" s="23"/>
      <c r="T115" s="23"/>
      <c r="U115" s="88"/>
      <c r="V115" s="23"/>
      <c r="W115" s="88"/>
      <c r="X115" s="3"/>
      <c r="Y115" s="3"/>
    </row>
    <row r="116" spans="1:25" ht="12" customHeight="1">
      <c r="A116" s="7"/>
      <c r="B116" s="54"/>
      <c r="C116" s="54"/>
      <c r="D116" s="3"/>
      <c r="E116" s="3"/>
      <c r="F116" s="3"/>
      <c r="G116" s="30"/>
      <c r="H116" s="30"/>
      <c r="I116" s="30"/>
      <c r="J116" s="30"/>
      <c r="K116" s="92"/>
      <c r="L116" s="92"/>
      <c r="M116" s="111"/>
      <c r="N116" s="111"/>
      <c r="O116" s="53"/>
      <c r="P116" s="87"/>
      <c r="Q116" s="35"/>
      <c r="R116" s="30"/>
      <c r="S116" s="23"/>
      <c r="T116" s="23"/>
      <c r="U116" s="88"/>
      <c r="V116" s="23"/>
      <c r="W116" s="88"/>
      <c r="X116" s="3"/>
      <c r="Y116" s="3"/>
    </row>
    <row r="117" spans="1:25" ht="12" customHeight="1" thickBot="1">
      <c r="A117" s="1" t="s">
        <v>127</v>
      </c>
      <c r="B117" s="78" t="s">
        <v>82</v>
      </c>
      <c r="C117" s="54"/>
      <c r="D117" s="3"/>
      <c r="E117" s="3"/>
      <c r="F117" s="3"/>
      <c r="G117" s="30"/>
      <c r="H117" s="30"/>
      <c r="I117" s="30"/>
      <c r="J117" s="30"/>
      <c r="K117" s="109"/>
      <c r="L117" s="92"/>
      <c r="M117" s="110"/>
      <c r="N117" s="111"/>
      <c r="O117" s="129" t="s">
        <v>83</v>
      </c>
      <c r="P117" s="65"/>
      <c r="Q117" s="40" t="s">
        <v>84</v>
      </c>
      <c r="R117" s="30"/>
      <c r="S117" s="23"/>
      <c r="T117" s="23"/>
      <c r="U117" s="88"/>
      <c r="V117" s="23"/>
      <c r="W117" s="88"/>
      <c r="X117" s="3"/>
      <c r="Y117" s="3"/>
    </row>
    <row r="118" spans="1:25" ht="12" customHeight="1">
      <c r="A118" s="1"/>
      <c r="B118" s="78"/>
      <c r="C118" s="54"/>
      <c r="D118" s="3"/>
      <c r="E118" s="3"/>
      <c r="F118" s="3"/>
      <c r="G118" s="30"/>
      <c r="H118" s="30"/>
      <c r="I118" s="30"/>
      <c r="J118" s="30"/>
      <c r="K118" s="109"/>
      <c r="L118" s="92"/>
      <c r="M118" s="110"/>
      <c r="N118" s="111"/>
      <c r="O118" s="4"/>
      <c r="P118" s="65"/>
      <c r="Q118" s="4"/>
      <c r="R118" s="30"/>
      <c r="S118" s="23"/>
      <c r="T118" s="23"/>
      <c r="U118" s="88"/>
      <c r="V118" s="23"/>
      <c r="W118" s="88"/>
      <c r="X118" s="3"/>
      <c r="Y118" s="3"/>
    </row>
    <row r="119" spans="1:25" ht="12" customHeight="1">
      <c r="A119" s="1" t="s">
        <v>128</v>
      </c>
      <c r="B119" s="78" t="s">
        <v>129</v>
      </c>
      <c r="C119" s="54"/>
      <c r="D119" s="3"/>
      <c r="E119" s="3"/>
      <c r="F119" s="3"/>
      <c r="G119" s="30"/>
      <c r="H119" s="30"/>
      <c r="I119" s="30"/>
      <c r="J119" s="30"/>
      <c r="K119" s="92"/>
      <c r="L119" s="92"/>
      <c r="M119" s="111"/>
      <c r="N119" s="111"/>
      <c r="O119" s="99"/>
      <c r="P119" s="87"/>
      <c r="Q119" s="130"/>
      <c r="R119" s="30"/>
      <c r="S119" s="23"/>
      <c r="T119" s="23"/>
      <c r="U119" s="88"/>
      <c r="V119" s="23"/>
      <c r="W119" s="88"/>
      <c r="X119" s="3"/>
      <c r="Y119" s="3"/>
    </row>
    <row r="120" spans="1:25" ht="12" customHeight="1">
      <c r="A120" s="7"/>
      <c r="B120" s="54"/>
      <c r="C120" s="54"/>
      <c r="D120" s="3"/>
      <c r="E120" s="3"/>
      <c r="F120" s="3"/>
      <c r="G120" s="30"/>
      <c r="H120" s="30"/>
      <c r="I120" s="30"/>
      <c r="J120" s="30"/>
      <c r="K120" s="92"/>
      <c r="L120" s="92"/>
      <c r="M120" s="111"/>
      <c r="N120" s="111"/>
      <c r="O120" s="99"/>
      <c r="P120" s="87"/>
      <c r="Q120" s="130"/>
      <c r="R120" s="30"/>
      <c r="S120" s="23"/>
      <c r="T120" s="23"/>
      <c r="U120" s="88"/>
      <c r="V120" s="23"/>
      <c r="W120" s="88"/>
      <c r="X120" s="3"/>
      <c r="Y120" s="3"/>
    </row>
    <row r="121" spans="1:25" ht="12" customHeight="1">
      <c r="A121" s="7" t="s">
        <v>19</v>
      </c>
      <c r="B121" s="54"/>
      <c r="C121" s="54"/>
      <c r="D121" s="3"/>
      <c r="E121" s="3"/>
      <c r="F121" s="3"/>
      <c r="G121" s="30"/>
      <c r="H121" s="30"/>
      <c r="I121" s="30"/>
      <c r="J121" s="30"/>
      <c r="K121" s="92"/>
      <c r="L121" s="92"/>
      <c r="M121" s="111"/>
      <c r="N121" s="111"/>
      <c r="O121" s="99"/>
      <c r="P121" s="87"/>
      <c r="Q121" s="130"/>
      <c r="R121" s="30"/>
      <c r="S121" s="23"/>
      <c r="T121" s="23"/>
      <c r="U121" s="88"/>
      <c r="V121" s="23"/>
      <c r="W121" s="88"/>
      <c r="X121" s="3"/>
      <c r="Y121" s="3"/>
    </row>
    <row r="122" spans="1:25" ht="12" customHeight="1">
      <c r="A122" s="7"/>
      <c r="B122" s="3"/>
      <c r="C122" s="54"/>
      <c r="D122" s="3"/>
      <c r="E122" s="3"/>
      <c r="F122" s="3"/>
      <c r="G122" s="30"/>
      <c r="H122" s="30"/>
      <c r="I122" s="30"/>
      <c r="J122" s="30"/>
      <c r="K122" s="92"/>
      <c r="L122" s="92"/>
      <c r="M122" s="111"/>
      <c r="N122" s="111"/>
      <c r="O122" s="99"/>
      <c r="P122" s="87"/>
      <c r="Q122" s="130"/>
      <c r="R122" s="30"/>
      <c r="S122" s="23"/>
      <c r="T122" s="23"/>
      <c r="U122" s="88"/>
      <c r="V122" s="23"/>
      <c r="W122" s="88"/>
      <c r="X122" s="3"/>
      <c r="Y122" s="3"/>
    </row>
    <row r="123" spans="1:25" ht="12" customHeight="1">
      <c r="A123" s="7"/>
      <c r="B123" s="54"/>
      <c r="C123" s="54"/>
      <c r="D123" s="3"/>
      <c r="E123" s="3"/>
      <c r="F123" s="3"/>
      <c r="G123" s="30"/>
      <c r="H123" s="30"/>
      <c r="I123" s="30"/>
      <c r="J123" s="30"/>
      <c r="K123" s="92"/>
      <c r="L123" s="92"/>
      <c r="M123" s="111"/>
      <c r="N123" s="111"/>
      <c r="O123" s="99"/>
      <c r="P123" s="87"/>
      <c r="Q123" s="130"/>
      <c r="R123" s="30"/>
      <c r="S123" s="23"/>
      <c r="T123" s="23"/>
      <c r="U123" s="88"/>
      <c r="V123" s="23"/>
      <c r="W123" s="88"/>
      <c r="X123" s="3"/>
      <c r="Y123" s="3"/>
    </row>
    <row r="124" spans="1:25" ht="12" customHeight="1">
      <c r="A124" s="7"/>
      <c r="B124" s="3"/>
      <c r="C124" s="54"/>
      <c r="D124" s="3"/>
      <c r="E124" s="3"/>
      <c r="F124" s="3"/>
      <c r="G124" s="30"/>
      <c r="H124" s="30"/>
      <c r="I124" s="30"/>
      <c r="J124" s="30"/>
      <c r="K124" s="92"/>
      <c r="L124" s="92"/>
      <c r="M124" s="111"/>
      <c r="N124" s="111"/>
      <c r="O124" s="99"/>
      <c r="P124" s="87"/>
      <c r="Q124" s="130"/>
      <c r="R124" s="30"/>
      <c r="S124" s="23"/>
      <c r="T124" s="23"/>
      <c r="U124" s="88"/>
      <c r="V124" s="23"/>
      <c r="W124" s="88"/>
      <c r="X124" s="3"/>
      <c r="Y124" s="3"/>
    </row>
    <row r="125" spans="1:25" ht="12" customHeight="1">
      <c r="A125" s="7"/>
      <c r="B125" s="3"/>
      <c r="C125" s="54"/>
      <c r="D125" s="3"/>
      <c r="E125" s="3"/>
      <c r="F125" s="3"/>
      <c r="G125" s="30"/>
      <c r="H125" s="30"/>
      <c r="I125" s="30"/>
      <c r="J125" s="30"/>
      <c r="K125" s="92"/>
      <c r="L125" s="92"/>
      <c r="M125" s="111"/>
      <c r="N125" s="111"/>
      <c r="O125" s="99"/>
      <c r="P125" s="87"/>
      <c r="Q125" s="130"/>
      <c r="R125" s="30"/>
      <c r="S125" s="23"/>
      <c r="T125" s="23"/>
      <c r="U125" s="88"/>
      <c r="V125" s="23"/>
      <c r="W125" s="88"/>
      <c r="X125" s="3"/>
      <c r="Y125" s="3"/>
    </row>
    <row r="126" spans="1:25" ht="12" customHeight="1">
      <c r="A126" s="7"/>
      <c r="B126" s="3"/>
      <c r="C126" s="54"/>
      <c r="D126" s="3"/>
      <c r="E126" s="3"/>
      <c r="F126" s="3"/>
      <c r="G126" s="30"/>
      <c r="H126" s="30"/>
      <c r="I126" s="30"/>
      <c r="J126" s="30"/>
      <c r="K126" s="92"/>
      <c r="L126" s="92"/>
      <c r="M126" s="111"/>
      <c r="N126" s="111"/>
      <c r="O126" s="99"/>
      <c r="P126" s="87"/>
      <c r="Q126" s="130"/>
      <c r="R126" s="30"/>
      <c r="S126" s="23"/>
      <c r="T126" s="23"/>
      <c r="U126" s="88"/>
      <c r="V126" s="23"/>
      <c r="W126" s="88"/>
      <c r="X126" s="3"/>
      <c r="Y126" s="3"/>
    </row>
    <row r="127" spans="1:25" ht="12" customHeight="1">
      <c r="A127" s="7"/>
      <c r="B127" s="3"/>
      <c r="C127" s="54"/>
      <c r="D127" s="3"/>
      <c r="E127" s="3"/>
      <c r="F127" s="3"/>
      <c r="G127" s="30"/>
      <c r="H127" s="30"/>
      <c r="I127" s="30"/>
      <c r="J127" s="30"/>
      <c r="K127" s="92"/>
      <c r="L127" s="92"/>
      <c r="M127" s="111"/>
      <c r="N127" s="111"/>
      <c r="O127" s="99"/>
      <c r="P127" s="87"/>
      <c r="Q127" s="130"/>
      <c r="R127" s="30"/>
      <c r="S127" s="23"/>
      <c r="T127" s="23"/>
      <c r="U127" s="88"/>
      <c r="V127" s="23"/>
      <c r="W127" s="88"/>
      <c r="X127" s="3"/>
      <c r="Y127" s="3"/>
    </row>
    <row r="128" spans="1:25" ht="12" customHeight="1">
      <c r="A128" s="7"/>
      <c r="B128" s="3"/>
      <c r="C128" s="54"/>
      <c r="D128" s="3"/>
      <c r="E128" s="3"/>
      <c r="F128" s="3"/>
      <c r="G128" s="30"/>
      <c r="H128" s="30"/>
      <c r="I128" s="30"/>
      <c r="J128" s="30"/>
      <c r="K128" s="92"/>
      <c r="L128" s="92"/>
      <c r="M128" s="111"/>
      <c r="N128" s="111"/>
      <c r="O128" s="99"/>
      <c r="P128" s="87"/>
      <c r="Q128" s="130"/>
      <c r="R128" s="30"/>
      <c r="S128" s="23"/>
      <c r="T128" s="23"/>
      <c r="U128" s="88"/>
      <c r="V128" s="23"/>
      <c r="W128" s="88"/>
      <c r="X128" s="3"/>
      <c r="Y128" s="3"/>
    </row>
    <row r="129" spans="1:25" ht="12" customHeight="1">
      <c r="A129" s="7"/>
      <c r="B129" s="3"/>
      <c r="C129" s="54"/>
      <c r="D129" s="3"/>
      <c r="E129" s="3"/>
      <c r="F129" s="3"/>
      <c r="G129" s="30"/>
      <c r="H129" s="30"/>
      <c r="I129" s="30"/>
      <c r="J129" s="30"/>
      <c r="K129" s="92"/>
      <c r="L129" s="92"/>
      <c r="M129" s="111"/>
      <c r="N129" s="111"/>
      <c r="O129" s="99"/>
      <c r="P129" s="87"/>
      <c r="Q129" s="130"/>
      <c r="R129" s="30"/>
      <c r="S129" s="23"/>
      <c r="T129" s="23"/>
      <c r="U129" s="88"/>
      <c r="V129" s="23"/>
      <c r="W129" s="88"/>
      <c r="X129" s="3"/>
      <c r="Y129" s="3"/>
    </row>
    <row r="130" spans="1:25" ht="12" customHeight="1">
      <c r="A130" s="7"/>
      <c r="B130" s="3"/>
      <c r="C130" s="54"/>
      <c r="D130" s="3"/>
      <c r="E130" s="3"/>
      <c r="F130" s="3"/>
      <c r="G130" s="30"/>
      <c r="H130" s="30"/>
      <c r="I130" s="30"/>
      <c r="J130" s="30"/>
      <c r="K130" s="92"/>
      <c r="L130" s="92"/>
      <c r="M130" s="111"/>
      <c r="N130" s="111"/>
      <c r="O130" s="99"/>
      <c r="P130" s="87"/>
      <c r="Q130" s="130"/>
      <c r="R130" s="30"/>
      <c r="S130" s="23"/>
      <c r="T130" s="23"/>
      <c r="U130" s="88"/>
      <c r="V130" s="23"/>
      <c r="W130" s="88"/>
      <c r="X130" s="3"/>
      <c r="Y130" s="3"/>
    </row>
    <row r="131" spans="1:25" ht="12" customHeight="1">
      <c r="A131" s="7" t="s">
        <v>26</v>
      </c>
      <c r="B131" s="54" t="s">
        <v>130</v>
      </c>
      <c r="C131" s="54"/>
      <c r="D131" s="3"/>
      <c r="E131" s="3"/>
      <c r="F131" s="3"/>
      <c r="G131" s="30"/>
      <c r="H131" s="30"/>
      <c r="I131" s="30"/>
      <c r="J131" s="30"/>
      <c r="K131" s="92"/>
      <c r="L131" s="92"/>
      <c r="M131" s="111"/>
      <c r="N131" s="111"/>
      <c r="O131" s="99"/>
      <c r="P131" s="87"/>
      <c r="Q131" s="130"/>
      <c r="R131" s="30"/>
      <c r="S131" s="23"/>
      <c r="T131" s="23"/>
      <c r="U131" s="88"/>
      <c r="V131" s="23"/>
      <c r="W131" s="88"/>
      <c r="X131" s="3"/>
      <c r="Y131" s="3"/>
    </row>
    <row r="132" spans="1:25" ht="12" customHeight="1">
      <c r="A132" s="7"/>
      <c r="B132" s="54"/>
      <c r="C132" s="54"/>
      <c r="D132" s="3"/>
      <c r="E132" s="3"/>
      <c r="F132" s="3"/>
      <c r="G132" s="30"/>
      <c r="H132" s="30"/>
      <c r="I132" s="30"/>
      <c r="J132" s="30"/>
      <c r="K132" s="14"/>
      <c r="L132" s="131" t="s">
        <v>131</v>
      </c>
      <c r="M132" s="131"/>
      <c r="N132" s="131"/>
      <c r="O132" s="16"/>
      <c r="P132" s="25" t="s">
        <v>132</v>
      </c>
      <c r="Q132" s="25"/>
      <c r="R132" s="30"/>
      <c r="S132" s="23"/>
      <c r="T132" s="23"/>
      <c r="U132" s="88"/>
      <c r="V132" s="23"/>
      <c r="W132" s="88"/>
      <c r="X132" s="3"/>
      <c r="Y132" s="3"/>
    </row>
    <row r="133" spans="1:25" ht="12" customHeight="1">
      <c r="A133" s="7"/>
      <c r="B133" s="54"/>
      <c r="C133" s="54"/>
      <c r="D133" s="3"/>
      <c r="E133" s="3"/>
      <c r="F133" s="3"/>
      <c r="G133" s="30"/>
      <c r="H133" s="30"/>
      <c r="I133" s="30"/>
      <c r="J133" s="30"/>
      <c r="K133" s="131"/>
      <c r="L133" s="131"/>
      <c r="M133" s="132" t="s">
        <v>9</v>
      </c>
      <c r="N133" s="133"/>
      <c r="O133" s="81"/>
      <c r="P133" s="25"/>
      <c r="Q133" s="134" t="s">
        <v>9</v>
      </c>
      <c r="R133" s="30"/>
      <c r="S133" s="23"/>
      <c r="T133" s="23"/>
      <c r="U133" s="88"/>
      <c r="V133" s="23"/>
      <c r="W133" s="88"/>
      <c r="X133" s="3"/>
      <c r="Y133" s="3"/>
    </row>
    <row r="134" spans="1:25" ht="12" customHeight="1">
      <c r="A134" s="7"/>
      <c r="B134" s="54"/>
      <c r="C134" s="54"/>
      <c r="D134" s="3"/>
      <c r="E134" s="3"/>
      <c r="F134" s="3"/>
      <c r="G134" s="30"/>
      <c r="H134" s="30"/>
      <c r="I134" s="30"/>
      <c r="J134" s="30"/>
      <c r="K134" s="135" t="s">
        <v>10</v>
      </c>
      <c r="L134" s="131"/>
      <c r="M134" s="132" t="s">
        <v>11</v>
      </c>
      <c r="N134" s="133"/>
      <c r="O134" s="112" t="s">
        <v>10</v>
      </c>
      <c r="P134" s="25"/>
      <c r="Q134" s="134" t="s">
        <v>11</v>
      </c>
      <c r="R134" s="30"/>
      <c r="S134" s="23"/>
      <c r="T134" s="23"/>
      <c r="U134" s="88"/>
      <c r="V134" s="23"/>
      <c r="W134" s="88"/>
      <c r="X134" s="3"/>
      <c r="Y134" s="3"/>
    </row>
    <row r="135" spans="1:25" ht="12" customHeight="1">
      <c r="A135" s="7"/>
      <c r="B135" s="54"/>
      <c r="C135" s="54"/>
      <c r="D135" s="3"/>
      <c r="E135" s="3"/>
      <c r="F135" s="3"/>
      <c r="G135" s="30"/>
      <c r="H135" s="30"/>
      <c r="I135" s="30"/>
      <c r="J135" s="30"/>
      <c r="K135" s="135" t="s">
        <v>11</v>
      </c>
      <c r="L135" s="131"/>
      <c r="M135" s="22" t="s">
        <v>12</v>
      </c>
      <c r="N135" s="133"/>
      <c r="O135" s="112" t="s">
        <v>255</v>
      </c>
      <c r="P135" s="25"/>
      <c r="Q135" s="22" t="s">
        <v>12</v>
      </c>
      <c r="R135" s="30"/>
      <c r="S135" s="23"/>
      <c r="T135" s="23"/>
      <c r="U135" s="88"/>
      <c r="V135" s="23"/>
      <c r="W135" s="88"/>
      <c r="X135" s="3"/>
      <c r="Y135" s="3"/>
    </row>
    <row r="136" spans="1:25" ht="12" customHeight="1">
      <c r="A136" s="7"/>
      <c r="B136" s="54"/>
      <c r="C136" s="54"/>
      <c r="D136" s="3"/>
      <c r="E136" s="3"/>
      <c r="F136" s="3"/>
      <c r="G136" s="30"/>
      <c r="H136" s="30"/>
      <c r="I136" s="30"/>
      <c r="J136" s="30"/>
      <c r="K136" s="135" t="s">
        <v>13</v>
      </c>
      <c r="L136" s="131"/>
      <c r="M136" s="132" t="s">
        <v>13</v>
      </c>
      <c r="N136" s="133"/>
      <c r="O136" s="112" t="s">
        <v>14</v>
      </c>
      <c r="P136" s="25"/>
      <c r="Q136" s="132" t="s">
        <v>13</v>
      </c>
      <c r="R136" s="30"/>
      <c r="S136" s="23"/>
      <c r="T136" s="23"/>
      <c r="U136" s="88"/>
      <c r="V136" s="23"/>
      <c r="W136" s="88"/>
      <c r="X136" s="3"/>
      <c r="Y136" s="3"/>
    </row>
    <row r="137" spans="1:25" ht="12" customHeight="1">
      <c r="A137" s="7"/>
      <c r="B137" s="54"/>
      <c r="C137" s="54"/>
      <c r="D137" s="3"/>
      <c r="E137" s="3"/>
      <c r="F137" s="3"/>
      <c r="G137" s="30"/>
      <c r="H137" s="30"/>
      <c r="I137" s="30"/>
      <c r="J137" s="30"/>
      <c r="K137" s="28" t="s">
        <v>16</v>
      </c>
      <c r="L137" s="25"/>
      <c r="M137" s="28" t="s">
        <v>17</v>
      </c>
      <c r="N137" s="24"/>
      <c r="O137" s="29" t="s">
        <v>16</v>
      </c>
      <c r="P137" s="25"/>
      <c r="Q137" s="28" t="s">
        <v>17</v>
      </c>
      <c r="R137" s="30"/>
      <c r="S137" s="23"/>
      <c r="T137" s="23"/>
      <c r="U137" s="88"/>
      <c r="V137" s="23"/>
      <c r="W137" s="88"/>
      <c r="X137" s="3"/>
      <c r="Y137" s="3"/>
    </row>
    <row r="138" spans="1:25" ht="12" customHeight="1">
      <c r="A138" s="7"/>
      <c r="B138" s="54"/>
      <c r="C138" s="54"/>
      <c r="D138" s="3"/>
      <c r="E138" s="3"/>
      <c r="F138" s="3"/>
      <c r="G138" s="30"/>
      <c r="H138" s="30"/>
      <c r="I138" s="30"/>
      <c r="J138" s="30"/>
      <c r="K138" s="135" t="s">
        <v>18</v>
      </c>
      <c r="L138" s="131"/>
      <c r="M138" s="132" t="s">
        <v>18</v>
      </c>
      <c r="N138" s="133"/>
      <c r="O138" s="112" t="s">
        <v>18</v>
      </c>
      <c r="P138" s="25"/>
      <c r="Q138" s="134" t="s">
        <v>18</v>
      </c>
      <c r="R138" s="30"/>
      <c r="S138" s="23"/>
      <c r="T138" s="23"/>
      <c r="U138" s="88"/>
      <c r="V138" s="23"/>
      <c r="W138" s="88"/>
      <c r="X138" s="3"/>
      <c r="Y138" s="3"/>
    </row>
    <row r="139" spans="1:25" ht="12" customHeight="1">
      <c r="A139" s="7"/>
      <c r="B139" s="54"/>
      <c r="C139" s="54"/>
      <c r="D139" s="3"/>
      <c r="E139" s="3"/>
      <c r="F139" s="3"/>
      <c r="G139" s="30"/>
      <c r="H139" s="30"/>
      <c r="I139" s="30"/>
      <c r="J139" s="30"/>
      <c r="K139" s="92"/>
      <c r="L139" s="92"/>
      <c r="M139" s="111"/>
      <c r="N139" s="111"/>
      <c r="O139" s="99"/>
      <c r="P139" s="87"/>
      <c r="Q139" s="130"/>
      <c r="R139" s="30"/>
      <c r="S139" s="23"/>
      <c r="T139" s="23"/>
      <c r="U139" s="88"/>
      <c r="V139" s="23"/>
      <c r="W139" s="88"/>
      <c r="X139" s="3"/>
      <c r="Y139" s="3"/>
    </row>
    <row r="140" spans="1:25" ht="12" customHeight="1">
      <c r="A140" s="7"/>
      <c r="B140" s="3" t="s">
        <v>133</v>
      </c>
      <c r="C140" s="54"/>
      <c r="D140" s="3"/>
      <c r="E140" s="3"/>
      <c r="F140" s="3"/>
      <c r="G140" s="30"/>
      <c r="H140" s="30"/>
      <c r="I140" s="30"/>
      <c r="J140" s="30"/>
      <c r="K140" s="35">
        <v>0</v>
      </c>
      <c r="L140" s="92"/>
      <c r="M140" s="52">
        <v>0</v>
      </c>
      <c r="N140" s="111"/>
      <c r="O140" s="53">
        <f>6102-2396</f>
        <v>3706</v>
      </c>
      <c r="P140" s="87"/>
      <c r="Q140" s="130">
        <v>0</v>
      </c>
      <c r="R140" s="30"/>
      <c r="S140" s="23"/>
      <c r="T140" s="23"/>
      <c r="U140" s="88"/>
      <c r="V140" s="23"/>
      <c r="W140" s="88"/>
      <c r="X140" s="3"/>
      <c r="Y140" s="3"/>
    </row>
    <row r="141" spans="1:25" ht="12" customHeight="1">
      <c r="A141" s="7"/>
      <c r="B141" s="3" t="s">
        <v>134</v>
      </c>
      <c r="C141" s="3"/>
      <c r="D141" s="3"/>
      <c r="E141" s="3"/>
      <c r="F141" s="3"/>
      <c r="G141" s="30"/>
      <c r="H141" s="30"/>
      <c r="I141" s="30"/>
      <c r="J141" s="30"/>
      <c r="K141" s="35">
        <f>-22974-20720</f>
        <v>-43694</v>
      </c>
      <c r="L141" s="92"/>
      <c r="M141" s="52">
        <v>0</v>
      </c>
      <c r="N141" s="111"/>
      <c r="O141" s="53">
        <f>K141</f>
        <v>-43694</v>
      </c>
      <c r="P141" s="87"/>
      <c r="Q141" s="130">
        <v>0</v>
      </c>
      <c r="R141" s="30"/>
      <c r="S141" s="23"/>
      <c r="T141" s="23"/>
      <c r="U141" s="88"/>
      <c r="V141" s="23"/>
      <c r="W141" s="88"/>
      <c r="X141" s="3"/>
      <c r="Y141" s="3"/>
    </row>
    <row r="142" spans="1:25" ht="12" customHeight="1">
      <c r="A142" s="7"/>
      <c r="B142" s="3"/>
      <c r="C142" s="3"/>
      <c r="D142" s="3"/>
      <c r="E142" s="3"/>
      <c r="F142" s="3"/>
      <c r="G142" s="30"/>
      <c r="H142" s="30"/>
      <c r="I142" s="30"/>
      <c r="J142" s="30"/>
      <c r="K142" s="4"/>
      <c r="L142" s="4"/>
      <c r="M142" s="4"/>
      <c r="N142" s="4"/>
      <c r="O142" s="136"/>
      <c r="P142" s="4"/>
      <c r="Q142" s="4"/>
      <c r="R142" s="30"/>
      <c r="S142" s="35"/>
      <c r="T142" s="92"/>
      <c r="U142" s="52"/>
      <c r="V142" s="111"/>
      <c r="W142" s="35"/>
      <c r="X142" s="87"/>
      <c r="Y142" s="130"/>
    </row>
    <row r="143" spans="1:25" ht="12" customHeight="1">
      <c r="A143" s="7"/>
      <c r="B143" s="54"/>
      <c r="C143" s="54"/>
      <c r="D143" s="3"/>
      <c r="E143" s="3"/>
      <c r="F143" s="3"/>
      <c r="G143" s="30"/>
      <c r="H143" s="30"/>
      <c r="I143" s="30"/>
      <c r="J143" s="30"/>
      <c r="K143" s="126">
        <f>SUM(K140:K142)</f>
        <v>-43694</v>
      </c>
      <c r="L143" s="35">
        <f>SUM(L140:L142)</f>
        <v>0</v>
      </c>
      <c r="M143" s="126">
        <f>SUM(M140:M142)</f>
        <v>0</v>
      </c>
      <c r="N143" s="111"/>
      <c r="O143" s="125">
        <f>SUM(O140:O142)</f>
        <v>-39988</v>
      </c>
      <c r="P143" s="87"/>
      <c r="Q143" s="126">
        <f>SUM(Q140:Q142)</f>
        <v>0</v>
      </c>
      <c r="R143" s="30"/>
      <c r="S143" s="23"/>
      <c r="T143" s="23"/>
      <c r="U143" s="88"/>
      <c r="V143" s="23"/>
      <c r="W143" s="88"/>
      <c r="X143" s="3"/>
      <c r="Y143" s="3"/>
    </row>
    <row r="144" spans="1:25" ht="12" customHeight="1">
      <c r="A144" s="7"/>
      <c r="B144" s="54"/>
      <c r="C144" s="54"/>
      <c r="D144" s="3"/>
      <c r="E144" s="3"/>
      <c r="F144" s="3"/>
      <c r="G144" s="30"/>
      <c r="H144" s="30"/>
      <c r="I144" s="30"/>
      <c r="J144" s="30"/>
      <c r="K144" s="92"/>
      <c r="L144" s="92"/>
      <c r="M144" s="111"/>
      <c r="N144" s="111"/>
      <c r="O144" s="99"/>
      <c r="P144" s="87"/>
      <c r="Q144" s="130"/>
      <c r="R144" s="30"/>
      <c r="S144" s="23"/>
      <c r="T144" s="23"/>
      <c r="U144" s="88"/>
      <c r="V144" s="23"/>
      <c r="W144" s="88"/>
      <c r="X144" s="3"/>
      <c r="Y144" s="3"/>
    </row>
    <row r="145" spans="1:25" ht="12" customHeight="1">
      <c r="A145" s="7"/>
      <c r="B145" s="3" t="s">
        <v>135</v>
      </c>
      <c r="C145" s="54"/>
      <c r="D145" s="3"/>
      <c r="E145" s="3"/>
      <c r="F145" s="3"/>
      <c r="G145" s="30"/>
      <c r="H145" s="30"/>
      <c r="I145" s="30"/>
      <c r="J145" s="30"/>
      <c r="K145" s="92"/>
      <c r="L145" s="92"/>
      <c r="M145" s="111"/>
      <c r="N145" s="111"/>
      <c r="O145" s="99"/>
      <c r="P145" s="87"/>
      <c r="Q145" s="130"/>
      <c r="R145" s="30"/>
      <c r="S145" s="23"/>
      <c r="T145" s="23"/>
      <c r="U145" s="88"/>
      <c r="V145" s="23"/>
      <c r="W145" s="88"/>
      <c r="X145" s="3"/>
      <c r="Y145" s="3"/>
    </row>
    <row r="146" spans="1:25" ht="12" customHeight="1">
      <c r="A146" s="7"/>
      <c r="B146" s="3" t="s">
        <v>215</v>
      </c>
      <c r="C146" s="54"/>
      <c r="D146" s="3"/>
      <c r="E146" s="3"/>
      <c r="F146" s="3"/>
      <c r="G146" s="30"/>
      <c r="H146" s="30"/>
      <c r="I146" s="30"/>
      <c r="J146" s="30"/>
      <c r="K146" s="92"/>
      <c r="L146" s="92"/>
      <c r="M146" s="111"/>
      <c r="N146" s="111"/>
      <c r="O146" s="99"/>
      <c r="P146" s="87"/>
      <c r="Q146" s="130"/>
      <c r="R146" s="30"/>
      <c r="S146" s="23"/>
      <c r="T146" s="23"/>
      <c r="U146" s="88"/>
      <c r="V146" s="23"/>
      <c r="W146" s="88"/>
      <c r="X146" s="3"/>
      <c r="Y146" s="3"/>
    </row>
    <row r="147" spans="1:25" ht="12" customHeight="1">
      <c r="A147" s="7"/>
      <c r="B147" s="3" t="s">
        <v>216</v>
      </c>
      <c r="C147" s="54"/>
      <c r="D147" s="3"/>
      <c r="E147" s="3"/>
      <c r="F147" s="3"/>
      <c r="G147" s="30"/>
      <c r="H147" s="30"/>
      <c r="I147" s="30"/>
      <c r="J147" s="30"/>
      <c r="K147" s="92"/>
      <c r="L147" s="92"/>
      <c r="M147" s="111"/>
      <c r="N147" s="111"/>
      <c r="O147" s="99"/>
      <c r="P147" s="87"/>
      <c r="Q147" s="130"/>
      <c r="R147" s="30"/>
      <c r="S147" s="23"/>
      <c r="T147" s="23"/>
      <c r="U147" s="88"/>
      <c r="V147" s="23"/>
      <c r="W147" s="88"/>
      <c r="X147" s="3"/>
      <c r="Y147" s="3"/>
    </row>
    <row r="148" spans="1:25" ht="12" customHeight="1">
      <c r="A148" s="7"/>
      <c r="B148" s="3" t="s">
        <v>217</v>
      </c>
      <c r="C148" s="54"/>
      <c r="D148" s="3"/>
      <c r="E148" s="3"/>
      <c r="F148" s="3"/>
      <c r="G148" s="30"/>
      <c r="H148" s="30"/>
      <c r="I148" s="30"/>
      <c r="J148" s="30"/>
      <c r="K148" s="92"/>
      <c r="L148" s="92"/>
      <c r="M148" s="111"/>
      <c r="N148" s="111"/>
      <c r="O148" s="99"/>
      <c r="P148" s="87"/>
      <c r="Q148" s="130"/>
      <c r="R148" s="30"/>
      <c r="S148" s="23"/>
      <c r="T148" s="23"/>
      <c r="U148" s="88"/>
      <c r="V148" s="23"/>
      <c r="W148" s="88"/>
      <c r="X148" s="3"/>
      <c r="Y148" s="3"/>
    </row>
    <row r="149" spans="1:25" ht="12" customHeight="1">
      <c r="A149" s="7"/>
      <c r="B149" s="54"/>
      <c r="C149" s="54"/>
      <c r="D149" s="3"/>
      <c r="E149" s="3"/>
      <c r="F149" s="3"/>
      <c r="G149" s="30"/>
      <c r="H149" s="30"/>
      <c r="I149" s="30"/>
      <c r="J149" s="30"/>
      <c r="K149" s="92"/>
      <c r="L149" s="92"/>
      <c r="M149" s="111"/>
      <c r="N149" s="111"/>
      <c r="O149" s="99"/>
      <c r="P149" s="87"/>
      <c r="Q149" s="130"/>
      <c r="R149" s="30"/>
      <c r="S149" s="23"/>
      <c r="T149" s="23"/>
      <c r="U149" s="88"/>
      <c r="V149" s="23"/>
      <c r="W149" s="88"/>
      <c r="X149" s="3"/>
      <c r="Y149" s="3"/>
    </row>
    <row r="150" spans="1:25" ht="12" customHeight="1">
      <c r="A150" s="7"/>
      <c r="B150" s="3" t="s">
        <v>218</v>
      </c>
      <c r="C150" s="54"/>
      <c r="D150" s="3"/>
      <c r="E150" s="3"/>
      <c r="F150" s="3"/>
      <c r="G150" s="30"/>
      <c r="H150" s="30"/>
      <c r="I150" s="30"/>
      <c r="J150" s="30"/>
      <c r="K150" s="92"/>
      <c r="L150" s="92"/>
      <c r="M150" s="111"/>
      <c r="N150" s="111"/>
      <c r="O150" s="99"/>
      <c r="P150" s="87"/>
      <c r="Q150" s="130"/>
      <c r="R150" s="30"/>
      <c r="S150" s="23"/>
      <c r="T150" s="23"/>
      <c r="U150" s="88"/>
      <c r="V150" s="23"/>
      <c r="W150" s="88"/>
      <c r="X150" s="3"/>
      <c r="Y150" s="3"/>
    </row>
    <row r="151" spans="1:25" ht="12" customHeight="1">
      <c r="A151" s="7"/>
      <c r="B151" s="3" t="s">
        <v>136</v>
      </c>
      <c r="C151" s="54"/>
      <c r="D151" s="3"/>
      <c r="E151" s="3"/>
      <c r="F151" s="3"/>
      <c r="G151" s="30"/>
      <c r="H151" s="30"/>
      <c r="I151" s="30"/>
      <c r="J151" s="30"/>
      <c r="K151" s="92"/>
      <c r="L151" s="92"/>
      <c r="M151" s="111"/>
      <c r="N151" s="111"/>
      <c r="O151" s="99"/>
      <c r="P151" s="87"/>
      <c r="Q151" s="130"/>
      <c r="R151" s="30"/>
      <c r="S151" s="23"/>
      <c r="T151" s="23"/>
      <c r="U151" s="88"/>
      <c r="V151" s="23"/>
      <c r="W151" s="88"/>
      <c r="X151" s="3"/>
      <c r="Y151" s="3"/>
    </row>
    <row r="152" spans="1:25" ht="12" customHeight="1">
      <c r="A152" s="7"/>
      <c r="B152" s="3" t="s">
        <v>219</v>
      </c>
      <c r="C152" s="54"/>
      <c r="D152" s="3"/>
      <c r="E152" s="3"/>
      <c r="F152" s="3"/>
      <c r="G152" s="30"/>
      <c r="H152" s="30"/>
      <c r="I152" s="30"/>
      <c r="J152" s="30"/>
      <c r="K152" s="92"/>
      <c r="L152" s="92"/>
      <c r="M152" s="111"/>
      <c r="N152" s="111"/>
      <c r="O152" s="99"/>
      <c r="P152" s="87"/>
      <c r="Q152" s="130"/>
      <c r="R152" s="30"/>
      <c r="S152" s="23"/>
      <c r="T152" s="23"/>
      <c r="U152" s="88"/>
      <c r="V152" s="23"/>
      <c r="W152" s="88"/>
      <c r="X152" s="3"/>
      <c r="Y152" s="3"/>
    </row>
    <row r="153" spans="1:25" ht="12" customHeight="1">
      <c r="A153" s="7"/>
      <c r="B153" s="54"/>
      <c r="C153" s="54"/>
      <c r="D153" s="3"/>
      <c r="E153" s="3"/>
      <c r="F153" s="3"/>
      <c r="G153" s="30"/>
      <c r="H153" s="30"/>
      <c r="I153" s="30"/>
      <c r="J153" s="30"/>
      <c r="K153" s="92"/>
      <c r="L153" s="92"/>
      <c r="M153" s="111"/>
      <c r="N153" s="111"/>
      <c r="O153" s="99"/>
      <c r="P153" s="87"/>
      <c r="Q153" s="130"/>
      <c r="R153" s="30"/>
      <c r="S153" s="23"/>
      <c r="T153" s="23"/>
      <c r="U153" s="88"/>
      <c r="V153" s="23"/>
      <c r="W153" s="88"/>
      <c r="X153" s="3"/>
      <c r="Y153" s="3"/>
    </row>
    <row r="154" spans="1:25" ht="12" customHeight="1">
      <c r="A154" s="7" t="s">
        <v>61</v>
      </c>
      <c r="B154" s="54" t="s">
        <v>137</v>
      </c>
      <c r="C154" s="54"/>
      <c r="D154" s="3"/>
      <c r="E154" s="3"/>
      <c r="F154" s="3"/>
      <c r="G154" s="30"/>
      <c r="H154" s="30"/>
      <c r="I154" s="30"/>
      <c r="J154" s="30"/>
      <c r="K154" s="92"/>
      <c r="L154" s="92"/>
      <c r="M154" s="111"/>
      <c r="N154" s="111"/>
      <c r="O154" s="99"/>
      <c r="P154" s="87"/>
      <c r="Q154" s="130"/>
      <c r="R154" s="30"/>
      <c r="S154" s="23"/>
      <c r="T154" s="23"/>
      <c r="U154" s="88"/>
      <c r="V154" s="23"/>
      <c r="W154" s="88"/>
      <c r="X154" s="3"/>
      <c r="Y154" s="3"/>
    </row>
    <row r="155" spans="1:25" ht="12" customHeight="1">
      <c r="A155" s="7"/>
      <c r="B155" s="54"/>
      <c r="C155" s="54"/>
      <c r="D155" s="3"/>
      <c r="E155" s="3"/>
      <c r="F155" s="3"/>
      <c r="G155" s="30"/>
      <c r="H155" s="30"/>
      <c r="I155" s="30"/>
      <c r="J155" s="30"/>
      <c r="K155" s="92"/>
      <c r="L155" s="92"/>
      <c r="M155" s="111"/>
      <c r="N155" s="111"/>
      <c r="O155" s="99"/>
      <c r="P155" s="87"/>
      <c r="Q155" s="130"/>
      <c r="R155" s="30"/>
      <c r="S155" s="23"/>
      <c r="T155" s="23"/>
      <c r="U155" s="88"/>
      <c r="V155" s="23"/>
      <c r="W155" s="88"/>
      <c r="X155" s="3"/>
      <c r="Y155" s="3"/>
    </row>
    <row r="156" spans="1:25" ht="12" customHeight="1">
      <c r="A156" s="7" t="s">
        <v>70</v>
      </c>
      <c r="B156" s="54" t="s">
        <v>138</v>
      </c>
      <c r="C156" s="54"/>
      <c r="D156" s="3"/>
      <c r="E156" s="3"/>
      <c r="F156" s="3"/>
      <c r="G156" s="30"/>
      <c r="H156" s="30"/>
      <c r="I156" s="30"/>
      <c r="J156" s="30"/>
      <c r="K156" s="92"/>
      <c r="L156" s="92"/>
      <c r="M156" s="111"/>
      <c r="N156" s="111"/>
      <c r="O156" s="99"/>
      <c r="P156" s="87"/>
      <c r="Q156" s="130"/>
      <c r="R156" s="30"/>
      <c r="S156" s="23"/>
      <c r="T156" s="23"/>
      <c r="U156" s="88"/>
      <c r="V156" s="23"/>
      <c r="W156" s="88"/>
      <c r="X156" s="3"/>
      <c r="Y156" s="3"/>
    </row>
    <row r="157" spans="1:25" ht="12" customHeight="1">
      <c r="A157" s="7"/>
      <c r="B157" s="54"/>
      <c r="C157" s="54"/>
      <c r="D157" s="3"/>
      <c r="E157" s="3"/>
      <c r="F157" s="3"/>
      <c r="G157" s="30"/>
      <c r="H157" s="30"/>
      <c r="I157" s="30"/>
      <c r="J157" s="30"/>
      <c r="K157" s="14"/>
      <c r="L157" s="131" t="s">
        <v>131</v>
      </c>
      <c r="M157" s="131"/>
      <c r="N157" s="131"/>
      <c r="O157" s="16"/>
      <c r="P157" s="25" t="s">
        <v>132</v>
      </c>
      <c r="Q157" s="25"/>
      <c r="R157" s="30"/>
      <c r="S157" s="23"/>
      <c r="T157" s="23"/>
      <c r="U157" s="88"/>
      <c r="V157" s="23"/>
      <c r="W157" s="88"/>
      <c r="X157" s="3"/>
      <c r="Y157" s="3"/>
    </row>
    <row r="158" spans="1:25" ht="12" customHeight="1">
      <c r="A158" s="7"/>
      <c r="B158" s="54"/>
      <c r="C158" s="54"/>
      <c r="D158" s="3"/>
      <c r="E158" s="3"/>
      <c r="F158" s="3"/>
      <c r="G158" s="30"/>
      <c r="H158" s="30"/>
      <c r="I158" s="30"/>
      <c r="J158" s="30"/>
      <c r="K158" s="131"/>
      <c r="L158" s="131"/>
      <c r="M158" s="132" t="s">
        <v>9</v>
      </c>
      <c r="N158" s="133"/>
      <c r="O158" s="81"/>
      <c r="P158" s="25"/>
      <c r="Q158" s="134" t="s">
        <v>9</v>
      </c>
      <c r="R158" s="30"/>
      <c r="S158" s="23"/>
      <c r="T158" s="23"/>
      <c r="U158" s="88"/>
      <c r="V158" s="23"/>
      <c r="W158" s="88"/>
      <c r="X158" s="3"/>
      <c r="Y158" s="3"/>
    </row>
    <row r="159" spans="1:25" ht="12" customHeight="1">
      <c r="A159" s="7"/>
      <c r="B159" s="54"/>
      <c r="C159" s="54"/>
      <c r="D159" s="3"/>
      <c r="E159" s="3"/>
      <c r="F159" s="3"/>
      <c r="G159" s="30"/>
      <c r="H159" s="30"/>
      <c r="I159" s="30"/>
      <c r="J159" s="30"/>
      <c r="K159" s="135" t="s">
        <v>10</v>
      </c>
      <c r="L159" s="131"/>
      <c r="M159" s="132" t="s">
        <v>11</v>
      </c>
      <c r="N159" s="133"/>
      <c r="O159" s="112" t="s">
        <v>10</v>
      </c>
      <c r="P159" s="25"/>
      <c r="Q159" s="134" t="s">
        <v>11</v>
      </c>
      <c r="R159" s="30"/>
      <c r="S159" s="23"/>
      <c r="T159" s="23"/>
      <c r="U159" s="88"/>
      <c r="V159" s="23"/>
      <c r="W159" s="88"/>
      <c r="X159" s="3"/>
      <c r="Y159" s="3"/>
    </row>
    <row r="160" spans="1:25" ht="12" customHeight="1">
      <c r="A160" s="7"/>
      <c r="B160" s="54"/>
      <c r="C160" s="54"/>
      <c r="D160" s="3"/>
      <c r="E160" s="3"/>
      <c r="F160" s="3"/>
      <c r="G160" s="30"/>
      <c r="H160" s="30"/>
      <c r="I160" s="30"/>
      <c r="J160" s="30"/>
      <c r="K160" s="135" t="s">
        <v>11</v>
      </c>
      <c r="L160" s="131"/>
      <c r="M160" s="22" t="s">
        <v>12</v>
      </c>
      <c r="N160" s="133"/>
      <c r="O160" s="112" t="s">
        <v>11</v>
      </c>
      <c r="P160" s="25"/>
      <c r="Q160" s="22" t="s">
        <v>12</v>
      </c>
      <c r="R160" s="30"/>
      <c r="S160" s="23"/>
      <c r="T160" s="23"/>
      <c r="U160" s="88"/>
      <c r="V160" s="23"/>
      <c r="W160" s="88"/>
      <c r="X160" s="3"/>
      <c r="Y160" s="3"/>
    </row>
    <row r="161" spans="1:25" ht="12" customHeight="1">
      <c r="A161" s="7"/>
      <c r="B161" s="54"/>
      <c r="C161" s="54"/>
      <c r="D161" s="3"/>
      <c r="E161" s="3"/>
      <c r="F161" s="3"/>
      <c r="G161" s="30"/>
      <c r="H161" s="30"/>
      <c r="I161" s="30"/>
      <c r="J161" s="30"/>
      <c r="K161" s="135" t="s">
        <v>13</v>
      </c>
      <c r="L161" s="131"/>
      <c r="M161" s="132" t="s">
        <v>13</v>
      </c>
      <c r="N161" s="133"/>
      <c r="O161" s="112" t="s">
        <v>14</v>
      </c>
      <c r="P161" s="25"/>
      <c r="Q161" s="132" t="s">
        <v>13</v>
      </c>
      <c r="R161" s="30"/>
      <c r="S161" s="23"/>
      <c r="T161" s="23"/>
      <c r="U161" s="88"/>
      <c r="V161" s="23"/>
      <c r="W161" s="88"/>
      <c r="X161" s="3"/>
      <c r="Y161" s="3"/>
    </row>
    <row r="162" spans="1:25" ht="12" customHeight="1">
      <c r="A162" s="7"/>
      <c r="B162" s="54"/>
      <c r="C162" s="54"/>
      <c r="D162" s="3"/>
      <c r="E162" s="3"/>
      <c r="F162" s="3"/>
      <c r="G162" s="30"/>
      <c r="H162" s="30"/>
      <c r="I162" s="30"/>
      <c r="J162" s="30"/>
      <c r="K162" s="28" t="s">
        <v>16</v>
      </c>
      <c r="L162" s="25"/>
      <c r="M162" s="28" t="s">
        <v>17</v>
      </c>
      <c r="N162" s="24"/>
      <c r="O162" s="29" t="s">
        <v>16</v>
      </c>
      <c r="P162" s="25"/>
      <c r="Q162" s="28" t="s">
        <v>17</v>
      </c>
      <c r="R162" s="30"/>
      <c r="S162" s="23"/>
      <c r="T162" s="23"/>
      <c r="U162" s="88"/>
      <c r="V162" s="23"/>
      <c r="W162" s="88"/>
      <c r="X162" s="3"/>
      <c r="Y162" s="3"/>
    </row>
    <row r="163" spans="1:25" ht="12" customHeight="1">
      <c r="A163" s="7"/>
      <c r="B163" s="54"/>
      <c r="C163" s="54"/>
      <c r="D163" s="3"/>
      <c r="E163" s="3"/>
      <c r="F163" s="3"/>
      <c r="G163" s="30"/>
      <c r="H163" s="30"/>
      <c r="I163" s="30"/>
      <c r="J163" s="30"/>
      <c r="K163" s="135" t="s">
        <v>18</v>
      </c>
      <c r="L163" s="131"/>
      <c r="M163" s="132" t="s">
        <v>18</v>
      </c>
      <c r="N163" s="133"/>
      <c r="O163" s="112" t="s">
        <v>18</v>
      </c>
      <c r="P163" s="25"/>
      <c r="Q163" s="134" t="s">
        <v>18</v>
      </c>
      <c r="R163" s="30"/>
      <c r="S163" s="23"/>
      <c r="T163" s="23"/>
      <c r="U163" s="88"/>
      <c r="V163" s="23"/>
      <c r="W163" s="88"/>
      <c r="X163" s="3"/>
      <c r="Y163" s="3"/>
    </row>
    <row r="164" spans="1:25" ht="12" customHeight="1">
      <c r="A164" s="7"/>
      <c r="B164" s="54"/>
      <c r="C164" s="54"/>
      <c r="D164" s="3"/>
      <c r="E164" s="3"/>
      <c r="F164" s="3"/>
      <c r="G164" s="30"/>
      <c r="H164" s="30"/>
      <c r="I164" s="30"/>
      <c r="J164" s="30"/>
      <c r="K164" s="92"/>
      <c r="L164" s="92"/>
      <c r="M164" s="111"/>
      <c r="N164" s="111"/>
      <c r="O164" s="99"/>
      <c r="P164" s="87"/>
      <c r="Q164" s="130"/>
      <c r="R164" s="30"/>
      <c r="S164" s="23"/>
      <c r="T164" s="23"/>
      <c r="U164" s="88"/>
      <c r="V164" s="23"/>
      <c r="W164" s="88"/>
      <c r="X164" s="3"/>
      <c r="Y164" s="3"/>
    </row>
    <row r="165" spans="1:25" ht="12" customHeight="1">
      <c r="A165" s="7"/>
      <c r="B165" s="54" t="s">
        <v>139</v>
      </c>
      <c r="C165" s="54" t="s">
        <v>140</v>
      </c>
      <c r="D165" s="3"/>
      <c r="E165" s="3"/>
      <c r="F165" s="3"/>
      <c r="G165" s="30"/>
      <c r="H165" s="30"/>
      <c r="I165" s="30"/>
      <c r="J165" s="30"/>
      <c r="K165" s="35">
        <f>'[1]work-1'!B318</f>
        <v>38</v>
      </c>
      <c r="L165" s="92"/>
      <c r="M165" s="52">
        <f>'[1]work-1'!C318</f>
        <v>0</v>
      </c>
      <c r="N165" s="111"/>
      <c r="O165" s="53">
        <f>'[1]work-1'!F318</f>
        <v>727</v>
      </c>
      <c r="P165" s="87"/>
      <c r="Q165" s="35">
        <f>'[1]work-1'!G318</f>
        <v>0</v>
      </c>
      <c r="R165" s="30"/>
      <c r="S165" s="23"/>
      <c r="T165" s="23"/>
      <c r="U165" s="88"/>
      <c r="V165" s="23"/>
      <c r="W165" s="88"/>
      <c r="X165" s="3"/>
      <c r="Y165" s="3"/>
    </row>
    <row r="166" spans="1:25" ht="12" customHeight="1">
      <c r="A166" s="7"/>
      <c r="B166" s="54" t="s">
        <v>139</v>
      </c>
      <c r="C166" s="54" t="s">
        <v>141</v>
      </c>
      <c r="D166" s="3"/>
      <c r="E166" s="3"/>
      <c r="F166" s="3"/>
      <c r="G166" s="30"/>
      <c r="H166" s="30"/>
      <c r="I166" s="30"/>
      <c r="J166" s="30"/>
      <c r="K166" s="35">
        <f>'[1]work-1'!B328</f>
        <v>-22</v>
      </c>
      <c r="L166" s="92"/>
      <c r="M166" s="52">
        <f>'[1]work-1'!C328</f>
        <v>38</v>
      </c>
      <c r="N166" s="111"/>
      <c r="O166" s="53">
        <f>'[1]work-1'!F328</f>
        <v>0</v>
      </c>
      <c r="P166" s="87"/>
      <c r="Q166" s="35">
        <f>'[1]work-1'!G328</f>
        <v>75</v>
      </c>
      <c r="R166" s="30"/>
      <c r="S166" s="23"/>
      <c r="T166" s="23"/>
      <c r="U166" s="88"/>
      <c r="V166" s="23"/>
      <c r="W166" s="88"/>
      <c r="X166" s="3"/>
      <c r="Y166" s="3"/>
    </row>
    <row r="167" spans="1:25" ht="12" customHeight="1">
      <c r="A167" s="7"/>
      <c r="B167" s="54" t="s">
        <v>139</v>
      </c>
      <c r="C167" s="54" t="s">
        <v>142</v>
      </c>
      <c r="D167" s="3"/>
      <c r="E167" s="3"/>
      <c r="F167" s="3"/>
      <c r="G167" s="30"/>
      <c r="H167" s="30"/>
      <c r="I167" s="30"/>
      <c r="J167" s="30"/>
      <c r="K167" s="35">
        <f>'[1]work-1'!B333</f>
        <v>0</v>
      </c>
      <c r="L167" s="92"/>
      <c r="M167" s="52">
        <f>'[1]work-1'!C333</f>
        <v>-14300</v>
      </c>
      <c r="N167" s="111"/>
      <c r="O167" s="53">
        <f>'[1]work-1'!F333</f>
        <v>0</v>
      </c>
      <c r="P167" s="87"/>
      <c r="Q167" s="35">
        <f>'[1]work-1'!G333</f>
        <v>-14300</v>
      </c>
      <c r="R167" s="30"/>
      <c r="S167" s="23"/>
      <c r="T167" s="23"/>
      <c r="U167" s="88"/>
      <c r="V167" s="23"/>
      <c r="W167" s="88"/>
      <c r="X167" s="3"/>
      <c r="Y167" s="3"/>
    </row>
    <row r="168" spans="1:25" ht="12" customHeight="1">
      <c r="A168" s="7"/>
      <c r="B168" s="54" t="s">
        <v>139</v>
      </c>
      <c r="C168" s="54" t="s">
        <v>143</v>
      </c>
      <c r="D168" s="3"/>
      <c r="E168" s="3"/>
      <c r="F168" s="3"/>
      <c r="G168" s="30"/>
      <c r="H168" s="30"/>
      <c r="I168" s="30"/>
      <c r="J168" s="30"/>
      <c r="K168" s="35">
        <f>'[1]work-1'!B339</f>
        <v>5687.954400000002</v>
      </c>
      <c r="L168" s="92"/>
      <c r="M168" s="52">
        <f>'[1]work-1'!C339</f>
        <v>4253</v>
      </c>
      <c r="N168" s="111"/>
      <c r="O168" s="53">
        <f>'[1]work-1'!F339</f>
        <v>11334.954400000002</v>
      </c>
      <c r="P168" s="87"/>
      <c r="Q168" s="35">
        <f>'[1]work-1'!G339</f>
        <v>7011</v>
      </c>
      <c r="R168" s="30"/>
      <c r="S168" s="23"/>
      <c r="T168" s="23"/>
      <c r="U168" s="88"/>
      <c r="V168" s="23"/>
      <c r="W168" s="88"/>
      <c r="X168" s="3"/>
      <c r="Y168" s="3"/>
    </row>
    <row r="169" spans="1:25" ht="12" customHeight="1">
      <c r="A169" s="7"/>
      <c r="B169" s="54"/>
      <c r="C169" s="54"/>
      <c r="D169" s="3"/>
      <c r="E169" s="3"/>
      <c r="F169" s="3"/>
      <c r="G169" s="30"/>
      <c r="H169" s="30"/>
      <c r="I169" s="30"/>
      <c r="J169" s="30"/>
      <c r="K169" s="126">
        <f>SUM(K165:K168)</f>
        <v>5703.954400000002</v>
      </c>
      <c r="L169" s="92"/>
      <c r="M169" s="126">
        <f>SUM(M165:M168)</f>
        <v>-10009</v>
      </c>
      <c r="N169" s="111"/>
      <c r="O169" s="125">
        <f>SUM(O165:O168)</f>
        <v>12061.954400000002</v>
      </c>
      <c r="P169" s="87"/>
      <c r="Q169" s="126">
        <f>SUM(Q165:Q168)</f>
        <v>-7214</v>
      </c>
      <c r="R169" s="30"/>
      <c r="S169" s="23"/>
      <c r="T169" s="23"/>
      <c r="U169" s="88"/>
      <c r="V169" s="23"/>
      <c r="W169" s="88"/>
      <c r="X169" s="3"/>
      <c r="Y169" s="3"/>
    </row>
    <row r="170" spans="1:25" ht="12" customHeight="1">
      <c r="A170" s="7"/>
      <c r="C170" s="54"/>
      <c r="D170" s="3"/>
      <c r="E170" s="3"/>
      <c r="F170" s="3"/>
      <c r="G170" s="30"/>
      <c r="H170" s="30"/>
      <c r="I170" s="30"/>
      <c r="J170" s="30"/>
      <c r="K170" s="92"/>
      <c r="L170" s="92"/>
      <c r="M170" s="111"/>
      <c r="N170" s="111"/>
      <c r="O170" s="99"/>
      <c r="P170" s="87"/>
      <c r="Q170" s="130"/>
      <c r="R170" s="30"/>
      <c r="S170" s="23"/>
      <c r="T170" s="23"/>
      <c r="U170" s="88"/>
      <c r="V170" s="23"/>
      <c r="W170" s="88"/>
      <c r="X170" s="3"/>
      <c r="Y170" s="3"/>
    </row>
    <row r="171" spans="1:25" ht="12" customHeight="1">
      <c r="A171" s="7" t="s">
        <v>81</v>
      </c>
      <c r="B171" s="54" t="s">
        <v>144</v>
      </c>
      <c r="C171" s="54"/>
      <c r="D171" s="3"/>
      <c r="E171" s="3"/>
      <c r="F171" s="3"/>
      <c r="G171" s="30"/>
      <c r="H171" s="30"/>
      <c r="I171" s="30"/>
      <c r="J171" s="30"/>
      <c r="K171" s="92"/>
      <c r="L171" s="92"/>
      <c r="M171" s="111"/>
      <c r="N171" s="111"/>
      <c r="O171" s="99"/>
      <c r="P171" s="87"/>
      <c r="Q171" s="130"/>
      <c r="R171" s="30"/>
      <c r="S171" s="23"/>
      <c r="T171" s="23"/>
      <c r="U171" s="88"/>
      <c r="V171" s="23"/>
      <c r="W171" s="88"/>
      <c r="X171" s="3"/>
      <c r="Y171" s="3"/>
    </row>
    <row r="172" spans="1:25" ht="12" customHeight="1">
      <c r="A172" s="7"/>
      <c r="B172" s="54"/>
      <c r="C172" s="54"/>
      <c r="D172" s="3"/>
      <c r="E172" s="3"/>
      <c r="F172" s="3"/>
      <c r="G172" s="30"/>
      <c r="H172" s="30"/>
      <c r="I172" s="30"/>
      <c r="J172" s="30"/>
      <c r="K172" s="92"/>
      <c r="L172" s="92"/>
      <c r="M172" s="111"/>
      <c r="N172" s="111"/>
      <c r="O172" s="99"/>
      <c r="P172" s="87"/>
      <c r="Q172" s="130"/>
      <c r="R172" s="30"/>
      <c r="S172" s="23"/>
      <c r="T172" s="23"/>
      <c r="U172" s="88"/>
      <c r="V172" s="23"/>
      <c r="W172" s="88"/>
      <c r="X172" s="3"/>
      <c r="Y172" s="3"/>
    </row>
    <row r="173" spans="1:25" ht="12" customHeight="1">
      <c r="A173" s="7" t="s">
        <v>98</v>
      </c>
      <c r="B173" s="54"/>
      <c r="C173" s="54"/>
      <c r="D173" s="3"/>
      <c r="E173" s="3"/>
      <c r="F173" s="3"/>
      <c r="G173" s="30"/>
      <c r="H173" s="30"/>
      <c r="I173" s="30"/>
      <c r="J173" s="30"/>
      <c r="K173" s="92"/>
      <c r="L173" s="92"/>
      <c r="M173" s="111"/>
      <c r="N173" s="111"/>
      <c r="O173" s="99"/>
      <c r="P173" s="87"/>
      <c r="Q173" s="130"/>
      <c r="R173" s="30"/>
      <c r="S173" s="23"/>
      <c r="T173" s="23"/>
      <c r="U173" s="88"/>
      <c r="V173" s="23"/>
      <c r="W173" s="88"/>
      <c r="X173" s="3"/>
      <c r="Y173" s="3"/>
    </row>
    <row r="174" spans="1:25" ht="12" customHeight="1">
      <c r="A174" s="7"/>
      <c r="B174" s="54"/>
      <c r="C174" s="54"/>
      <c r="D174" s="3"/>
      <c r="E174" s="3"/>
      <c r="F174" s="3"/>
      <c r="G174" s="30"/>
      <c r="H174" s="30"/>
      <c r="I174" s="30"/>
      <c r="J174" s="30"/>
      <c r="K174" s="92"/>
      <c r="L174" s="92"/>
      <c r="M174" s="111"/>
      <c r="N174" s="111"/>
      <c r="O174" s="99"/>
      <c r="P174" s="87"/>
      <c r="Q174" s="130"/>
      <c r="R174" s="30"/>
      <c r="S174" s="23"/>
      <c r="T174" s="23"/>
      <c r="U174" s="88"/>
      <c r="V174" s="23"/>
      <c r="W174" s="88"/>
      <c r="X174" s="3"/>
      <c r="Y174" s="3"/>
    </row>
    <row r="175" spans="1:25" ht="12" customHeight="1">
      <c r="A175" s="7"/>
      <c r="B175" s="54"/>
      <c r="C175" s="54"/>
      <c r="D175" s="3"/>
      <c r="E175" s="3"/>
      <c r="F175" s="3"/>
      <c r="G175" s="30"/>
      <c r="H175" s="30"/>
      <c r="I175" s="30"/>
      <c r="J175" s="30"/>
      <c r="K175" s="92"/>
      <c r="L175" s="92"/>
      <c r="M175" s="111"/>
      <c r="N175" s="111"/>
      <c r="O175" s="99"/>
      <c r="P175" s="87"/>
      <c r="Q175" s="130"/>
      <c r="R175" s="30"/>
      <c r="S175" s="23"/>
      <c r="T175" s="23"/>
      <c r="U175" s="88"/>
      <c r="V175" s="23"/>
      <c r="W175" s="88"/>
      <c r="X175" s="3"/>
      <c r="Y175" s="3"/>
    </row>
    <row r="176" spans="1:25" ht="12" customHeight="1">
      <c r="A176" s="7"/>
      <c r="B176" s="54"/>
      <c r="C176" s="54"/>
      <c r="D176" s="3"/>
      <c r="E176" s="3"/>
      <c r="F176" s="3"/>
      <c r="G176" s="30"/>
      <c r="H176" s="30"/>
      <c r="I176" s="30"/>
      <c r="J176" s="30"/>
      <c r="K176" s="92"/>
      <c r="L176" s="92"/>
      <c r="M176" s="111"/>
      <c r="N176" s="111"/>
      <c r="O176" s="99"/>
      <c r="P176" s="87"/>
      <c r="Q176" s="130"/>
      <c r="R176" s="30"/>
      <c r="S176" s="23"/>
      <c r="T176" s="23"/>
      <c r="U176" s="88"/>
      <c r="V176" s="23"/>
      <c r="W176" s="88"/>
      <c r="X176" s="3"/>
      <c r="Y176" s="3"/>
    </row>
    <row r="177" spans="1:25" ht="12" customHeight="1">
      <c r="A177" s="7" t="s">
        <v>100</v>
      </c>
      <c r="B177" s="4" t="s">
        <v>20</v>
      </c>
      <c r="C177" s="3" t="s">
        <v>145</v>
      </c>
      <c r="D177" s="3"/>
      <c r="E177" s="3"/>
      <c r="F177" s="3"/>
      <c r="G177" s="30"/>
      <c r="H177" s="30"/>
      <c r="I177" s="30"/>
      <c r="J177" s="30"/>
      <c r="K177" s="92"/>
      <c r="L177" s="92"/>
      <c r="M177" s="111"/>
      <c r="N177" s="111"/>
      <c r="O177" s="99"/>
      <c r="P177" s="87"/>
      <c r="Q177" s="130"/>
      <c r="R177" s="30"/>
      <c r="S177" s="23"/>
      <c r="T177" s="23"/>
      <c r="U177" s="88"/>
      <c r="V177" s="23"/>
      <c r="W177" s="88"/>
      <c r="X177" s="3"/>
      <c r="Y177" s="3"/>
    </row>
    <row r="178" spans="1:25" ht="12" customHeight="1">
      <c r="A178" s="7"/>
      <c r="C178" s="54"/>
      <c r="D178" s="3"/>
      <c r="E178" s="3"/>
      <c r="F178" s="3"/>
      <c r="G178" s="30"/>
      <c r="H178" s="30"/>
      <c r="I178" s="30"/>
      <c r="J178" s="30"/>
      <c r="K178" s="92"/>
      <c r="L178" s="92"/>
      <c r="M178" s="111"/>
      <c r="N178" s="111"/>
      <c r="O178" s="99"/>
      <c r="P178" s="87"/>
      <c r="Q178" s="130"/>
      <c r="R178" s="30"/>
      <c r="S178" s="23"/>
      <c r="T178" s="23"/>
      <c r="U178" s="88"/>
      <c r="V178" s="23"/>
      <c r="W178" s="88"/>
      <c r="X178" s="3"/>
      <c r="Y178" s="3"/>
    </row>
    <row r="179" spans="1:25" ht="12" customHeight="1">
      <c r="A179" s="7"/>
      <c r="B179" s="4" t="s">
        <v>22</v>
      </c>
      <c r="C179" s="54" t="s">
        <v>146</v>
      </c>
      <c r="D179" s="3"/>
      <c r="E179" s="3"/>
      <c r="F179" s="3"/>
      <c r="G179" s="30"/>
      <c r="H179" s="30"/>
      <c r="I179" s="30"/>
      <c r="J179" s="30"/>
      <c r="K179" s="92"/>
      <c r="L179" s="92"/>
      <c r="M179" s="111"/>
      <c r="N179" s="111"/>
      <c r="O179" s="99"/>
      <c r="P179" s="87"/>
      <c r="Q179" s="130"/>
      <c r="R179" s="30"/>
      <c r="S179" s="23"/>
      <c r="T179" s="23"/>
      <c r="U179" s="88"/>
      <c r="V179" s="23"/>
      <c r="W179" s="88"/>
      <c r="X179" s="3"/>
      <c r="Y179" s="3"/>
    </row>
    <row r="180" spans="1:25" ht="12" customHeight="1">
      <c r="A180" s="7"/>
      <c r="C180" s="54"/>
      <c r="D180" s="3"/>
      <c r="E180" s="3"/>
      <c r="F180" s="3"/>
      <c r="G180" s="30"/>
      <c r="H180" s="30"/>
      <c r="I180" s="30"/>
      <c r="J180" s="30"/>
      <c r="K180" s="92"/>
      <c r="L180" s="92"/>
      <c r="M180" s="111"/>
      <c r="N180" s="111"/>
      <c r="O180" s="99"/>
      <c r="P180" s="87"/>
      <c r="Q180" s="130"/>
      <c r="R180" s="30"/>
      <c r="S180" s="23"/>
      <c r="T180" s="23"/>
      <c r="U180" s="88"/>
      <c r="V180" s="23"/>
      <c r="W180" s="88"/>
      <c r="X180" s="3"/>
      <c r="Y180" s="3"/>
    </row>
    <row r="181" spans="1:25" ht="12" customHeight="1">
      <c r="A181" s="7"/>
      <c r="C181" s="54"/>
      <c r="D181" s="3"/>
      <c r="E181" s="3"/>
      <c r="F181" s="3"/>
      <c r="G181" s="30"/>
      <c r="H181" s="30"/>
      <c r="I181" s="30"/>
      <c r="J181" s="30"/>
      <c r="K181" s="92"/>
      <c r="L181" s="92"/>
      <c r="M181" s="111"/>
      <c r="N181" s="111"/>
      <c r="O181" s="137" t="s">
        <v>18</v>
      </c>
      <c r="P181" s="87"/>
      <c r="Q181" s="130"/>
      <c r="R181" s="30"/>
      <c r="S181" s="23"/>
      <c r="T181" s="23"/>
      <c r="U181" s="88"/>
      <c r="V181" s="23"/>
      <c r="W181" s="88"/>
      <c r="X181" s="3"/>
      <c r="Y181" s="3"/>
    </row>
    <row r="182" spans="1:25" ht="12" customHeight="1">
      <c r="A182" s="7"/>
      <c r="C182" s="54" t="s">
        <v>147</v>
      </c>
      <c r="D182" s="3"/>
      <c r="E182" s="3"/>
      <c r="F182" s="3"/>
      <c r="G182" s="30"/>
      <c r="H182" s="30"/>
      <c r="I182" s="30"/>
      <c r="J182" s="30"/>
      <c r="K182" s="92"/>
      <c r="L182" s="92"/>
      <c r="M182" s="111"/>
      <c r="N182" s="111"/>
      <c r="O182" s="138">
        <f>'[1]Investment-MV'!C41/1000</f>
        <v>897005.75142</v>
      </c>
      <c r="P182" s="87"/>
      <c r="Q182" s="130"/>
      <c r="R182" s="30"/>
      <c r="S182" s="23"/>
      <c r="T182" s="23"/>
      <c r="U182" s="88"/>
      <c r="V182" s="23"/>
      <c r="W182" s="88"/>
      <c r="X182" s="3"/>
      <c r="Y182" s="3"/>
    </row>
    <row r="183" spans="1:25" ht="12" customHeight="1">
      <c r="A183" s="7"/>
      <c r="C183" s="54" t="s">
        <v>148</v>
      </c>
      <c r="D183" s="3"/>
      <c r="E183" s="3"/>
      <c r="F183" s="3"/>
      <c r="G183" s="30"/>
      <c r="H183" s="30"/>
      <c r="I183" s="30"/>
      <c r="J183" s="30"/>
      <c r="K183" s="92"/>
      <c r="L183" s="92"/>
      <c r="M183" s="111"/>
      <c r="N183" s="111"/>
      <c r="O183" s="138">
        <f>+'[1]Investment-MV'!E41/1000</f>
        <v>575845.46531</v>
      </c>
      <c r="P183" s="87"/>
      <c r="Q183" s="130"/>
      <c r="R183" s="30"/>
      <c r="S183" s="23"/>
      <c r="T183" s="23"/>
      <c r="U183" s="88"/>
      <c r="V183" s="23"/>
      <c r="W183" s="88"/>
      <c r="X183" s="3"/>
      <c r="Y183" s="3"/>
    </row>
    <row r="184" spans="1:25" ht="12" customHeight="1">
      <c r="A184" s="7"/>
      <c r="C184" s="54" t="s">
        <v>149</v>
      </c>
      <c r="D184" s="3"/>
      <c r="E184" s="3"/>
      <c r="F184" s="3"/>
      <c r="G184" s="30"/>
      <c r="H184" s="30"/>
      <c r="I184" s="30"/>
      <c r="J184" s="30"/>
      <c r="K184" s="92"/>
      <c r="L184" s="92"/>
      <c r="M184" s="111"/>
      <c r="N184" s="111"/>
      <c r="O184" s="138">
        <f>'[1]Investment-MV'!G41/1000</f>
        <v>956574.3541000001</v>
      </c>
      <c r="P184" s="87"/>
      <c r="Q184" s="130"/>
      <c r="R184" s="30"/>
      <c r="S184" s="23"/>
      <c r="T184" s="23"/>
      <c r="U184" s="88"/>
      <c r="V184" s="23"/>
      <c r="W184" s="88"/>
      <c r="X184" s="3"/>
      <c r="Y184" s="3"/>
    </row>
    <row r="185" spans="1:25" ht="12" customHeight="1">
      <c r="A185" s="7"/>
      <c r="C185" s="54"/>
      <c r="D185" s="3"/>
      <c r="E185" s="3"/>
      <c r="F185" s="3"/>
      <c r="G185" s="30"/>
      <c r="H185" s="30"/>
      <c r="I185" s="30"/>
      <c r="J185" s="30"/>
      <c r="K185" s="92"/>
      <c r="L185" s="92"/>
      <c r="M185" s="111"/>
      <c r="N185" s="111"/>
      <c r="O185" s="99"/>
      <c r="P185" s="87"/>
      <c r="Q185" s="130"/>
      <c r="R185" s="30"/>
      <c r="S185" s="23"/>
      <c r="T185" s="23"/>
      <c r="U185" s="88"/>
      <c r="V185" s="23"/>
      <c r="W185" s="88"/>
      <c r="X185" s="3"/>
      <c r="Y185" s="3"/>
    </row>
    <row r="186" spans="1:25" ht="12" customHeight="1">
      <c r="A186" s="7" t="s">
        <v>107</v>
      </c>
      <c r="C186" s="54"/>
      <c r="D186" s="3"/>
      <c r="E186" s="3"/>
      <c r="F186" s="3"/>
      <c r="G186" s="30"/>
      <c r="H186" s="30"/>
      <c r="I186" s="30"/>
      <c r="J186" s="30"/>
      <c r="K186" s="92"/>
      <c r="L186" s="92"/>
      <c r="M186" s="111"/>
      <c r="N186" s="111"/>
      <c r="O186" s="99"/>
      <c r="P186" s="87"/>
      <c r="Q186" s="130"/>
      <c r="R186" s="30"/>
      <c r="S186" s="23"/>
      <c r="T186" s="23"/>
      <c r="U186" s="88"/>
      <c r="V186" s="23"/>
      <c r="W186" s="88"/>
      <c r="X186" s="3"/>
      <c r="Y186" s="3"/>
    </row>
    <row r="187" spans="1:25" ht="12" customHeight="1">
      <c r="A187" s="7"/>
      <c r="C187" s="54"/>
      <c r="D187" s="3"/>
      <c r="E187" s="3"/>
      <c r="F187" s="3"/>
      <c r="G187" s="30"/>
      <c r="H187" s="30"/>
      <c r="I187" s="30"/>
      <c r="J187" s="30"/>
      <c r="K187" s="92"/>
      <c r="L187" s="92"/>
      <c r="M187" s="111"/>
      <c r="N187" s="111"/>
      <c r="O187" s="99"/>
      <c r="P187" s="87"/>
      <c r="Q187" s="130"/>
      <c r="R187" s="30"/>
      <c r="S187" s="23"/>
      <c r="T187" s="23"/>
      <c r="U187" s="88"/>
      <c r="V187" s="23"/>
      <c r="W187" s="88"/>
      <c r="X187" s="3"/>
      <c r="Y187" s="3"/>
    </row>
    <row r="188" spans="1:25" ht="12" customHeight="1">
      <c r="A188" s="7"/>
      <c r="C188" s="54"/>
      <c r="D188" s="3"/>
      <c r="E188" s="3"/>
      <c r="F188" s="3"/>
      <c r="G188" s="30"/>
      <c r="H188" s="30"/>
      <c r="I188" s="30"/>
      <c r="J188" s="30"/>
      <c r="K188" s="92"/>
      <c r="L188" s="92"/>
      <c r="M188" s="111"/>
      <c r="N188" s="111"/>
      <c r="O188" s="99"/>
      <c r="P188" s="87"/>
      <c r="Q188" s="130"/>
      <c r="R188" s="30"/>
      <c r="S188" s="23"/>
      <c r="T188" s="23"/>
      <c r="U188" s="88"/>
      <c r="V188" s="23"/>
      <c r="W188" s="88"/>
      <c r="X188" s="3"/>
      <c r="Y188" s="3"/>
    </row>
    <row r="189" spans="1:25" ht="12" customHeight="1">
      <c r="A189" s="7"/>
      <c r="B189" s="3"/>
      <c r="C189" s="54"/>
      <c r="D189" s="3"/>
      <c r="E189" s="3"/>
      <c r="F189" s="3"/>
      <c r="G189" s="30"/>
      <c r="H189" s="30"/>
      <c r="I189" s="30"/>
      <c r="J189" s="30"/>
      <c r="K189" s="92"/>
      <c r="L189" s="92"/>
      <c r="M189" s="111"/>
      <c r="N189" s="111"/>
      <c r="O189" s="99"/>
      <c r="P189" s="87"/>
      <c r="Q189" s="130"/>
      <c r="R189" s="30"/>
      <c r="S189" s="23"/>
      <c r="T189" s="23"/>
      <c r="U189" s="88"/>
      <c r="V189" s="23"/>
      <c r="W189" s="88"/>
      <c r="X189" s="3"/>
      <c r="Y189" s="3"/>
    </row>
    <row r="190" spans="1:25" ht="12" customHeight="1">
      <c r="A190" s="7" t="s">
        <v>115</v>
      </c>
      <c r="B190" s="54" t="s">
        <v>150</v>
      </c>
      <c r="C190" s="54"/>
      <c r="D190" s="3"/>
      <c r="E190" s="3"/>
      <c r="F190" s="3"/>
      <c r="G190" s="30"/>
      <c r="H190" s="30"/>
      <c r="I190" s="30"/>
      <c r="J190" s="30"/>
      <c r="K190" s="92"/>
      <c r="L190" s="92"/>
      <c r="M190" s="111"/>
      <c r="N190" s="111"/>
      <c r="O190" s="99"/>
      <c r="P190" s="87"/>
      <c r="Q190" s="130"/>
      <c r="R190" s="30"/>
      <c r="S190" s="23"/>
      <c r="T190" s="23"/>
      <c r="U190" s="88"/>
      <c r="V190" s="23"/>
      <c r="W190" s="88"/>
      <c r="X190" s="3"/>
      <c r="Y190" s="3"/>
    </row>
    <row r="191" spans="1:25" ht="12" customHeight="1">
      <c r="A191" s="7"/>
      <c r="B191" s="54"/>
      <c r="C191" s="54"/>
      <c r="D191" s="3"/>
      <c r="E191" s="3"/>
      <c r="F191" s="3"/>
      <c r="G191" s="30"/>
      <c r="H191" s="30"/>
      <c r="I191" s="30"/>
      <c r="J191" s="30"/>
      <c r="K191" s="92"/>
      <c r="L191" s="92"/>
      <c r="M191" s="111"/>
      <c r="N191" s="111"/>
      <c r="O191" s="99"/>
      <c r="P191" s="87"/>
      <c r="Q191" s="130"/>
      <c r="R191" s="30"/>
      <c r="S191" s="23"/>
      <c r="T191" s="23"/>
      <c r="U191" s="88"/>
      <c r="V191" s="23"/>
      <c r="W191" s="88"/>
      <c r="X191" s="3"/>
      <c r="Y191" s="3"/>
    </row>
    <row r="192" spans="1:25" ht="12" customHeight="1">
      <c r="A192" s="7"/>
      <c r="B192" s="3" t="s">
        <v>20</v>
      </c>
      <c r="C192" s="3" t="s">
        <v>151</v>
      </c>
      <c r="D192" s="3"/>
      <c r="E192" s="3"/>
      <c r="F192" s="3"/>
      <c r="G192" s="3"/>
      <c r="H192" s="3"/>
      <c r="I192" s="3"/>
      <c r="J192" s="3"/>
      <c r="K192" s="8"/>
      <c r="L192" s="8"/>
      <c r="M192" s="8"/>
      <c r="N192" s="8"/>
      <c r="O192" s="9"/>
      <c r="P192" s="8"/>
      <c r="Q192" s="8"/>
      <c r="R192" s="3"/>
      <c r="S192" s="3"/>
      <c r="T192" s="3"/>
      <c r="U192" s="3"/>
      <c r="V192" s="3"/>
      <c r="W192" s="3"/>
      <c r="X192" s="3"/>
      <c r="Y192" s="3"/>
    </row>
    <row r="193" spans="1:25" ht="12" customHeight="1">
      <c r="A193" s="7"/>
      <c r="B193" s="3"/>
      <c r="C193" s="3" t="s">
        <v>152</v>
      </c>
      <c r="D193" s="3"/>
      <c r="E193" s="3"/>
      <c r="F193" s="3"/>
      <c r="G193" s="3"/>
      <c r="H193" s="3"/>
      <c r="I193" s="3"/>
      <c r="J193" s="3"/>
      <c r="K193" s="8"/>
      <c r="L193" s="8"/>
      <c r="M193" s="8"/>
      <c r="N193" s="8"/>
      <c r="O193" s="9"/>
      <c r="P193" s="8"/>
      <c r="Q193" s="8"/>
      <c r="R193" s="3"/>
      <c r="S193" s="3"/>
      <c r="T193" s="3"/>
      <c r="U193" s="3"/>
      <c r="V193" s="3"/>
      <c r="W193" s="3"/>
      <c r="X193" s="3"/>
      <c r="Y193" s="3"/>
    </row>
    <row r="194" spans="1:25" ht="12" customHeight="1">
      <c r="A194" s="7"/>
      <c r="B194" s="3"/>
      <c r="C194" s="3"/>
      <c r="D194" s="3"/>
      <c r="E194" s="3"/>
      <c r="F194" s="3"/>
      <c r="G194" s="3"/>
      <c r="H194" s="3"/>
      <c r="I194" s="3"/>
      <c r="J194" s="3"/>
      <c r="K194" s="8"/>
      <c r="L194" s="8"/>
      <c r="M194" s="8"/>
      <c r="N194" s="8"/>
      <c r="O194" s="9"/>
      <c r="P194" s="8"/>
      <c r="Q194" s="8"/>
      <c r="R194" s="3"/>
      <c r="S194" s="3"/>
      <c r="T194" s="3"/>
      <c r="U194" s="3"/>
      <c r="V194" s="3"/>
      <c r="W194" s="3"/>
      <c r="X194" s="3"/>
      <c r="Y194" s="3"/>
    </row>
    <row r="195" spans="1:25" ht="12" customHeight="1">
      <c r="A195" s="7"/>
      <c r="B195" s="3"/>
      <c r="C195" s="3" t="s">
        <v>220</v>
      </c>
      <c r="D195" s="3"/>
      <c r="E195" s="3"/>
      <c r="F195" s="3"/>
      <c r="G195" s="3"/>
      <c r="H195" s="3"/>
      <c r="I195" s="3"/>
      <c r="J195" s="3"/>
      <c r="K195" s="8"/>
      <c r="L195" s="8"/>
      <c r="M195" s="8"/>
      <c r="N195" s="8"/>
      <c r="O195" s="9"/>
      <c r="P195" s="8"/>
      <c r="Q195" s="8"/>
      <c r="R195" s="3"/>
      <c r="S195" s="3"/>
      <c r="T195" s="3"/>
      <c r="U195" s="3"/>
      <c r="V195" s="3"/>
      <c r="W195" s="3"/>
      <c r="X195" s="3"/>
      <c r="Y195" s="3"/>
    </row>
    <row r="196" spans="1:25" ht="12" customHeight="1">
      <c r="A196" s="7"/>
      <c r="B196" s="3"/>
      <c r="C196" s="3" t="s">
        <v>221</v>
      </c>
      <c r="D196" s="3"/>
      <c r="E196" s="3"/>
      <c r="F196" s="3"/>
      <c r="G196" s="3"/>
      <c r="H196" s="3"/>
      <c r="I196" s="3"/>
      <c r="J196" s="3"/>
      <c r="K196" s="8"/>
      <c r="L196" s="8"/>
      <c r="M196" s="8"/>
      <c r="N196" s="8"/>
      <c r="O196" s="9"/>
      <c r="P196" s="8"/>
      <c r="Q196" s="8"/>
      <c r="R196" s="3"/>
      <c r="S196" s="3"/>
      <c r="T196" s="3"/>
      <c r="U196" s="3"/>
      <c r="V196" s="3"/>
      <c r="W196" s="3"/>
      <c r="X196" s="3"/>
      <c r="Y196" s="3"/>
    </row>
    <row r="197" spans="1:25" ht="12" customHeight="1">
      <c r="A197" s="12"/>
      <c r="B197" s="3"/>
      <c r="C197" s="3" t="s">
        <v>222</v>
      </c>
      <c r="D197" s="3"/>
      <c r="E197" s="3"/>
      <c r="F197" s="3"/>
      <c r="G197" s="3"/>
      <c r="H197" s="3"/>
      <c r="I197" s="3"/>
      <c r="J197" s="3"/>
      <c r="K197" s="8"/>
      <c r="L197" s="8"/>
      <c r="M197" s="8"/>
      <c r="N197" s="8"/>
      <c r="O197" s="9"/>
      <c r="P197" s="8"/>
      <c r="Q197" s="8"/>
      <c r="R197" s="3"/>
      <c r="S197" s="3"/>
      <c r="T197" s="3"/>
      <c r="U197" s="3"/>
      <c r="V197" s="3"/>
      <c r="W197" s="3"/>
      <c r="X197" s="3"/>
      <c r="Y197" s="3"/>
    </row>
    <row r="198" spans="1:25" ht="12" customHeight="1">
      <c r="A198" s="7"/>
      <c r="B198" s="3"/>
      <c r="C198" s="3" t="s">
        <v>254</v>
      </c>
      <c r="D198" s="3"/>
      <c r="E198" s="3"/>
      <c r="F198" s="3"/>
      <c r="G198" s="3"/>
      <c r="H198" s="3"/>
      <c r="I198" s="3"/>
      <c r="J198" s="3"/>
      <c r="K198" s="8"/>
      <c r="L198" s="8"/>
      <c r="M198" s="8"/>
      <c r="N198" s="8"/>
      <c r="O198" s="9"/>
      <c r="P198" s="8"/>
      <c r="Q198" s="8"/>
      <c r="R198" s="3"/>
      <c r="S198" s="3"/>
      <c r="T198" s="3"/>
      <c r="U198" s="3"/>
      <c r="V198" s="3"/>
      <c r="W198" s="3"/>
      <c r="X198" s="3"/>
      <c r="Y198" s="3"/>
    </row>
    <row r="199" spans="1:25" ht="12" customHeight="1">
      <c r="A199" s="12"/>
      <c r="B199" s="54"/>
      <c r="C199" s="3" t="s">
        <v>223</v>
      </c>
      <c r="D199" s="3"/>
      <c r="E199" s="3"/>
      <c r="F199" s="3"/>
      <c r="G199" s="3"/>
      <c r="H199" s="3"/>
      <c r="I199" s="3"/>
      <c r="J199" s="3"/>
      <c r="K199" s="8"/>
      <c r="L199" s="8"/>
      <c r="M199" s="8"/>
      <c r="N199" s="8"/>
      <c r="O199" s="9"/>
      <c r="P199" s="8"/>
      <c r="Q199" s="8"/>
      <c r="R199" s="3"/>
      <c r="S199" s="3"/>
      <c r="T199" s="3"/>
      <c r="U199" s="3"/>
      <c r="V199" s="3"/>
      <c r="W199" s="3"/>
      <c r="X199" s="3"/>
      <c r="Y199" s="3"/>
    </row>
    <row r="200" spans="1:25" ht="17.25" customHeight="1">
      <c r="A200" s="7"/>
      <c r="B200" s="3" t="s">
        <v>22</v>
      </c>
      <c r="C200" s="3" t="s">
        <v>224</v>
      </c>
      <c r="D200" s="3"/>
      <c r="E200" s="3"/>
      <c r="F200" s="3"/>
      <c r="G200" s="3"/>
      <c r="H200" s="3"/>
      <c r="I200" s="3"/>
      <c r="J200" s="3"/>
      <c r="K200" s="8"/>
      <c r="L200" s="8"/>
      <c r="M200" s="8"/>
      <c r="N200" s="8"/>
      <c r="O200" s="9"/>
      <c r="P200" s="8"/>
      <c r="Q200" s="8"/>
      <c r="R200" s="3"/>
      <c r="S200" s="3"/>
      <c r="T200" s="3"/>
      <c r="U200" s="3"/>
      <c r="V200" s="3"/>
      <c r="W200" s="3"/>
      <c r="X200" s="3"/>
      <c r="Y200" s="3"/>
    </row>
    <row r="201" spans="1:25" ht="12" customHeight="1">
      <c r="A201" s="7"/>
      <c r="B201" s="3"/>
      <c r="C201" s="3"/>
      <c r="D201" s="3"/>
      <c r="E201" s="139"/>
      <c r="F201" s="139"/>
      <c r="G201" s="3"/>
      <c r="H201" s="3"/>
      <c r="I201" s="3"/>
      <c r="J201" s="3"/>
      <c r="K201" s="8"/>
      <c r="L201" s="8"/>
      <c r="M201" s="8"/>
      <c r="N201" s="8"/>
      <c r="O201" s="9"/>
      <c r="P201" s="8"/>
      <c r="Q201" s="8"/>
      <c r="R201" s="3"/>
      <c r="S201" s="3"/>
      <c r="T201" s="3"/>
      <c r="U201" s="3"/>
      <c r="V201" s="3"/>
      <c r="W201" s="3"/>
      <c r="X201" s="3"/>
      <c r="Y201" s="3"/>
    </row>
    <row r="202" spans="1:25" ht="12" customHeight="1">
      <c r="A202" s="7"/>
      <c r="B202" s="3"/>
      <c r="C202" s="3" t="s">
        <v>225</v>
      </c>
      <c r="D202" s="3" t="s">
        <v>226</v>
      </c>
      <c r="E202" s="139"/>
      <c r="F202" s="139"/>
      <c r="G202" s="19"/>
      <c r="H202" s="19"/>
      <c r="I202" s="19"/>
      <c r="J202" s="19"/>
      <c r="K202" s="49"/>
      <c r="L202" s="49"/>
      <c r="M202" s="140"/>
      <c r="N202" s="140"/>
      <c r="O202" s="141"/>
      <c r="P202" s="142"/>
      <c r="Q202" s="140"/>
      <c r="R202" s="50"/>
      <c r="S202" s="3"/>
      <c r="T202" s="3"/>
      <c r="U202" s="3"/>
      <c r="V202" s="3"/>
      <c r="W202" s="3"/>
      <c r="X202" s="3"/>
      <c r="Y202" s="3"/>
    </row>
    <row r="203" spans="1:25" ht="12" customHeight="1">
      <c r="A203" s="7"/>
      <c r="B203" s="3"/>
      <c r="C203" s="3"/>
      <c r="D203" s="3" t="s">
        <v>153</v>
      </c>
      <c r="E203" s="139"/>
      <c r="F203" s="139"/>
      <c r="G203" s="3"/>
      <c r="H203" s="3"/>
      <c r="I203" s="3"/>
      <c r="J203" s="3"/>
      <c r="K203" s="8"/>
      <c r="L203" s="8"/>
      <c r="M203" s="8"/>
      <c r="N203" s="8"/>
      <c r="O203" s="9"/>
      <c r="P203" s="8"/>
      <c r="Q203" s="8"/>
      <c r="R203" s="3"/>
      <c r="S203" s="3"/>
      <c r="T203" s="3"/>
      <c r="U203" s="3"/>
      <c r="V203" s="3"/>
      <c r="W203" s="3"/>
      <c r="X203" s="3"/>
      <c r="Y203" s="3"/>
    </row>
    <row r="204" spans="1:25" ht="12" customHeight="1">
      <c r="A204" s="7"/>
      <c r="B204" s="3"/>
      <c r="C204" s="3"/>
      <c r="D204" s="3"/>
      <c r="E204" s="139"/>
      <c r="F204" s="139"/>
      <c r="G204" s="3"/>
      <c r="H204" s="3"/>
      <c r="I204" s="3"/>
      <c r="J204" s="3"/>
      <c r="K204" s="8"/>
      <c r="L204" s="8"/>
      <c r="M204" s="8"/>
      <c r="N204" s="8"/>
      <c r="O204" s="9"/>
      <c r="P204" s="8"/>
      <c r="Q204" s="8"/>
      <c r="R204" s="3"/>
      <c r="S204" s="3"/>
      <c r="T204" s="3"/>
      <c r="U204" s="3"/>
      <c r="V204" s="3"/>
      <c r="W204" s="3"/>
      <c r="X204" s="3"/>
      <c r="Y204" s="3"/>
    </row>
    <row r="205" spans="1:25" ht="9" customHeight="1">
      <c r="A205" s="7"/>
      <c r="B205" s="3"/>
      <c r="C205" s="3" t="s">
        <v>227</v>
      </c>
      <c r="D205" s="3" t="s">
        <v>228</v>
      </c>
      <c r="E205" s="139"/>
      <c r="F205" s="139"/>
      <c r="G205" s="3"/>
      <c r="H205" s="3"/>
      <c r="I205" s="3"/>
      <c r="J205" s="3"/>
      <c r="K205" s="8"/>
      <c r="L205" s="8"/>
      <c r="M205" s="8"/>
      <c r="N205" s="8"/>
      <c r="O205" s="9"/>
      <c r="P205" s="8"/>
      <c r="Q205" s="8"/>
      <c r="R205" s="3"/>
      <c r="S205" s="3"/>
      <c r="T205" s="3"/>
      <c r="U205" s="3"/>
      <c r="V205" s="3"/>
      <c r="W205" s="3"/>
      <c r="X205" s="3"/>
      <c r="Y205" s="3"/>
    </row>
    <row r="206" spans="1:25" ht="12" customHeight="1">
      <c r="A206" s="7"/>
      <c r="C206" s="3"/>
      <c r="D206" s="3"/>
      <c r="E206" s="3"/>
      <c r="F206" s="3"/>
      <c r="G206" s="30"/>
      <c r="H206" s="30"/>
      <c r="I206" s="30"/>
      <c r="J206" s="30"/>
      <c r="K206" s="87"/>
      <c r="L206" s="87"/>
      <c r="M206" s="35"/>
      <c r="N206" s="35"/>
      <c r="O206" s="143"/>
      <c r="P206" s="49"/>
      <c r="Q206" s="35"/>
      <c r="R206" s="30"/>
      <c r="S206" s="3"/>
      <c r="T206" s="3"/>
      <c r="U206" s="3"/>
      <c r="V206" s="3"/>
      <c r="W206" s="3"/>
      <c r="X206" s="3"/>
      <c r="Y206" s="3"/>
    </row>
    <row r="207" spans="1:25" ht="11.25" customHeight="1">
      <c r="A207" s="7"/>
      <c r="B207" s="3"/>
      <c r="C207" s="3"/>
      <c r="D207" s="3" t="s">
        <v>229</v>
      </c>
      <c r="E207" s="3" t="s">
        <v>230</v>
      </c>
      <c r="F207" s="3"/>
      <c r="G207" s="30"/>
      <c r="H207" s="30"/>
      <c r="I207" s="30"/>
      <c r="J207" s="30"/>
      <c r="K207" s="87"/>
      <c r="L207" s="87"/>
      <c r="M207" s="35"/>
      <c r="N207" s="35"/>
      <c r="O207" s="143"/>
      <c r="P207" s="49"/>
      <c r="Q207" s="35"/>
      <c r="R207" s="30"/>
      <c r="S207" s="3"/>
      <c r="T207" s="3"/>
      <c r="U207" s="3"/>
      <c r="V207" s="3"/>
      <c r="W207" s="3"/>
      <c r="X207" s="3"/>
      <c r="Y207" s="3"/>
    </row>
    <row r="208" spans="1:25" ht="12" customHeight="1">
      <c r="A208" s="7"/>
      <c r="B208" s="3"/>
      <c r="C208" s="3"/>
      <c r="D208" s="3"/>
      <c r="E208" s="3" t="s">
        <v>231</v>
      </c>
      <c r="F208" s="139"/>
      <c r="G208" s="30"/>
      <c r="H208" s="30"/>
      <c r="I208" s="30"/>
      <c r="J208" s="30"/>
      <c r="K208" s="87"/>
      <c r="L208" s="87"/>
      <c r="M208" s="35"/>
      <c r="N208" s="35"/>
      <c r="O208" s="36"/>
      <c r="P208" s="37"/>
      <c r="Q208" s="35"/>
      <c r="R208" s="30"/>
      <c r="S208" s="3"/>
      <c r="T208" s="3"/>
      <c r="U208" s="3"/>
      <c r="V208" s="3"/>
      <c r="W208" s="3"/>
      <c r="X208" s="3"/>
      <c r="Y208" s="3"/>
    </row>
    <row r="209" spans="1:25" ht="12" customHeight="1">
      <c r="A209" s="7"/>
      <c r="B209" s="3"/>
      <c r="C209" s="3"/>
      <c r="D209" s="3"/>
      <c r="E209" s="139"/>
      <c r="F209" s="139"/>
      <c r="G209" s="30"/>
      <c r="H209" s="30"/>
      <c r="I209" s="30"/>
      <c r="J209" s="30"/>
      <c r="K209" s="87"/>
      <c r="L209" s="87"/>
      <c r="M209" s="35"/>
      <c r="N209" s="35"/>
      <c r="O209" s="36"/>
      <c r="P209" s="37"/>
      <c r="Q209" s="35"/>
      <c r="R209" s="30"/>
      <c r="S209" s="3"/>
      <c r="T209" s="3"/>
      <c r="U209" s="3"/>
      <c r="V209" s="3"/>
      <c r="W209" s="3"/>
      <c r="X209" s="3"/>
      <c r="Y209" s="3"/>
    </row>
    <row r="210" spans="1:25" ht="12" customHeight="1">
      <c r="A210" s="7"/>
      <c r="B210" s="3"/>
      <c r="C210" s="3"/>
      <c r="D210" s="3" t="s">
        <v>232</v>
      </c>
      <c r="E210" s="3" t="s">
        <v>233</v>
      </c>
      <c r="F210" s="139"/>
      <c r="G210" s="30"/>
      <c r="H210" s="30"/>
      <c r="I210" s="30"/>
      <c r="J210" s="30"/>
      <c r="K210" s="87"/>
      <c r="L210" s="87"/>
      <c r="M210" s="35"/>
      <c r="N210" s="35"/>
      <c r="O210" s="36"/>
      <c r="P210" s="37"/>
      <c r="Q210" s="35"/>
      <c r="R210" s="30"/>
      <c r="S210" s="3"/>
      <c r="T210" s="3"/>
      <c r="U210" s="3"/>
      <c r="V210" s="3"/>
      <c r="W210" s="3"/>
      <c r="X210" s="3"/>
      <c r="Y210" s="3"/>
    </row>
    <row r="211" spans="1:25" ht="14.25" customHeight="1">
      <c r="A211" s="7"/>
      <c r="B211" s="144"/>
      <c r="C211" s="3"/>
      <c r="D211" s="3"/>
      <c r="E211" s="3" t="s">
        <v>154</v>
      </c>
      <c r="F211" s="139"/>
      <c r="G211" s="30"/>
      <c r="H211" s="30"/>
      <c r="I211" s="30"/>
      <c r="J211" s="30"/>
      <c r="K211" s="87"/>
      <c r="L211" s="87"/>
      <c r="M211" s="35"/>
      <c r="N211" s="35"/>
      <c r="O211" s="36"/>
      <c r="P211" s="37"/>
      <c r="Q211" s="35"/>
      <c r="R211" s="30"/>
      <c r="S211" s="3"/>
      <c r="T211" s="3"/>
      <c r="U211" s="3"/>
      <c r="V211" s="3"/>
      <c r="W211" s="3"/>
      <c r="X211" s="3"/>
      <c r="Y211" s="3"/>
    </row>
    <row r="212" spans="1:25" ht="11.25" customHeight="1">
      <c r="A212" s="7"/>
      <c r="B212" s="144"/>
      <c r="C212" s="3"/>
      <c r="D212" s="3"/>
      <c r="E212" s="139"/>
      <c r="F212" s="139"/>
      <c r="G212" s="30"/>
      <c r="H212" s="30"/>
      <c r="I212" s="30"/>
      <c r="J212" s="30"/>
      <c r="K212" s="87"/>
      <c r="L212" s="87"/>
      <c r="M212" s="35"/>
      <c r="N212" s="35"/>
      <c r="O212" s="36"/>
      <c r="P212" s="37"/>
      <c r="Q212" s="35"/>
      <c r="R212" s="30"/>
      <c r="S212" s="3"/>
      <c r="T212" s="3"/>
      <c r="U212" s="3"/>
      <c r="V212" s="3"/>
      <c r="W212" s="3"/>
      <c r="X212" s="3"/>
      <c r="Y212" s="3"/>
    </row>
    <row r="213" spans="1:25" ht="10.5" customHeight="1">
      <c r="A213" s="7"/>
      <c r="B213" s="144"/>
      <c r="C213" s="3"/>
      <c r="D213" s="3" t="s">
        <v>234</v>
      </c>
      <c r="E213" s="3" t="s">
        <v>235</v>
      </c>
      <c r="F213" s="139"/>
      <c r="G213" s="30"/>
      <c r="H213" s="30"/>
      <c r="I213" s="30"/>
      <c r="J213" s="30"/>
      <c r="K213" s="87"/>
      <c r="L213" s="87"/>
      <c r="M213" s="35"/>
      <c r="N213" s="35"/>
      <c r="O213" s="36"/>
      <c r="P213" s="37"/>
      <c r="Q213" s="35"/>
      <c r="R213" s="30"/>
      <c r="S213" s="3"/>
      <c r="T213" s="3"/>
      <c r="U213" s="3"/>
      <c r="V213" s="3"/>
      <c r="W213" s="3"/>
      <c r="X213" s="3"/>
      <c r="Y213" s="3"/>
    </row>
    <row r="214" spans="1:25" ht="11.25" customHeight="1">
      <c r="A214" s="7"/>
      <c r="B214" s="144"/>
      <c r="C214" s="3"/>
      <c r="D214" s="3"/>
      <c r="E214" s="3" t="s">
        <v>155</v>
      </c>
      <c r="F214" s="139"/>
      <c r="G214" s="30"/>
      <c r="H214" s="30"/>
      <c r="I214" s="30"/>
      <c r="J214" s="30"/>
      <c r="K214" s="87"/>
      <c r="L214" s="87"/>
      <c r="M214" s="35"/>
      <c r="N214" s="35"/>
      <c r="O214" s="36"/>
      <c r="P214" s="37"/>
      <c r="Q214" s="35"/>
      <c r="R214" s="30"/>
      <c r="S214" s="3"/>
      <c r="T214" s="3"/>
      <c r="U214" s="3"/>
      <c r="V214" s="3"/>
      <c r="W214" s="3"/>
      <c r="X214" s="3"/>
      <c r="Y214" s="3"/>
    </row>
    <row r="215" spans="1:25" ht="12" customHeight="1">
      <c r="A215" s="7"/>
      <c r="B215" s="144"/>
      <c r="C215" s="3"/>
      <c r="D215" s="3"/>
      <c r="E215" s="139"/>
      <c r="F215" s="139"/>
      <c r="G215" s="30"/>
      <c r="H215" s="30"/>
      <c r="I215" s="30"/>
      <c r="J215" s="30"/>
      <c r="K215" s="87"/>
      <c r="L215" s="87"/>
      <c r="M215" s="35"/>
      <c r="N215" s="35"/>
      <c r="O215" s="36"/>
      <c r="P215" s="37"/>
      <c r="Q215" s="35"/>
      <c r="R215" s="30"/>
      <c r="S215" s="3"/>
      <c r="T215" s="3"/>
      <c r="U215" s="3"/>
      <c r="V215" s="3"/>
      <c r="W215" s="3"/>
      <c r="X215" s="3"/>
      <c r="Y215" s="3"/>
    </row>
    <row r="216" spans="1:25" ht="12" customHeight="1">
      <c r="A216" s="7"/>
      <c r="B216" s="144"/>
      <c r="C216" s="3" t="s">
        <v>236</v>
      </c>
      <c r="D216" s="3" t="s">
        <v>237</v>
      </c>
      <c r="E216" s="139"/>
      <c r="F216" s="139"/>
      <c r="G216" s="30"/>
      <c r="H216" s="30"/>
      <c r="I216" s="30"/>
      <c r="J216" s="30"/>
      <c r="K216" s="87"/>
      <c r="L216" s="87"/>
      <c r="M216" s="35"/>
      <c r="N216" s="35"/>
      <c r="O216" s="36"/>
      <c r="P216" s="37"/>
      <c r="Q216" s="35"/>
      <c r="R216" s="30"/>
      <c r="S216" s="3"/>
      <c r="T216" s="3"/>
      <c r="U216" s="3"/>
      <c r="V216" s="3"/>
      <c r="W216" s="3"/>
      <c r="X216" s="3"/>
      <c r="Y216" s="3"/>
    </row>
    <row r="217" spans="1:25" ht="12" customHeight="1">
      <c r="A217" s="7"/>
      <c r="B217" s="3"/>
      <c r="C217" s="3"/>
      <c r="D217" s="3"/>
      <c r="E217" s="139"/>
      <c r="F217" s="139"/>
      <c r="G217" s="30"/>
      <c r="H217" s="30"/>
      <c r="I217" s="30"/>
      <c r="J217" s="30"/>
      <c r="K217" s="87"/>
      <c r="L217" s="87"/>
      <c r="M217" s="35"/>
      <c r="N217" s="35"/>
      <c r="O217" s="36"/>
      <c r="P217" s="37"/>
      <c r="Q217" s="35"/>
      <c r="R217" s="30"/>
      <c r="S217" s="3"/>
      <c r="T217" s="3"/>
      <c r="U217" s="3"/>
      <c r="V217" s="3"/>
      <c r="W217" s="3"/>
      <c r="X217" s="3"/>
      <c r="Y217" s="3"/>
    </row>
    <row r="218" spans="1:25" ht="12" customHeight="1">
      <c r="A218" s="7"/>
      <c r="B218" s="3"/>
      <c r="C218" s="3" t="s">
        <v>238</v>
      </c>
      <c r="D218" s="3" t="s">
        <v>239</v>
      </c>
      <c r="E218" s="139"/>
      <c r="F218" s="139"/>
      <c r="G218" s="30"/>
      <c r="H218" s="30"/>
      <c r="I218" s="30"/>
      <c r="J218" s="30"/>
      <c r="K218" s="87"/>
      <c r="L218" s="87"/>
      <c r="M218" s="35"/>
      <c r="N218" s="35"/>
      <c r="O218" s="36"/>
      <c r="P218" s="37"/>
      <c r="Q218" s="35"/>
      <c r="R218" s="30"/>
      <c r="S218" s="3"/>
      <c r="T218" s="3"/>
      <c r="U218" s="3"/>
      <c r="V218" s="3"/>
      <c r="W218" s="3"/>
      <c r="X218" s="3"/>
      <c r="Y218" s="3"/>
    </row>
    <row r="219" spans="1:25" ht="12" customHeight="1">
      <c r="A219" s="7"/>
      <c r="B219" s="3"/>
      <c r="C219" s="3"/>
      <c r="D219" s="3"/>
      <c r="E219" s="139"/>
      <c r="F219" s="139"/>
      <c r="G219" s="30"/>
      <c r="H219" s="30"/>
      <c r="I219" s="30"/>
      <c r="J219" s="30"/>
      <c r="K219" s="87"/>
      <c r="L219" s="87"/>
      <c r="M219" s="35"/>
      <c r="N219" s="35"/>
      <c r="O219" s="36"/>
      <c r="P219" s="37"/>
      <c r="Q219" s="35"/>
      <c r="R219" s="30"/>
      <c r="S219" s="3"/>
      <c r="T219" s="3"/>
      <c r="U219" s="3"/>
      <c r="V219" s="3"/>
      <c r="W219" s="3"/>
      <c r="X219" s="3"/>
      <c r="Y219" s="3"/>
    </row>
    <row r="220" spans="1:25" ht="12" customHeight="1">
      <c r="A220" s="7"/>
      <c r="B220" s="3"/>
      <c r="C220" s="3" t="s">
        <v>156</v>
      </c>
      <c r="D220" s="3"/>
      <c r="E220" s="139"/>
      <c r="F220" s="139"/>
      <c r="G220" s="30"/>
      <c r="H220" s="30"/>
      <c r="I220" s="30"/>
      <c r="J220" s="30"/>
      <c r="K220" s="87"/>
      <c r="L220" s="87"/>
      <c r="M220" s="35"/>
      <c r="N220" s="35"/>
      <c r="O220" s="36"/>
      <c r="P220" s="37"/>
      <c r="Q220" s="35"/>
      <c r="R220" s="30"/>
      <c r="S220" s="3"/>
      <c r="T220" s="3"/>
      <c r="U220" s="3"/>
      <c r="V220" s="3"/>
      <c r="W220" s="3"/>
      <c r="X220" s="3"/>
      <c r="Y220" s="3"/>
    </row>
    <row r="221" spans="1:25" ht="12" customHeight="1">
      <c r="A221" s="7"/>
      <c r="B221" s="3"/>
      <c r="C221" s="3" t="s">
        <v>240</v>
      </c>
      <c r="D221" s="3"/>
      <c r="E221" s="139"/>
      <c r="F221" s="139"/>
      <c r="G221" s="30"/>
      <c r="H221" s="30"/>
      <c r="I221" s="30"/>
      <c r="J221" s="30"/>
      <c r="K221" s="87"/>
      <c r="L221" s="87"/>
      <c r="M221" s="35"/>
      <c r="N221" s="35"/>
      <c r="O221" s="36"/>
      <c r="P221" s="37"/>
      <c r="Q221" s="35"/>
      <c r="R221" s="30"/>
      <c r="S221" s="3"/>
      <c r="T221" s="3"/>
      <c r="U221" s="3"/>
      <c r="V221" s="3"/>
      <c r="W221" s="3"/>
      <c r="X221" s="3"/>
      <c r="Y221" s="3"/>
    </row>
    <row r="222" spans="1:25" ht="12" customHeight="1">
      <c r="A222" s="7"/>
      <c r="B222" s="3"/>
      <c r="C222" s="3" t="s">
        <v>157</v>
      </c>
      <c r="D222" s="3"/>
      <c r="E222" s="139"/>
      <c r="F222" s="139"/>
      <c r="G222" s="30"/>
      <c r="H222" s="30"/>
      <c r="I222" s="30"/>
      <c r="J222" s="30"/>
      <c r="K222" s="87"/>
      <c r="L222" s="87"/>
      <c r="M222" s="35"/>
      <c r="N222" s="35"/>
      <c r="O222" s="36"/>
      <c r="P222" s="37"/>
      <c r="Q222" s="35"/>
      <c r="R222" s="30"/>
      <c r="S222" s="3"/>
      <c r="T222" s="3"/>
      <c r="U222" s="3"/>
      <c r="V222" s="3"/>
      <c r="W222" s="3"/>
      <c r="X222" s="3"/>
      <c r="Y222" s="3"/>
    </row>
    <row r="223" spans="1:25" ht="12" customHeight="1">
      <c r="A223" s="7"/>
      <c r="B223" s="3"/>
      <c r="C223" s="3"/>
      <c r="D223" s="3"/>
      <c r="E223" s="139"/>
      <c r="F223" s="139"/>
      <c r="G223" s="30"/>
      <c r="H223" s="30"/>
      <c r="I223" s="30"/>
      <c r="J223" s="30"/>
      <c r="K223" s="87"/>
      <c r="L223" s="87"/>
      <c r="M223" s="35"/>
      <c r="N223" s="35"/>
      <c r="O223" s="36"/>
      <c r="P223" s="37"/>
      <c r="Q223" s="35"/>
      <c r="R223" s="30"/>
      <c r="S223" s="3"/>
      <c r="T223" s="3"/>
      <c r="U223" s="3"/>
      <c r="V223" s="3"/>
      <c r="W223" s="3"/>
      <c r="X223" s="3"/>
      <c r="Y223" s="3"/>
    </row>
    <row r="224" spans="1:25" ht="12" customHeight="1">
      <c r="A224" s="7"/>
      <c r="B224" s="3"/>
      <c r="C224" s="3" t="s">
        <v>241</v>
      </c>
      <c r="D224" s="3"/>
      <c r="E224" s="139"/>
      <c r="F224" s="139"/>
      <c r="G224" s="30"/>
      <c r="H224" s="30"/>
      <c r="I224" s="30"/>
      <c r="J224" s="30"/>
      <c r="K224" s="87"/>
      <c r="L224" s="87"/>
      <c r="M224" s="35"/>
      <c r="N224" s="35"/>
      <c r="O224" s="36"/>
      <c r="P224" s="37"/>
      <c r="Q224" s="35"/>
      <c r="R224" s="30"/>
      <c r="S224" s="3"/>
      <c r="T224" s="3"/>
      <c r="U224" s="3"/>
      <c r="V224" s="3"/>
      <c r="W224" s="3"/>
      <c r="X224" s="3"/>
      <c r="Y224" s="3"/>
    </row>
    <row r="225" spans="1:25" ht="12" customHeight="1">
      <c r="A225" s="7"/>
      <c r="B225" s="3"/>
      <c r="C225" s="3" t="s">
        <v>242</v>
      </c>
      <c r="D225" s="3"/>
      <c r="E225" s="139"/>
      <c r="F225" s="139"/>
      <c r="G225" s="30"/>
      <c r="H225" s="30"/>
      <c r="I225" s="30"/>
      <c r="J225" s="30"/>
      <c r="K225" s="87"/>
      <c r="L225" s="87"/>
      <c r="M225" s="35"/>
      <c r="N225" s="35"/>
      <c r="O225" s="36"/>
      <c r="P225" s="37"/>
      <c r="Q225" s="35"/>
      <c r="R225" s="30"/>
      <c r="S225" s="3"/>
      <c r="T225" s="3"/>
      <c r="U225" s="3"/>
      <c r="V225" s="3"/>
      <c r="W225" s="3"/>
      <c r="X225" s="3"/>
      <c r="Y225" s="3"/>
    </row>
    <row r="226" spans="1:25" ht="12" customHeight="1">
      <c r="A226" s="7"/>
      <c r="B226" s="3"/>
      <c r="C226" s="3"/>
      <c r="D226" s="3"/>
      <c r="E226" s="139"/>
      <c r="F226" s="139"/>
      <c r="G226" s="30"/>
      <c r="H226" s="30"/>
      <c r="I226" s="30"/>
      <c r="J226" s="30"/>
      <c r="K226" s="87"/>
      <c r="L226" s="87"/>
      <c r="M226" s="35"/>
      <c r="N226" s="35"/>
      <c r="O226" s="36"/>
      <c r="P226" s="37"/>
      <c r="Q226" s="35"/>
      <c r="R226" s="30"/>
      <c r="S226" s="3"/>
      <c r="T226" s="3"/>
      <c r="U226" s="3"/>
      <c r="V226" s="3"/>
      <c r="W226" s="3"/>
      <c r="X226" s="3"/>
      <c r="Y226" s="3"/>
    </row>
    <row r="227" spans="1:25" ht="12" customHeight="1">
      <c r="A227" s="7"/>
      <c r="B227" s="3" t="s">
        <v>24</v>
      </c>
      <c r="C227" s="3" t="s">
        <v>243</v>
      </c>
      <c r="D227" s="3"/>
      <c r="E227" s="139"/>
      <c r="F227" s="139"/>
      <c r="G227" s="30"/>
      <c r="H227" s="30"/>
      <c r="I227" s="30"/>
      <c r="J227" s="30"/>
      <c r="K227" s="87"/>
      <c r="L227" s="87"/>
      <c r="M227" s="35"/>
      <c r="N227" s="35"/>
      <c r="O227" s="36"/>
      <c r="P227" s="37"/>
      <c r="Q227" s="35"/>
      <c r="R227" s="30"/>
      <c r="S227" s="3"/>
      <c r="T227" s="3"/>
      <c r="U227" s="3"/>
      <c r="V227" s="3"/>
      <c r="W227" s="3"/>
      <c r="X227" s="3"/>
      <c r="Y227" s="3"/>
    </row>
    <row r="228" spans="1:25" ht="12" customHeight="1">
      <c r="A228" s="7"/>
      <c r="B228" s="3"/>
      <c r="C228" s="3" t="s">
        <v>244</v>
      </c>
      <c r="D228" s="3"/>
      <c r="E228" s="139"/>
      <c r="F228" s="139"/>
      <c r="G228" s="30"/>
      <c r="H228" s="30"/>
      <c r="I228" s="30"/>
      <c r="J228" s="30"/>
      <c r="K228" s="87"/>
      <c r="L228" s="87"/>
      <c r="M228" s="35"/>
      <c r="N228" s="35"/>
      <c r="O228" s="36"/>
      <c r="P228" s="37"/>
      <c r="Q228" s="35"/>
      <c r="R228" s="30"/>
      <c r="S228" s="3"/>
      <c r="T228" s="3"/>
      <c r="U228" s="3"/>
      <c r="V228" s="3"/>
      <c r="W228" s="3"/>
      <c r="X228" s="3"/>
      <c r="Y228" s="3"/>
    </row>
    <row r="229" spans="1:25" ht="12" customHeight="1">
      <c r="A229" s="7"/>
      <c r="B229" s="3"/>
      <c r="C229" s="3"/>
      <c r="D229" s="3"/>
      <c r="E229" s="139"/>
      <c r="F229" s="139"/>
      <c r="G229" s="30"/>
      <c r="H229" s="30"/>
      <c r="I229" s="30"/>
      <c r="J229" s="30"/>
      <c r="K229" s="87"/>
      <c r="L229" s="87"/>
      <c r="M229" s="35"/>
      <c r="N229" s="35"/>
      <c r="O229" s="36"/>
      <c r="P229" s="37"/>
      <c r="Q229" s="35"/>
      <c r="R229" s="30"/>
      <c r="S229" s="3"/>
      <c r="T229" s="3"/>
      <c r="U229" s="3"/>
      <c r="V229" s="3"/>
      <c r="W229" s="3"/>
      <c r="X229" s="3"/>
      <c r="Y229" s="3"/>
    </row>
    <row r="230" spans="1:25" ht="12" customHeight="1">
      <c r="A230" s="7"/>
      <c r="C230" s="3" t="s">
        <v>225</v>
      </c>
      <c r="D230" s="3" t="s">
        <v>245</v>
      </c>
      <c r="E230" s="139"/>
      <c r="F230" s="139"/>
      <c r="G230" s="30"/>
      <c r="H230" s="30"/>
      <c r="I230" s="30"/>
      <c r="J230" s="30"/>
      <c r="K230" s="87"/>
      <c r="L230" s="87"/>
      <c r="M230" s="35"/>
      <c r="N230" s="35"/>
      <c r="O230" s="36"/>
      <c r="P230" s="37"/>
      <c r="Q230" s="35"/>
      <c r="R230" s="30"/>
      <c r="S230" s="3"/>
      <c r="T230" s="3"/>
      <c r="U230" s="3"/>
      <c r="V230" s="3"/>
      <c r="W230" s="3"/>
      <c r="X230" s="3"/>
      <c r="Y230" s="3"/>
    </row>
    <row r="231" spans="1:25" ht="12" customHeight="1">
      <c r="A231" s="7"/>
      <c r="C231" s="3"/>
      <c r="D231" s="3" t="s">
        <v>158</v>
      </c>
      <c r="E231" s="139"/>
      <c r="F231" s="139"/>
      <c r="G231" s="30"/>
      <c r="H231" s="30"/>
      <c r="I231" s="30"/>
      <c r="J231" s="30"/>
      <c r="K231" s="87"/>
      <c r="L231" s="87"/>
      <c r="M231" s="35"/>
      <c r="N231" s="35"/>
      <c r="O231" s="36"/>
      <c r="P231" s="37"/>
      <c r="Q231" s="35"/>
      <c r="R231" s="30"/>
      <c r="S231" s="3"/>
      <c r="T231" s="3"/>
      <c r="U231" s="3"/>
      <c r="V231" s="3"/>
      <c r="W231" s="3"/>
      <c r="X231" s="3"/>
      <c r="Y231" s="3"/>
    </row>
    <row r="232" spans="1:25" ht="12" customHeight="1">
      <c r="A232" s="7"/>
      <c r="C232" s="3"/>
      <c r="D232" s="3"/>
      <c r="E232" s="139"/>
      <c r="F232" s="139"/>
      <c r="G232" s="30"/>
      <c r="H232" s="30"/>
      <c r="I232" s="30"/>
      <c r="J232" s="30"/>
      <c r="K232" s="87"/>
      <c r="L232" s="87"/>
      <c r="M232" s="35"/>
      <c r="N232" s="35"/>
      <c r="O232" s="36"/>
      <c r="P232" s="37"/>
      <c r="Q232" s="35"/>
      <c r="R232" s="30"/>
      <c r="S232" s="3"/>
      <c r="T232" s="3"/>
      <c r="U232" s="3"/>
      <c r="V232" s="3"/>
      <c r="W232" s="3"/>
      <c r="X232" s="3"/>
      <c r="Y232" s="3"/>
    </row>
    <row r="233" spans="1:25" ht="12" customHeight="1">
      <c r="A233" s="7"/>
      <c r="C233" s="3" t="s">
        <v>227</v>
      </c>
      <c r="D233" s="3" t="s">
        <v>246</v>
      </c>
      <c r="G233" s="145"/>
      <c r="H233" s="145"/>
      <c r="I233" s="145"/>
      <c r="J233" s="145"/>
      <c r="K233" s="58"/>
      <c r="L233" s="58"/>
      <c r="M233" s="94"/>
      <c r="N233" s="94"/>
      <c r="O233" s="9"/>
      <c r="P233" s="8"/>
      <c r="Q233" s="58"/>
      <c r="R233" s="30"/>
      <c r="S233" s="3"/>
      <c r="T233" s="3"/>
      <c r="U233" s="3"/>
      <c r="V233" s="3"/>
      <c r="W233" s="3"/>
      <c r="X233" s="3"/>
      <c r="Y233" s="3"/>
    </row>
    <row r="234" spans="1:25" ht="12" customHeight="1">
      <c r="A234" s="7"/>
      <c r="B234" s="3"/>
      <c r="C234" s="3"/>
      <c r="D234" s="3" t="s">
        <v>247</v>
      </c>
      <c r="G234" s="145"/>
      <c r="H234" s="145"/>
      <c r="I234" s="145"/>
      <c r="J234" s="145"/>
      <c r="K234" s="58"/>
      <c r="L234" s="58"/>
      <c r="M234" s="94"/>
      <c r="N234" s="94"/>
      <c r="O234" s="9"/>
      <c r="P234" s="8"/>
      <c r="Q234" s="58"/>
      <c r="R234" s="30"/>
      <c r="S234" s="3"/>
      <c r="T234" s="3"/>
      <c r="U234" s="3"/>
      <c r="V234" s="3"/>
      <c r="W234" s="3"/>
      <c r="X234" s="3"/>
      <c r="Y234" s="3"/>
    </row>
    <row r="235" spans="1:25" ht="12" customHeight="1">
      <c r="A235" s="7"/>
      <c r="B235" s="3"/>
      <c r="C235" s="3"/>
      <c r="D235" s="3" t="s">
        <v>248</v>
      </c>
      <c r="G235" s="145"/>
      <c r="H235" s="145"/>
      <c r="I235" s="145"/>
      <c r="J235" s="145"/>
      <c r="K235" s="58"/>
      <c r="L235" s="58"/>
      <c r="M235" s="94"/>
      <c r="N235" s="94"/>
      <c r="O235" s="9"/>
      <c r="P235" s="8"/>
      <c r="Q235" s="58"/>
      <c r="R235" s="30"/>
      <c r="S235" s="3"/>
      <c r="T235" s="3"/>
      <c r="U235" s="3"/>
      <c r="V235" s="3"/>
      <c r="W235" s="3"/>
      <c r="X235" s="3"/>
      <c r="Y235" s="3"/>
    </row>
    <row r="236" spans="1:25" ht="12" customHeight="1">
      <c r="A236" s="7"/>
      <c r="B236" s="3"/>
      <c r="C236" s="3"/>
      <c r="D236" s="3"/>
      <c r="E236" s="139"/>
      <c r="F236" s="139"/>
      <c r="G236" s="30"/>
      <c r="H236" s="30"/>
      <c r="I236" s="30"/>
      <c r="J236" s="30"/>
      <c r="K236" s="87"/>
      <c r="L236" s="87"/>
      <c r="M236" s="35"/>
      <c r="N236" s="35"/>
      <c r="O236" s="36"/>
      <c r="P236" s="37"/>
      <c r="Q236" s="35"/>
      <c r="R236" s="30"/>
      <c r="S236" s="3"/>
      <c r="T236" s="3"/>
      <c r="U236" s="3"/>
      <c r="V236" s="3"/>
      <c r="W236" s="3"/>
      <c r="X236" s="3"/>
      <c r="Y236" s="3"/>
    </row>
    <row r="237" spans="1:25" ht="12" customHeight="1">
      <c r="A237" s="7"/>
      <c r="B237" s="3" t="s">
        <v>32</v>
      </c>
      <c r="C237" s="3" t="s">
        <v>159</v>
      </c>
      <c r="D237" s="3"/>
      <c r="E237" s="139"/>
      <c r="F237" s="139"/>
      <c r="G237" s="30"/>
      <c r="H237" s="30"/>
      <c r="I237" s="30"/>
      <c r="J237" s="30"/>
      <c r="K237" s="87"/>
      <c r="L237" s="87"/>
      <c r="M237" s="35"/>
      <c r="N237" s="35"/>
      <c r="O237" s="36"/>
      <c r="P237" s="37"/>
      <c r="Q237" s="35"/>
      <c r="R237" s="30"/>
      <c r="S237" s="3"/>
      <c r="T237" s="3"/>
      <c r="U237" s="3"/>
      <c r="V237" s="3"/>
      <c r="W237" s="3"/>
      <c r="X237" s="3"/>
      <c r="Y237" s="3"/>
    </row>
    <row r="238" spans="1:25" ht="12" customHeight="1">
      <c r="A238" s="7"/>
      <c r="B238" s="3"/>
      <c r="C238" s="3" t="s">
        <v>249</v>
      </c>
      <c r="D238" s="3"/>
      <c r="E238" s="139"/>
      <c r="F238" s="139"/>
      <c r="G238" s="30"/>
      <c r="H238" s="30"/>
      <c r="I238" s="30"/>
      <c r="J238" s="30"/>
      <c r="K238" s="87"/>
      <c r="L238" s="87"/>
      <c r="M238" s="35"/>
      <c r="N238" s="35"/>
      <c r="O238" s="36"/>
      <c r="P238" s="37"/>
      <c r="Q238" s="35"/>
      <c r="R238" s="30"/>
      <c r="S238" s="3"/>
      <c r="T238" s="3"/>
      <c r="U238" s="3"/>
      <c r="V238" s="3"/>
      <c r="W238" s="3"/>
      <c r="X238" s="3"/>
      <c r="Y238" s="3"/>
    </row>
    <row r="239" spans="1:25" ht="12" customHeight="1">
      <c r="A239" s="7"/>
      <c r="B239" s="3"/>
      <c r="C239" s="3" t="s">
        <v>250</v>
      </c>
      <c r="D239" s="3"/>
      <c r="E239" s="139"/>
      <c r="F239" s="139"/>
      <c r="G239" s="30"/>
      <c r="H239" s="30"/>
      <c r="I239" s="30"/>
      <c r="J239" s="30"/>
      <c r="K239" s="87"/>
      <c r="L239" s="87"/>
      <c r="M239" s="35"/>
      <c r="N239" s="35"/>
      <c r="O239" s="36"/>
      <c r="P239" s="37"/>
      <c r="Q239" s="35"/>
      <c r="R239" s="30"/>
      <c r="S239" s="3"/>
      <c r="T239" s="3"/>
      <c r="U239" s="3"/>
      <c r="V239" s="3"/>
      <c r="W239" s="3"/>
      <c r="X239" s="3"/>
      <c r="Y239" s="3"/>
    </row>
    <row r="240" spans="1:25" ht="12" customHeight="1">
      <c r="A240" s="7"/>
      <c r="K240" s="4"/>
      <c r="L240" s="4"/>
      <c r="M240" s="4"/>
      <c r="N240" s="4"/>
      <c r="O240" s="136"/>
      <c r="P240" s="4"/>
      <c r="Q240" s="4"/>
      <c r="R240" s="30"/>
      <c r="S240" s="3"/>
      <c r="T240" s="3"/>
      <c r="U240" s="3"/>
      <c r="V240" s="3"/>
      <c r="W240" s="3"/>
      <c r="X240" s="3"/>
      <c r="Y240" s="3"/>
    </row>
    <row r="241" spans="1:25" ht="12" customHeight="1">
      <c r="A241" s="7" t="s">
        <v>121</v>
      </c>
      <c r="B241" s="3" t="s">
        <v>160</v>
      </c>
      <c r="C241" s="75"/>
      <c r="D241" s="3"/>
      <c r="G241" s="30"/>
      <c r="H241" s="30"/>
      <c r="I241" s="30"/>
      <c r="J241" s="30"/>
      <c r="K241" s="35"/>
      <c r="L241" s="35"/>
      <c r="M241" s="35"/>
      <c r="N241" s="35"/>
      <c r="O241" s="141"/>
      <c r="P241" s="142"/>
      <c r="Q241" s="35"/>
      <c r="R241" s="30"/>
      <c r="S241" s="3"/>
      <c r="T241" s="3"/>
      <c r="U241" s="3"/>
      <c r="V241" s="3"/>
      <c r="W241" s="3"/>
      <c r="X241" s="3"/>
      <c r="Y241" s="3"/>
    </row>
    <row r="242" spans="1:25" ht="12" customHeight="1">
      <c r="A242" s="4"/>
      <c r="C242" s="75"/>
      <c r="D242" s="3"/>
      <c r="G242" s="30"/>
      <c r="H242" s="30"/>
      <c r="I242" s="30"/>
      <c r="J242" s="30"/>
      <c r="K242" s="35"/>
      <c r="L242" s="35"/>
      <c r="M242" s="35"/>
      <c r="N242" s="35"/>
      <c r="O242" s="141"/>
      <c r="P242" s="142"/>
      <c r="Q242" s="35"/>
      <c r="R242" s="30"/>
      <c r="S242" s="3"/>
      <c r="T242" s="3"/>
      <c r="U242" s="3"/>
      <c r="V242" s="3"/>
      <c r="W242" s="3"/>
      <c r="X242" s="3"/>
      <c r="Y242" s="3"/>
    </row>
    <row r="243" spans="1:25" ht="12" customHeight="1">
      <c r="A243" s="7" t="s">
        <v>123</v>
      </c>
      <c r="C243" s="75"/>
      <c r="D243" s="3"/>
      <c r="G243" s="30"/>
      <c r="H243" s="30"/>
      <c r="I243" s="30"/>
      <c r="J243" s="30"/>
      <c r="K243" s="35"/>
      <c r="L243" s="35"/>
      <c r="M243" s="35"/>
      <c r="N243" s="35"/>
      <c r="O243" s="141"/>
      <c r="P243" s="142"/>
      <c r="Q243" s="35"/>
      <c r="R243" s="30"/>
      <c r="S243" s="3"/>
      <c r="T243" s="3"/>
      <c r="U243" s="3"/>
      <c r="V243" s="3"/>
      <c r="W243" s="3"/>
      <c r="X243" s="3"/>
      <c r="Y243" s="3"/>
    </row>
    <row r="244" spans="1:25" ht="12" customHeight="1">
      <c r="A244" s="4"/>
      <c r="C244" s="75"/>
      <c r="D244" s="3"/>
      <c r="G244" s="30"/>
      <c r="H244" s="30"/>
      <c r="I244" s="30"/>
      <c r="J244" s="30"/>
      <c r="K244" s="35"/>
      <c r="L244" s="35"/>
      <c r="M244" s="35"/>
      <c r="N244" s="35"/>
      <c r="O244" s="141"/>
      <c r="P244" s="142"/>
      <c r="Q244" s="35"/>
      <c r="R244" s="30"/>
      <c r="S244" s="3"/>
      <c r="T244" s="3"/>
      <c r="U244" s="3"/>
      <c r="V244" s="3"/>
      <c r="W244" s="3"/>
      <c r="X244" s="3"/>
      <c r="Y244" s="3"/>
    </row>
    <row r="245" spans="1:25" ht="12" customHeight="1">
      <c r="A245" s="7"/>
      <c r="C245" s="75"/>
      <c r="D245" s="3"/>
      <c r="G245" s="30"/>
      <c r="H245" s="30"/>
      <c r="I245" s="30"/>
      <c r="J245" s="30"/>
      <c r="K245" s="35"/>
      <c r="L245" s="35"/>
      <c r="M245" s="35"/>
      <c r="N245" s="35"/>
      <c r="O245" s="141"/>
      <c r="P245" s="142"/>
      <c r="Q245" s="35"/>
      <c r="R245" s="30"/>
      <c r="S245" s="3"/>
      <c r="T245" s="3"/>
      <c r="U245" s="3"/>
      <c r="V245" s="3"/>
      <c r="W245" s="3"/>
      <c r="X245" s="3"/>
      <c r="Y245" s="3"/>
    </row>
    <row r="246" spans="1:25" ht="12" customHeight="1">
      <c r="A246" s="7" t="s">
        <v>125</v>
      </c>
      <c r="B246" s="4" t="s">
        <v>161</v>
      </c>
      <c r="C246" s="75"/>
      <c r="D246" s="3"/>
      <c r="G246" s="30"/>
      <c r="H246" s="30"/>
      <c r="I246" s="30"/>
      <c r="J246" s="30"/>
      <c r="K246" s="35"/>
      <c r="L246" s="35"/>
      <c r="M246" s="35"/>
      <c r="N246" s="35"/>
      <c r="O246" s="141"/>
      <c r="P246" s="142"/>
      <c r="Q246" s="35"/>
      <c r="R246" s="30"/>
      <c r="S246" s="3"/>
      <c r="T246" s="3"/>
      <c r="U246" s="3"/>
      <c r="V246" s="3"/>
      <c r="W246" s="3"/>
      <c r="X246" s="3"/>
      <c r="Y246" s="3"/>
    </row>
    <row r="247" spans="1:25" ht="12" customHeight="1">
      <c r="A247" s="7"/>
      <c r="C247" s="75"/>
      <c r="D247" s="3"/>
      <c r="G247" s="30"/>
      <c r="H247" s="30"/>
      <c r="I247" s="30"/>
      <c r="J247" s="30"/>
      <c r="K247" s="35"/>
      <c r="L247" s="35"/>
      <c r="M247" s="35"/>
      <c r="N247" s="35"/>
      <c r="O247" s="141"/>
      <c r="P247" s="142"/>
      <c r="Q247" s="35"/>
      <c r="R247" s="30"/>
      <c r="S247" s="3"/>
      <c r="T247" s="3"/>
      <c r="U247" s="3"/>
      <c r="V247" s="3"/>
      <c r="W247" s="3"/>
      <c r="X247" s="3"/>
      <c r="Y247" s="3"/>
    </row>
    <row r="248" spans="1:25" ht="12" customHeight="1">
      <c r="A248" s="7"/>
      <c r="B248" s="3"/>
      <c r="C248" s="75"/>
      <c r="D248" s="3"/>
      <c r="E248" s="3"/>
      <c r="F248" s="3"/>
      <c r="G248" s="146"/>
      <c r="H248" s="147"/>
      <c r="I248" s="148" t="s">
        <v>124</v>
      </c>
      <c r="J248" s="126"/>
      <c r="K248" s="126"/>
      <c r="L248" s="119"/>
      <c r="M248" s="126"/>
      <c r="N248" s="126"/>
      <c r="O248" s="149" t="s">
        <v>109</v>
      </c>
      <c r="P248" s="150"/>
      <c r="Q248" s="151"/>
      <c r="R248" s="30"/>
      <c r="S248" s="3"/>
      <c r="T248" s="3"/>
      <c r="U248" s="3"/>
      <c r="V248" s="3"/>
      <c r="W248" s="3"/>
      <c r="X248" s="3"/>
      <c r="Y248" s="3"/>
    </row>
    <row r="249" spans="1:25" ht="12" customHeight="1">
      <c r="A249" s="7"/>
      <c r="B249" s="3"/>
      <c r="C249" s="75"/>
      <c r="D249" s="3"/>
      <c r="G249" s="152" t="s">
        <v>162</v>
      </c>
      <c r="H249" s="153"/>
      <c r="I249" s="151" t="s">
        <v>163</v>
      </c>
      <c r="J249" s="154"/>
      <c r="K249" s="126" t="s">
        <v>164</v>
      </c>
      <c r="L249" s="119"/>
      <c r="M249" s="151" t="s">
        <v>162</v>
      </c>
      <c r="N249" s="155"/>
      <c r="O249" s="156" t="s">
        <v>163</v>
      </c>
      <c r="P249" s="157"/>
      <c r="Q249" s="151" t="s">
        <v>164</v>
      </c>
      <c r="R249" s="30"/>
      <c r="S249" s="3"/>
      <c r="T249" s="3"/>
      <c r="U249" s="3"/>
      <c r="V249" s="3"/>
      <c r="W249" s="3"/>
      <c r="X249" s="3"/>
      <c r="Y249" s="3"/>
    </row>
    <row r="250" spans="1:25" ht="12" customHeight="1">
      <c r="A250" s="7"/>
      <c r="C250" s="3"/>
      <c r="D250" s="3"/>
      <c r="G250" s="152" t="s">
        <v>18</v>
      </c>
      <c r="H250" s="153"/>
      <c r="I250" s="151" t="s">
        <v>18</v>
      </c>
      <c r="J250" s="154"/>
      <c r="K250" s="126" t="s">
        <v>18</v>
      </c>
      <c r="L250" s="119"/>
      <c r="M250" s="151" t="s">
        <v>18</v>
      </c>
      <c r="N250" s="155"/>
      <c r="O250" s="156" t="s">
        <v>18</v>
      </c>
      <c r="P250" s="157"/>
      <c r="Q250" s="151" t="s">
        <v>18</v>
      </c>
      <c r="R250" s="30"/>
      <c r="S250" s="3"/>
      <c r="T250" s="3"/>
      <c r="U250" s="3"/>
      <c r="V250" s="3"/>
      <c r="W250" s="3"/>
      <c r="X250" s="3"/>
      <c r="Y250" s="3"/>
    </row>
    <row r="251" spans="1:25" ht="12" customHeight="1">
      <c r="A251" s="7"/>
      <c r="B251" s="158" t="s">
        <v>165</v>
      </c>
      <c r="C251" s="54"/>
      <c r="D251" s="3"/>
      <c r="E251" s="3"/>
      <c r="F251" s="3"/>
      <c r="G251" s="159"/>
      <c r="H251" s="160"/>
      <c r="I251" s="161"/>
      <c r="J251" s="160"/>
      <c r="K251" s="162"/>
      <c r="L251" s="119"/>
      <c r="M251" s="163"/>
      <c r="N251" s="164"/>
      <c r="O251" s="165"/>
      <c r="P251" s="166"/>
      <c r="Q251" s="163"/>
      <c r="R251" s="30"/>
      <c r="S251" s="3"/>
      <c r="T251" s="3"/>
      <c r="U251" s="3"/>
      <c r="V251" s="3"/>
      <c r="W251" s="3"/>
      <c r="X251" s="3"/>
      <c r="Y251" s="3"/>
    </row>
    <row r="252" spans="1:25" ht="12" customHeight="1">
      <c r="A252" s="7"/>
      <c r="B252" s="3" t="s">
        <v>166</v>
      </c>
      <c r="C252" s="54"/>
      <c r="D252" s="54" t="s">
        <v>167</v>
      </c>
      <c r="F252" s="3"/>
      <c r="G252" s="167">
        <v>950000</v>
      </c>
      <c r="H252" s="168"/>
      <c r="I252" s="169">
        <v>0</v>
      </c>
      <c r="J252" s="168"/>
      <c r="K252" s="35">
        <f>SUM(G252:J252)</f>
        <v>950000</v>
      </c>
      <c r="L252" s="119"/>
      <c r="M252" s="170">
        <v>0</v>
      </c>
      <c r="N252" s="171"/>
      <c r="O252" s="172">
        <v>0</v>
      </c>
      <c r="P252" s="173"/>
      <c r="Q252" s="170">
        <f>SUM(M252:P252)</f>
        <v>0</v>
      </c>
      <c r="R252" s="30"/>
      <c r="S252" s="3"/>
      <c r="T252" s="3"/>
      <c r="U252" s="3"/>
      <c r="V252" s="3"/>
      <c r="W252" s="3"/>
      <c r="X252" s="3"/>
      <c r="Y252" s="3"/>
    </row>
    <row r="253" spans="1:25" ht="12" customHeight="1">
      <c r="A253" s="7"/>
      <c r="B253" s="3"/>
      <c r="C253" s="54"/>
      <c r="D253" s="3"/>
      <c r="E253" s="3"/>
      <c r="F253" s="3"/>
      <c r="G253" s="167"/>
      <c r="H253" s="168"/>
      <c r="I253" s="169"/>
      <c r="J253" s="168"/>
      <c r="K253" s="35"/>
      <c r="L253" s="119"/>
      <c r="M253" s="170"/>
      <c r="N253" s="171"/>
      <c r="O253" s="172"/>
      <c r="P253" s="173"/>
      <c r="Q253" s="170"/>
      <c r="R253" s="30"/>
      <c r="S253" s="3"/>
      <c r="T253" s="3"/>
      <c r="U253" s="3"/>
      <c r="V253" s="3"/>
      <c r="W253" s="3"/>
      <c r="X253" s="3"/>
      <c r="Y253" s="3"/>
    </row>
    <row r="254" spans="1:25" ht="12" customHeight="1">
      <c r="A254" s="7"/>
      <c r="B254" s="158" t="s">
        <v>168</v>
      </c>
      <c r="C254" s="54"/>
      <c r="D254" s="3"/>
      <c r="E254" s="3"/>
      <c r="F254" s="3"/>
      <c r="G254" s="167"/>
      <c r="H254" s="168"/>
      <c r="I254" s="169"/>
      <c r="J254" s="168"/>
      <c r="K254" s="35"/>
      <c r="L254" s="119"/>
      <c r="M254" s="170"/>
      <c r="N254" s="171"/>
      <c r="O254" s="174"/>
      <c r="P254" s="173"/>
      <c r="Q254" s="170"/>
      <c r="R254" s="30"/>
      <c r="S254" s="3"/>
      <c r="T254" s="3"/>
      <c r="U254" s="3"/>
      <c r="V254" s="3"/>
      <c r="W254" s="3"/>
      <c r="X254" s="3"/>
      <c r="Y254" s="3"/>
    </row>
    <row r="255" spans="1:25" ht="12" customHeight="1">
      <c r="A255" s="7"/>
      <c r="B255" s="3" t="s">
        <v>251</v>
      </c>
      <c r="C255" s="54"/>
      <c r="D255" s="54"/>
      <c r="F255" s="3"/>
      <c r="G255" s="175">
        <f>660138+77482+20625</f>
        <v>758245</v>
      </c>
      <c r="H255" s="176"/>
      <c r="I255" s="177">
        <v>22375</v>
      </c>
      <c r="J255" s="176"/>
      <c r="K255" s="53">
        <f>SUM(G255:J255)</f>
        <v>780620</v>
      </c>
      <c r="L255" s="119"/>
      <c r="M255" s="170">
        <f>272500+31000+6541+1336+97+250000</f>
        <v>561474</v>
      </c>
      <c r="N255" s="171"/>
      <c r="O255" s="178">
        <f>1852076-M255</f>
        <v>1290602</v>
      </c>
      <c r="P255" s="173"/>
      <c r="Q255" s="170">
        <f>SUM(M255:P255)</f>
        <v>1852076</v>
      </c>
      <c r="R255" s="30"/>
      <c r="S255" s="3"/>
      <c r="T255" s="3"/>
      <c r="U255" s="3"/>
      <c r="V255" s="3"/>
      <c r="W255" s="3"/>
      <c r="X255" s="3"/>
      <c r="Y255" s="3"/>
    </row>
    <row r="256" spans="1:25" ht="12" customHeight="1">
      <c r="A256" s="7"/>
      <c r="B256" s="3"/>
      <c r="C256" s="54"/>
      <c r="D256" s="3"/>
      <c r="E256" s="3"/>
      <c r="F256" s="3"/>
      <c r="G256" s="179"/>
      <c r="H256" s="180"/>
      <c r="I256" s="181"/>
      <c r="J256" s="180"/>
      <c r="K256" s="55"/>
      <c r="L256" s="119"/>
      <c r="M256" s="182"/>
      <c r="N256" s="183"/>
      <c r="O256" s="184"/>
      <c r="P256" s="185"/>
      <c r="Q256" s="182"/>
      <c r="R256" s="30"/>
      <c r="S256" s="3"/>
      <c r="T256" s="3"/>
      <c r="U256" s="3"/>
      <c r="V256" s="3"/>
      <c r="W256" s="3"/>
      <c r="X256" s="3"/>
      <c r="Y256" s="3"/>
    </row>
    <row r="257" spans="1:25" ht="12" customHeight="1">
      <c r="A257" s="7"/>
      <c r="B257" s="3" t="s">
        <v>169</v>
      </c>
      <c r="C257" s="54"/>
      <c r="D257" s="3"/>
      <c r="E257" s="3"/>
      <c r="F257" s="3"/>
      <c r="G257" s="186">
        <f>SUM(G252:G255)</f>
        <v>1708245</v>
      </c>
      <c r="H257" s="154"/>
      <c r="I257" s="187">
        <f>SUM(I252:I255)</f>
        <v>22375</v>
      </c>
      <c r="J257" s="154"/>
      <c r="K257" s="188">
        <f>SUM(K252:K255)</f>
        <v>1730620</v>
      </c>
      <c r="L257" s="119"/>
      <c r="M257" s="187">
        <f>SUM(M252:M255)</f>
        <v>561474</v>
      </c>
      <c r="N257" s="155"/>
      <c r="O257" s="189">
        <f>SUM(O252:O255)</f>
        <v>1290602</v>
      </c>
      <c r="P257" s="157"/>
      <c r="Q257" s="187">
        <f>SUM(Q252:Q255)</f>
        <v>1852076</v>
      </c>
      <c r="R257" s="30"/>
      <c r="S257" s="3"/>
      <c r="T257" s="3"/>
      <c r="U257" s="3"/>
      <c r="V257" s="3"/>
      <c r="W257" s="3"/>
      <c r="X257" s="3"/>
      <c r="Y257" s="3"/>
    </row>
    <row r="258" spans="1:25" ht="12" customHeight="1">
      <c r="A258" s="7"/>
      <c r="B258" s="3"/>
      <c r="C258" s="54"/>
      <c r="D258" s="3"/>
      <c r="E258" s="3"/>
      <c r="F258" s="3"/>
      <c r="G258" s="159"/>
      <c r="H258" s="160"/>
      <c r="I258" s="161"/>
      <c r="J258" s="160"/>
      <c r="K258" s="162"/>
      <c r="L258" s="119"/>
      <c r="M258" s="163"/>
      <c r="N258" s="164"/>
      <c r="O258" s="165"/>
      <c r="P258" s="166"/>
      <c r="Q258" s="163"/>
      <c r="R258" s="30"/>
      <c r="S258" s="3"/>
      <c r="T258" s="3"/>
      <c r="U258" s="3"/>
      <c r="V258" s="3"/>
      <c r="W258" s="3"/>
      <c r="X258" s="3"/>
      <c r="Y258" s="3"/>
    </row>
    <row r="259" spans="1:25" ht="12" customHeight="1">
      <c r="A259" s="7"/>
      <c r="B259" s="3" t="s">
        <v>170</v>
      </c>
      <c r="C259" s="54"/>
      <c r="D259" s="3"/>
      <c r="E259" s="3"/>
      <c r="F259" s="3"/>
      <c r="G259" s="167"/>
      <c r="H259" s="168"/>
      <c r="I259" s="169"/>
      <c r="J259" s="168"/>
      <c r="K259" s="35"/>
      <c r="L259" s="119"/>
      <c r="M259" s="170"/>
      <c r="N259" s="171"/>
      <c r="O259" s="174"/>
      <c r="P259" s="173"/>
      <c r="Q259" s="170"/>
      <c r="R259" s="30"/>
      <c r="S259" s="3"/>
      <c r="T259" s="3"/>
      <c r="U259" s="3"/>
      <c r="V259" s="3"/>
      <c r="W259" s="3"/>
      <c r="X259" s="3"/>
      <c r="Y259" s="3"/>
    </row>
    <row r="260" spans="1:25" ht="12" customHeight="1">
      <c r="A260" s="7"/>
      <c r="B260" s="3" t="s">
        <v>171</v>
      </c>
      <c r="C260" s="54"/>
      <c r="D260" s="3"/>
      <c r="E260" s="3"/>
      <c r="F260" s="3"/>
      <c r="G260" s="167"/>
      <c r="H260" s="168"/>
      <c r="I260" s="169"/>
      <c r="J260" s="168"/>
      <c r="K260" s="35"/>
      <c r="L260" s="119"/>
      <c r="M260" s="170"/>
      <c r="N260" s="171"/>
      <c r="O260" s="174"/>
      <c r="P260" s="173"/>
      <c r="Q260" s="170"/>
      <c r="R260" s="30"/>
      <c r="S260" s="3"/>
      <c r="T260" s="3"/>
      <c r="U260" s="3"/>
      <c r="V260" s="3"/>
      <c r="W260" s="3"/>
      <c r="X260" s="3"/>
      <c r="Y260" s="3"/>
    </row>
    <row r="261" spans="1:25" ht="12" customHeight="1">
      <c r="A261" s="7"/>
      <c r="B261" s="3" t="s">
        <v>172</v>
      </c>
      <c r="C261" s="54"/>
      <c r="D261" s="3"/>
      <c r="E261" s="3"/>
      <c r="F261" s="3"/>
      <c r="G261" s="167">
        <v>-98107</v>
      </c>
      <c r="H261" s="168"/>
      <c r="I261" s="169">
        <v>-20625</v>
      </c>
      <c r="J261" s="168"/>
      <c r="K261" s="35">
        <f>SUM(G261:I261)</f>
        <v>-118732</v>
      </c>
      <c r="L261" s="119"/>
      <c r="M261" s="169">
        <v>0</v>
      </c>
      <c r="N261" s="168"/>
      <c r="O261" s="177">
        <v>0</v>
      </c>
      <c r="P261" s="168"/>
      <c r="Q261" s="170">
        <f>SUM(M261:O261)</f>
        <v>0</v>
      </c>
      <c r="R261" s="30"/>
      <c r="S261" s="3"/>
      <c r="T261" s="3"/>
      <c r="U261" s="3"/>
      <c r="V261" s="3"/>
      <c r="W261" s="3"/>
      <c r="X261" s="3"/>
      <c r="Y261" s="3"/>
    </row>
    <row r="262" spans="1:25" ht="12" customHeight="1">
      <c r="A262" s="7"/>
      <c r="B262" s="3"/>
      <c r="C262" s="54"/>
      <c r="D262" s="3"/>
      <c r="E262" s="3"/>
      <c r="F262" s="3"/>
      <c r="G262" s="179"/>
      <c r="H262" s="180"/>
      <c r="I262" s="181"/>
      <c r="J262" s="180"/>
      <c r="K262" s="55"/>
      <c r="L262" s="119"/>
      <c r="M262" s="182"/>
      <c r="N262" s="183"/>
      <c r="O262" s="184"/>
      <c r="P262" s="185"/>
      <c r="Q262" s="182"/>
      <c r="R262" s="30"/>
      <c r="S262" s="3"/>
      <c r="T262" s="3"/>
      <c r="U262" s="3"/>
      <c r="V262" s="3"/>
      <c r="W262" s="3"/>
      <c r="X262" s="3"/>
      <c r="Y262" s="3"/>
    </row>
    <row r="263" spans="1:25" ht="12" customHeight="1" thickBot="1">
      <c r="A263" s="7"/>
      <c r="B263" s="13" t="s">
        <v>173</v>
      </c>
      <c r="C263" s="54"/>
      <c r="D263" s="3"/>
      <c r="E263" s="3"/>
      <c r="F263" s="3"/>
      <c r="G263" s="190">
        <f>SUM(G257:G261)</f>
        <v>1610138</v>
      </c>
      <c r="H263" s="191"/>
      <c r="I263" s="192">
        <f>SUM(I257:I261)</f>
        <v>1750</v>
      </c>
      <c r="J263" s="191"/>
      <c r="K263" s="192">
        <f>SUM(K257:K261)</f>
        <v>1611888</v>
      </c>
      <c r="L263" s="119"/>
      <c r="M263" s="190">
        <f>SUM(M257:M261)</f>
        <v>561474</v>
      </c>
      <c r="N263" s="193"/>
      <c r="O263" s="194">
        <f>SUM(O257:O261)</f>
        <v>1290602</v>
      </c>
      <c r="P263" s="195"/>
      <c r="Q263" s="192">
        <f>SUM(Q257:Q261)</f>
        <v>1852076</v>
      </c>
      <c r="R263" s="30"/>
      <c r="S263" s="3"/>
      <c r="T263" s="3"/>
      <c r="U263" s="3"/>
      <c r="V263" s="3"/>
      <c r="W263" s="3"/>
      <c r="X263" s="3"/>
      <c r="Y263" s="3"/>
    </row>
    <row r="264" spans="1:25" ht="12" customHeight="1">
      <c r="A264" s="7"/>
      <c r="B264" s="3"/>
      <c r="C264" s="54"/>
      <c r="D264" s="3"/>
      <c r="E264" s="3"/>
      <c r="F264" s="3"/>
      <c r="G264" s="30"/>
      <c r="H264" s="30"/>
      <c r="I264" s="30"/>
      <c r="J264" s="30"/>
      <c r="K264" s="35"/>
      <c r="L264" s="35"/>
      <c r="M264" s="35"/>
      <c r="N264" s="35"/>
      <c r="O264" s="141"/>
      <c r="P264" s="142"/>
      <c r="Q264" s="35"/>
      <c r="R264" s="30"/>
      <c r="S264" s="3"/>
      <c r="T264" s="3"/>
      <c r="U264" s="3"/>
      <c r="V264" s="3"/>
      <c r="W264" s="3"/>
      <c r="X264" s="3"/>
      <c r="Y264" s="3"/>
    </row>
    <row r="265" spans="1:25" ht="12" customHeight="1">
      <c r="A265" s="7" t="s">
        <v>127</v>
      </c>
      <c r="B265" s="3"/>
      <c r="C265" s="54"/>
      <c r="D265" s="3"/>
      <c r="E265" s="3"/>
      <c r="F265" s="3"/>
      <c r="G265" s="30"/>
      <c r="H265" s="30"/>
      <c r="I265" s="30"/>
      <c r="J265" s="30"/>
      <c r="K265" s="35"/>
      <c r="L265" s="35"/>
      <c r="M265" s="35"/>
      <c r="N265" s="35"/>
      <c r="O265" s="141"/>
      <c r="P265" s="142"/>
      <c r="Q265" s="35"/>
      <c r="R265" s="30"/>
      <c r="S265" s="3"/>
      <c r="T265" s="3"/>
      <c r="U265" s="3"/>
      <c r="V265" s="3"/>
      <c r="W265" s="3"/>
      <c r="X265" s="3"/>
      <c r="Y265" s="3"/>
    </row>
    <row r="266" spans="1:25" ht="12" customHeight="1">
      <c r="A266" s="7"/>
      <c r="B266" s="3"/>
      <c r="C266" s="54"/>
      <c r="D266" s="3"/>
      <c r="E266" s="3"/>
      <c r="F266" s="3"/>
      <c r="G266" s="30"/>
      <c r="H266" s="30"/>
      <c r="I266" s="30"/>
      <c r="J266" s="30"/>
      <c r="K266" s="35"/>
      <c r="L266" s="35"/>
      <c r="M266" s="35"/>
      <c r="N266" s="35"/>
      <c r="O266" s="141"/>
      <c r="P266" s="142"/>
      <c r="Q266" s="35"/>
      <c r="R266" s="30"/>
      <c r="S266" s="3"/>
      <c r="T266" s="3"/>
      <c r="U266" s="3"/>
      <c r="V266" s="3"/>
      <c r="W266" s="3"/>
      <c r="X266" s="3"/>
      <c r="Y266" s="3"/>
    </row>
    <row r="267" spans="1:25" ht="12" customHeight="1">
      <c r="A267" s="7"/>
      <c r="B267" s="3"/>
      <c r="C267" s="54"/>
      <c r="D267" s="3"/>
      <c r="E267" s="3"/>
      <c r="F267" s="3"/>
      <c r="G267" s="57"/>
      <c r="H267" s="57"/>
      <c r="I267" s="57"/>
      <c r="J267" s="57"/>
      <c r="K267" s="58"/>
      <c r="L267" s="58"/>
      <c r="M267" s="58"/>
      <c r="N267" s="58"/>
      <c r="O267" s="141"/>
      <c r="P267" s="142"/>
      <c r="Q267" s="58"/>
      <c r="R267" s="57"/>
      <c r="S267" s="3"/>
      <c r="T267" s="3"/>
      <c r="U267" s="3"/>
      <c r="V267" s="3"/>
      <c r="W267" s="3"/>
      <c r="X267" s="3"/>
      <c r="Y267" s="3"/>
    </row>
    <row r="268" spans="1:17" ht="12" customHeight="1">
      <c r="A268" s="89" t="s">
        <v>174</v>
      </c>
      <c r="B268" s="4" t="s">
        <v>175</v>
      </c>
      <c r="Q268" s="92"/>
    </row>
    <row r="270" spans="1:25" ht="12" customHeight="1">
      <c r="A270" s="7" t="s">
        <v>176</v>
      </c>
      <c r="B270" s="3" t="s">
        <v>177</v>
      </c>
      <c r="C270" s="54"/>
      <c r="D270" s="3"/>
      <c r="E270" s="3"/>
      <c r="F270" s="3"/>
      <c r="G270" s="57"/>
      <c r="H270" s="57"/>
      <c r="I270" s="57"/>
      <c r="J270" s="57"/>
      <c r="K270" s="58"/>
      <c r="L270" s="58"/>
      <c r="M270" s="58"/>
      <c r="N270" s="58"/>
      <c r="O270" s="141"/>
      <c r="P270" s="142"/>
      <c r="Q270" s="58"/>
      <c r="R270" s="57"/>
      <c r="S270" s="3"/>
      <c r="T270" s="3"/>
      <c r="U270" s="3"/>
      <c r="V270" s="3"/>
      <c r="W270" s="3"/>
      <c r="X270" s="3"/>
      <c r="Y270" s="3"/>
    </row>
    <row r="272" spans="1:2" ht="12" customHeight="1">
      <c r="A272" s="89" t="s">
        <v>178</v>
      </c>
      <c r="B272" s="4" t="s">
        <v>179</v>
      </c>
    </row>
    <row r="273" ht="6.75" customHeight="1"/>
    <row r="274" spans="13:17" ht="12" customHeight="1">
      <c r="M274" s="14"/>
      <c r="N274" s="14"/>
      <c r="O274" s="196" t="s">
        <v>180</v>
      </c>
      <c r="P274" s="14"/>
      <c r="Q274" s="197"/>
    </row>
    <row r="275" spans="1:25" ht="12" customHeight="1">
      <c r="A275" s="7"/>
      <c r="C275" s="3"/>
      <c r="D275" s="3"/>
      <c r="E275" s="3"/>
      <c r="F275" s="3"/>
      <c r="G275" s="57"/>
      <c r="H275" s="57"/>
      <c r="I275" s="57"/>
      <c r="J275" s="57"/>
      <c r="K275" s="58"/>
      <c r="L275" s="58"/>
      <c r="M275" s="70" t="s">
        <v>21</v>
      </c>
      <c r="N275" s="64"/>
      <c r="O275" s="112" t="s">
        <v>181</v>
      </c>
      <c r="P275" s="25"/>
      <c r="Q275" s="198" t="s">
        <v>182</v>
      </c>
      <c r="R275" s="57"/>
      <c r="S275" s="23"/>
      <c r="T275" s="23"/>
      <c r="U275" s="88"/>
      <c r="V275" s="23"/>
      <c r="W275" s="88"/>
      <c r="X275" s="3"/>
      <c r="Y275" s="3"/>
    </row>
    <row r="276" spans="1:25" ht="12" customHeight="1">
      <c r="A276" s="7"/>
      <c r="B276" s="46" t="s">
        <v>183</v>
      </c>
      <c r="C276" s="3"/>
      <c r="D276" s="3"/>
      <c r="E276" s="3"/>
      <c r="F276" s="3"/>
      <c r="G276" s="19"/>
      <c r="H276" s="19"/>
      <c r="I276" s="19"/>
      <c r="J276" s="19"/>
      <c r="K276" s="49"/>
      <c r="L276" s="49"/>
      <c r="M276" s="20" t="s">
        <v>18</v>
      </c>
      <c r="N276" s="21"/>
      <c r="O276" s="199" t="s">
        <v>18</v>
      </c>
      <c r="P276" s="200"/>
      <c r="Q276" s="20" t="s">
        <v>18</v>
      </c>
      <c r="R276" s="50"/>
      <c r="S276" s="23"/>
      <c r="T276" s="23"/>
      <c r="U276" s="88"/>
      <c r="V276" s="23"/>
      <c r="W276" s="88"/>
      <c r="X276" s="3"/>
      <c r="Y276" s="3"/>
    </row>
    <row r="277" spans="1:25" ht="12" customHeight="1">
      <c r="A277" s="7"/>
      <c r="C277" s="3"/>
      <c r="D277" s="3"/>
      <c r="E277" s="3"/>
      <c r="F277" s="3"/>
      <c r="G277" s="57"/>
      <c r="H277" s="57"/>
      <c r="I277" s="57"/>
      <c r="J277" s="57"/>
      <c r="K277" s="92"/>
      <c r="L277" s="92"/>
      <c r="M277" s="58"/>
      <c r="N277" s="58"/>
      <c r="O277" s="9"/>
      <c r="P277" s="8"/>
      <c r="Q277" s="58"/>
      <c r="R277" s="57"/>
      <c r="S277" s="23"/>
      <c r="T277" s="23"/>
      <c r="U277" s="88"/>
      <c r="V277" s="23"/>
      <c r="W277" s="88"/>
      <c r="X277" s="3"/>
      <c r="Y277" s="3"/>
    </row>
    <row r="278" spans="1:25" ht="12" customHeight="1">
      <c r="A278" s="7"/>
      <c r="B278" s="4" t="s">
        <v>184</v>
      </c>
      <c r="C278" s="3"/>
      <c r="D278" s="3"/>
      <c r="E278" s="3"/>
      <c r="F278" s="3"/>
      <c r="G278" s="145"/>
      <c r="H278" s="145"/>
      <c r="I278" s="145"/>
      <c r="J278" s="145"/>
      <c r="K278" s="92"/>
      <c r="L278" s="92"/>
      <c r="M278" s="35">
        <f>'[1]work-1'!L10</f>
        <v>365840</v>
      </c>
      <c r="N278" s="201"/>
      <c r="O278" s="53">
        <f>'[1]work-1'!L64</f>
        <v>-17202</v>
      </c>
      <c r="P278" s="87"/>
      <c r="Q278" s="35">
        <f>'[1]work-1'!R64</f>
        <v>4578934</v>
      </c>
      <c r="R278" s="57"/>
      <c r="S278" s="23"/>
      <c r="T278" s="23"/>
      <c r="U278" s="88"/>
      <c r="V278" s="23"/>
      <c r="W278" s="88"/>
      <c r="X278" s="3"/>
      <c r="Y278" s="3"/>
    </row>
    <row r="279" spans="1:25" ht="12" customHeight="1">
      <c r="A279" s="7"/>
      <c r="B279" s="3" t="s">
        <v>185</v>
      </c>
      <c r="C279" s="3"/>
      <c r="D279" s="3"/>
      <c r="E279" s="3"/>
      <c r="F279" s="3"/>
      <c r="G279" s="30"/>
      <c r="H279" s="30"/>
      <c r="I279" s="30"/>
      <c r="J279" s="30"/>
      <c r="K279" s="92"/>
      <c r="L279" s="92"/>
      <c r="M279" s="202">
        <f>'[1]work-1'!L11</f>
        <v>22145</v>
      </c>
      <c r="N279" s="202"/>
      <c r="O279" s="53">
        <f>'[1]work-1'!L65</f>
        <v>3025</v>
      </c>
      <c r="P279" s="49"/>
      <c r="Q279" s="35">
        <f>'[1]work-1'!R65</f>
        <v>110041</v>
      </c>
      <c r="R279" s="57"/>
      <c r="S279" s="23"/>
      <c r="T279" s="23"/>
      <c r="U279" s="88"/>
      <c r="V279" s="23"/>
      <c r="W279" s="88"/>
      <c r="X279" s="3"/>
      <c r="Y279" s="3"/>
    </row>
    <row r="280" spans="1:25" ht="12" customHeight="1">
      <c r="A280" s="7"/>
      <c r="B280" s="3" t="s">
        <v>186</v>
      </c>
      <c r="C280" s="3"/>
      <c r="D280" s="3"/>
      <c r="E280" s="3"/>
      <c r="F280" s="3"/>
      <c r="G280" s="30"/>
      <c r="H280" s="30"/>
      <c r="I280" s="30"/>
      <c r="J280" s="30"/>
      <c r="K280" s="92"/>
      <c r="L280" s="92"/>
      <c r="M280" s="202">
        <f>'[1]work-1'!L12</f>
        <v>117270</v>
      </c>
      <c r="N280" s="202"/>
      <c r="O280" s="53">
        <f>'[1]work-1'!L66</f>
        <v>7416</v>
      </c>
      <c r="P280" s="49"/>
      <c r="Q280" s="35">
        <f>'[1]work-1'!R66</f>
        <v>612244</v>
      </c>
      <c r="R280" s="57"/>
      <c r="S280" s="23"/>
      <c r="T280" s="23"/>
      <c r="U280" s="88"/>
      <c r="V280" s="23"/>
      <c r="W280" s="88"/>
      <c r="X280" s="3"/>
      <c r="Y280" s="3"/>
    </row>
    <row r="281" spans="1:25" ht="12" customHeight="1">
      <c r="A281" s="7"/>
      <c r="B281" s="3" t="s">
        <v>187</v>
      </c>
      <c r="D281" s="3"/>
      <c r="E281" s="3"/>
      <c r="F281" s="3"/>
      <c r="M281" s="202">
        <f>'[1]work-1'!L13</f>
        <v>539</v>
      </c>
      <c r="N281" s="203"/>
      <c r="O281" s="53">
        <f>'[1]work-1'!L67</f>
        <v>-1101</v>
      </c>
      <c r="P281" s="49"/>
      <c r="Q281" s="35">
        <f>'[1]work-1'!R67</f>
        <v>11141</v>
      </c>
      <c r="S281" s="23"/>
      <c r="T281" s="23"/>
      <c r="U281" s="88"/>
      <c r="V281" s="23"/>
      <c r="W281" s="88"/>
      <c r="X281" s="3"/>
      <c r="Y281" s="3"/>
    </row>
    <row r="282" spans="1:25" ht="12" customHeight="1">
      <c r="A282" s="7"/>
      <c r="B282" s="3" t="s">
        <v>188</v>
      </c>
      <c r="C282" s="3"/>
      <c r="D282" s="3"/>
      <c r="E282" s="3"/>
      <c r="F282" s="3"/>
      <c r="G282" s="30"/>
      <c r="H282" s="30"/>
      <c r="I282" s="30"/>
      <c r="J282" s="30"/>
      <c r="K282" s="92"/>
      <c r="L282" s="92"/>
      <c r="M282" s="202">
        <f>'[1]work-1'!L14</f>
        <v>13198</v>
      </c>
      <c r="N282" s="202"/>
      <c r="O282" s="53">
        <f>'[1]work-1'!L68</f>
        <v>1030</v>
      </c>
      <c r="P282" s="49"/>
      <c r="Q282" s="35">
        <f>'[1]work-1'!R68</f>
        <v>61298</v>
      </c>
      <c r="R282" s="57"/>
      <c r="S282" s="23"/>
      <c r="T282" s="23"/>
      <c r="U282" s="88"/>
      <c r="V282" s="23"/>
      <c r="W282" s="88"/>
      <c r="X282" s="3"/>
      <c r="Y282" s="3"/>
    </row>
    <row r="283" spans="1:25" ht="12" customHeight="1">
      <c r="A283" s="7"/>
      <c r="B283" s="3" t="s">
        <v>189</v>
      </c>
      <c r="C283" s="3"/>
      <c r="D283" s="3"/>
      <c r="E283" s="3"/>
      <c r="F283" s="3"/>
      <c r="G283" s="30"/>
      <c r="H283" s="30"/>
      <c r="I283" s="30"/>
      <c r="J283" s="30"/>
      <c r="K283" s="92"/>
      <c r="L283" s="92"/>
      <c r="M283" s="76">
        <f>'[1]work-1'!L9</f>
        <v>0</v>
      </c>
      <c r="N283" s="202"/>
      <c r="O283" s="56">
        <f>'[1]work-1'!L63</f>
        <v>-7267</v>
      </c>
      <c r="P283" s="35"/>
      <c r="Q283" s="55">
        <f>'[1]work-1'!R63</f>
        <v>400029.00000000023</v>
      </c>
      <c r="R283" s="57"/>
      <c r="S283" s="23"/>
      <c r="T283" s="23"/>
      <c r="U283" s="88"/>
      <c r="V283" s="23"/>
      <c r="W283" s="88"/>
      <c r="X283" s="3"/>
      <c r="Y283" s="3"/>
    </row>
    <row r="284" spans="1:25" ht="12" customHeight="1">
      <c r="A284" s="7"/>
      <c r="B284" s="3"/>
      <c r="C284" s="3"/>
      <c r="D284" s="3"/>
      <c r="E284" s="3"/>
      <c r="F284" s="3"/>
      <c r="G284" s="30"/>
      <c r="H284" s="30"/>
      <c r="I284" s="30"/>
      <c r="J284" s="30"/>
      <c r="K284" s="92"/>
      <c r="L284" s="92"/>
      <c r="M284" s="35">
        <f>SUM(M278:M283)</f>
        <v>518992</v>
      </c>
      <c r="N284" s="35"/>
      <c r="O284" s="53">
        <f>SUM(O278:O283)</f>
        <v>-14099</v>
      </c>
      <c r="P284" s="35"/>
      <c r="Q284" s="35">
        <f>SUM(Q278:Q283)</f>
        <v>5773687</v>
      </c>
      <c r="R284" s="57"/>
      <c r="S284" s="23"/>
      <c r="T284" s="23"/>
      <c r="U284" s="88"/>
      <c r="V284" s="23"/>
      <c r="W284" s="88"/>
      <c r="X284" s="3"/>
      <c r="Y284" s="3"/>
    </row>
    <row r="285" spans="1:25" ht="12" customHeight="1">
      <c r="A285" s="7"/>
      <c r="B285" s="3" t="s">
        <v>190</v>
      </c>
      <c r="C285" s="3"/>
      <c r="D285" s="3"/>
      <c r="E285" s="3"/>
      <c r="F285" s="3"/>
      <c r="G285" s="57"/>
      <c r="H285" s="57"/>
      <c r="I285" s="57"/>
      <c r="J285" s="57"/>
      <c r="K285" s="92"/>
      <c r="L285" s="92"/>
      <c r="M285" s="202">
        <v>0</v>
      </c>
      <c r="N285" s="35"/>
      <c r="O285" s="53">
        <f>'[1]work-1'!L72</f>
        <v>38130.798</v>
      </c>
      <c r="P285" s="87"/>
      <c r="Q285" s="202">
        <v>0</v>
      </c>
      <c r="R285" s="57"/>
      <c r="S285" s="23"/>
      <c r="T285" s="23"/>
      <c r="U285" s="88"/>
      <c r="V285" s="23"/>
      <c r="W285" s="88"/>
      <c r="X285" s="3"/>
      <c r="Y285" s="3"/>
    </row>
    <row r="286" spans="1:25" ht="12" customHeight="1">
      <c r="A286" s="7"/>
      <c r="B286" s="3" t="s">
        <v>191</v>
      </c>
      <c r="C286" s="3"/>
      <c r="D286" s="3"/>
      <c r="E286" s="3"/>
      <c r="F286" s="3"/>
      <c r="G286" s="57"/>
      <c r="H286" s="57"/>
      <c r="I286" s="57"/>
      <c r="J286" s="57"/>
      <c r="K286" s="92"/>
      <c r="L286" s="92"/>
      <c r="M286" s="76">
        <v>0</v>
      </c>
      <c r="N286" s="35"/>
      <c r="O286" s="77">
        <v>0</v>
      </c>
      <c r="P286" s="87"/>
      <c r="Q286" s="202">
        <f>+O82</f>
        <v>574131.8436</v>
      </c>
      <c r="R286" s="57"/>
      <c r="S286" s="23"/>
      <c r="T286" s="23"/>
      <c r="U286" s="88"/>
      <c r="V286" s="23"/>
      <c r="W286" s="88"/>
      <c r="X286" s="3"/>
      <c r="Y286" s="3"/>
    </row>
    <row r="287" spans="1:25" ht="12" customHeight="1" thickBot="1">
      <c r="A287" s="7"/>
      <c r="B287" s="3"/>
      <c r="C287" s="3"/>
      <c r="D287" s="3"/>
      <c r="E287" s="3"/>
      <c r="F287" s="3"/>
      <c r="G287" s="57"/>
      <c r="H287" s="57"/>
      <c r="I287" s="57"/>
      <c r="J287" s="57"/>
      <c r="K287" s="92"/>
      <c r="L287" s="92"/>
      <c r="M287" s="204">
        <f>SUM(M284:M286)</f>
        <v>518992</v>
      </c>
      <c r="N287" s="35"/>
      <c r="O287" s="205">
        <f>SUM(O284:O286)</f>
        <v>24031.798000000003</v>
      </c>
      <c r="P287" s="35"/>
      <c r="Q287" s="204">
        <f>SUM(Q284:Q286)</f>
        <v>6347818.8436</v>
      </c>
      <c r="R287" s="57"/>
      <c r="S287" s="23"/>
      <c r="T287" s="23"/>
      <c r="U287" s="88"/>
      <c r="V287" s="23"/>
      <c r="W287" s="88"/>
      <c r="X287" s="3"/>
      <c r="Y287" s="3"/>
    </row>
    <row r="288" spans="1:25" ht="12" customHeight="1">
      <c r="A288" s="7"/>
      <c r="B288" s="3"/>
      <c r="C288" s="3"/>
      <c r="D288" s="3"/>
      <c r="E288" s="3"/>
      <c r="F288" s="3"/>
      <c r="G288" s="57"/>
      <c r="H288" s="57"/>
      <c r="I288" s="57"/>
      <c r="J288" s="57"/>
      <c r="K288" s="92"/>
      <c r="L288" s="92"/>
      <c r="M288" s="35"/>
      <c r="N288" s="35"/>
      <c r="O288" s="99"/>
      <c r="P288" s="87"/>
      <c r="Q288" s="35"/>
      <c r="R288" s="57"/>
      <c r="S288" s="23"/>
      <c r="T288" s="23"/>
      <c r="U288" s="88"/>
      <c r="V288" s="23"/>
      <c r="W288" s="88"/>
      <c r="X288" s="3"/>
      <c r="Y288" s="3"/>
    </row>
    <row r="289" ht="12" customHeight="1">
      <c r="A289" s="206" t="s">
        <v>192</v>
      </c>
    </row>
    <row r="290" ht="12" customHeight="1">
      <c r="A290" s="206"/>
    </row>
    <row r="291" ht="12" customHeight="1">
      <c r="A291" s="206"/>
    </row>
    <row r="292" ht="12" customHeight="1">
      <c r="A292" s="206"/>
    </row>
    <row r="293" spans="1:2" ht="18" customHeight="1">
      <c r="A293" s="89" t="s">
        <v>193</v>
      </c>
      <c r="B293" s="4" t="s">
        <v>211</v>
      </c>
    </row>
    <row r="294" ht="6.75" customHeight="1"/>
    <row r="299" ht="13.5" customHeight="1"/>
    <row r="311" spans="1:2" ht="12" customHeight="1">
      <c r="A311" s="89" t="s">
        <v>194</v>
      </c>
      <c r="B311" s="4" t="s">
        <v>212</v>
      </c>
    </row>
    <row r="320" spans="1:2" ht="12" customHeight="1">
      <c r="A320" s="89" t="s">
        <v>195</v>
      </c>
      <c r="B320" s="4" t="s">
        <v>196</v>
      </c>
    </row>
    <row r="322" spans="1:2" ht="12" customHeight="1">
      <c r="A322" s="89" t="s">
        <v>197</v>
      </c>
      <c r="B322" s="4" t="s">
        <v>252</v>
      </c>
    </row>
    <row r="324" spans="1:25" ht="12" customHeight="1">
      <c r="A324" s="89" t="s">
        <v>198</v>
      </c>
      <c r="B324" s="3"/>
      <c r="C324" s="3"/>
      <c r="E324" s="3"/>
      <c r="F324" s="3"/>
      <c r="G324" s="57"/>
      <c r="H324" s="57"/>
      <c r="I324" s="57"/>
      <c r="J324" s="57"/>
      <c r="K324" s="92"/>
      <c r="L324" s="92"/>
      <c r="M324" s="58"/>
      <c r="N324" s="58"/>
      <c r="O324" s="99"/>
      <c r="P324" s="87"/>
      <c r="Q324" s="94"/>
      <c r="R324" s="57"/>
      <c r="S324" s="23"/>
      <c r="T324" s="23"/>
      <c r="U324" s="88"/>
      <c r="V324" s="23"/>
      <c r="W324" s="88"/>
      <c r="X324" s="3"/>
      <c r="Y324" s="3"/>
    </row>
    <row r="325" spans="2:25" ht="12" customHeight="1">
      <c r="B325" s="3"/>
      <c r="C325" s="3"/>
      <c r="E325" s="3"/>
      <c r="F325" s="3"/>
      <c r="G325" s="57"/>
      <c r="H325" s="57"/>
      <c r="I325" s="57"/>
      <c r="J325" s="57"/>
      <c r="K325" s="92"/>
      <c r="L325" s="92"/>
      <c r="M325" s="58"/>
      <c r="N325" s="58"/>
      <c r="O325" s="99"/>
      <c r="P325" s="87"/>
      <c r="Q325" s="94"/>
      <c r="R325" s="57"/>
      <c r="S325" s="23"/>
      <c r="T325" s="23"/>
      <c r="U325" s="88"/>
      <c r="V325" s="23"/>
      <c r="W325" s="88"/>
      <c r="X325" s="3"/>
      <c r="Y325" s="3"/>
    </row>
    <row r="326" spans="2:25" ht="12" customHeight="1">
      <c r="B326" s="3"/>
      <c r="C326" s="3"/>
      <c r="E326" s="3"/>
      <c r="F326" s="3"/>
      <c r="G326" s="57"/>
      <c r="H326" s="57"/>
      <c r="I326" s="57"/>
      <c r="J326" s="57"/>
      <c r="K326" s="92"/>
      <c r="L326" s="92"/>
      <c r="M326" s="58"/>
      <c r="N326" s="58"/>
      <c r="O326" s="99"/>
      <c r="P326" s="87"/>
      <c r="Q326" s="94"/>
      <c r="R326" s="57"/>
      <c r="S326" s="23"/>
      <c r="T326" s="23"/>
      <c r="U326" s="88"/>
      <c r="V326" s="23"/>
      <c r="W326" s="88"/>
      <c r="X326" s="3"/>
      <c r="Y326" s="3"/>
    </row>
    <row r="327" spans="1:25" ht="12" customHeight="1">
      <c r="A327" s="7"/>
      <c r="B327" s="3"/>
      <c r="C327" s="3"/>
      <c r="E327" s="3"/>
      <c r="F327" s="3"/>
      <c r="G327" s="57"/>
      <c r="H327" s="57"/>
      <c r="I327" s="57"/>
      <c r="J327" s="57"/>
      <c r="K327" s="92"/>
      <c r="L327" s="92"/>
      <c r="M327" s="58"/>
      <c r="N327" s="58"/>
      <c r="O327" s="99"/>
      <c r="P327" s="87"/>
      <c r="Q327" s="94"/>
      <c r="R327" s="57"/>
      <c r="S327" s="23"/>
      <c r="T327" s="23"/>
      <c r="U327" s="88"/>
      <c r="V327" s="23"/>
      <c r="W327" s="88"/>
      <c r="X327" s="3"/>
      <c r="Y327" s="3"/>
    </row>
    <row r="328" spans="1:25" ht="12" customHeight="1">
      <c r="A328" s="4"/>
      <c r="B328" s="3"/>
      <c r="C328" s="3"/>
      <c r="D328" s="3"/>
      <c r="E328" s="3"/>
      <c r="F328" s="3"/>
      <c r="G328" s="3"/>
      <c r="H328" s="3"/>
      <c r="I328" s="3"/>
      <c r="J328" s="3"/>
      <c r="K328" s="14"/>
      <c r="L328" s="15" t="s">
        <v>199</v>
      </c>
      <c r="M328" s="15"/>
      <c r="N328" s="15"/>
      <c r="O328" s="16"/>
      <c r="P328" s="15" t="s">
        <v>200</v>
      </c>
      <c r="Q328" s="15"/>
      <c r="R328" s="3"/>
      <c r="S328" s="3"/>
      <c r="T328" s="3"/>
      <c r="U328" s="3"/>
      <c r="V328" s="3"/>
      <c r="W328" s="3"/>
      <c r="X328" s="3"/>
      <c r="Y328" s="3"/>
    </row>
    <row r="329" spans="1:25" ht="12" customHeight="1">
      <c r="A329" s="7"/>
      <c r="B329" s="3"/>
      <c r="C329" s="3"/>
      <c r="D329" s="3"/>
      <c r="E329" s="3"/>
      <c r="F329" s="3"/>
      <c r="G329" s="3"/>
      <c r="H329" s="3"/>
      <c r="I329" s="3"/>
      <c r="J329" s="3"/>
      <c r="K329" s="14"/>
      <c r="L329" s="15" t="s">
        <v>8</v>
      </c>
      <c r="M329" s="15"/>
      <c r="N329" s="15"/>
      <c r="O329" s="16"/>
      <c r="P329" s="15" t="s">
        <v>8</v>
      </c>
      <c r="Q329" s="15"/>
      <c r="R329" s="3"/>
      <c r="S329" s="3"/>
      <c r="T329" s="3"/>
      <c r="U329" s="3"/>
      <c r="V329" s="3"/>
      <c r="W329" s="3"/>
      <c r="X329" s="3"/>
      <c r="Y329" s="3"/>
    </row>
    <row r="330" spans="1:25" ht="12" customHeight="1">
      <c r="A330" s="7"/>
      <c r="B330" s="3"/>
      <c r="C330" s="3"/>
      <c r="D330" s="3"/>
      <c r="E330" s="3"/>
      <c r="F330" s="3"/>
      <c r="G330" s="3"/>
      <c r="H330" s="3"/>
      <c r="I330" s="3"/>
      <c r="J330" s="3"/>
      <c r="K330" s="17"/>
      <c r="L330" s="17"/>
      <c r="M330" s="17" t="s">
        <v>9</v>
      </c>
      <c r="N330" s="17"/>
      <c r="O330" s="18"/>
      <c r="P330" s="17"/>
      <c r="Q330" s="17" t="s">
        <v>9</v>
      </c>
      <c r="R330" s="3"/>
      <c r="S330" s="3"/>
      <c r="T330" s="3"/>
      <c r="U330" s="3"/>
      <c r="V330" s="3"/>
      <c r="W330" s="3"/>
      <c r="X330" s="3"/>
      <c r="Y330" s="3"/>
    </row>
    <row r="331" spans="1:25" ht="12" customHeight="1">
      <c r="A331" s="7"/>
      <c r="B331" s="3"/>
      <c r="C331" s="3"/>
      <c r="D331" s="3"/>
      <c r="E331" s="3"/>
      <c r="F331" s="3"/>
      <c r="G331" s="3"/>
      <c r="H331" s="3"/>
      <c r="I331" s="3"/>
      <c r="J331" s="3"/>
      <c r="K331" s="17" t="s">
        <v>10</v>
      </c>
      <c r="L331" s="17"/>
      <c r="M331" s="17" t="s">
        <v>11</v>
      </c>
      <c r="N331" s="17"/>
      <c r="O331" s="18" t="s">
        <v>10</v>
      </c>
      <c r="P331" s="17"/>
      <c r="Q331" s="17" t="s">
        <v>11</v>
      </c>
      <c r="R331" s="3"/>
      <c r="S331" s="3"/>
      <c r="T331" s="3"/>
      <c r="U331" s="3"/>
      <c r="V331" s="3"/>
      <c r="W331" s="3"/>
      <c r="X331" s="3"/>
      <c r="Y331" s="3"/>
    </row>
    <row r="332" spans="1:25" ht="12" customHeight="1">
      <c r="A332" s="7"/>
      <c r="B332" s="3"/>
      <c r="C332" s="3"/>
      <c r="D332" s="3"/>
      <c r="E332" s="3"/>
      <c r="F332" s="3"/>
      <c r="G332" s="19"/>
      <c r="H332" s="19"/>
      <c r="I332" s="19"/>
      <c r="J332" s="19"/>
      <c r="K332" s="17" t="s">
        <v>11</v>
      </c>
      <c r="L332" s="17"/>
      <c r="M332" s="207" t="s">
        <v>12</v>
      </c>
      <c r="N332" s="20"/>
      <c r="O332" s="18" t="s">
        <v>11</v>
      </c>
      <c r="P332" s="17"/>
      <c r="Q332" s="207" t="s">
        <v>12</v>
      </c>
      <c r="R332" s="19"/>
      <c r="S332" s="3"/>
      <c r="T332" s="3"/>
      <c r="U332" s="3"/>
      <c r="V332" s="3"/>
      <c r="W332" s="3"/>
      <c r="X332" s="3"/>
      <c r="Y332" s="3"/>
    </row>
    <row r="333" spans="1:25" ht="12" customHeight="1">
      <c r="A333" s="7"/>
      <c r="B333" s="3"/>
      <c r="C333" s="3"/>
      <c r="D333" s="3"/>
      <c r="E333" s="3"/>
      <c r="F333" s="3"/>
      <c r="G333" s="23"/>
      <c r="H333" s="23"/>
      <c r="I333" s="23"/>
      <c r="J333" s="23"/>
      <c r="K333" s="27" t="s">
        <v>14</v>
      </c>
      <c r="L333" s="27"/>
      <c r="M333" s="17" t="s">
        <v>15</v>
      </c>
      <c r="N333" s="24"/>
      <c r="O333" s="26" t="s">
        <v>14</v>
      </c>
      <c r="P333" s="27"/>
      <c r="Q333" s="17" t="s">
        <v>15</v>
      </c>
      <c r="R333" s="3"/>
      <c r="S333" s="3"/>
      <c r="T333" s="3"/>
      <c r="U333" s="3"/>
      <c r="V333" s="3"/>
      <c r="W333" s="3"/>
      <c r="X333" s="3"/>
      <c r="Y333" s="3"/>
    </row>
    <row r="334" spans="1:25" ht="12" customHeight="1">
      <c r="A334" s="7"/>
      <c r="B334" s="3"/>
      <c r="C334" s="3"/>
      <c r="D334" s="3"/>
      <c r="E334" s="3"/>
      <c r="F334" s="3"/>
      <c r="G334" s="23"/>
      <c r="H334" s="23"/>
      <c r="I334" s="23"/>
      <c r="J334" s="23"/>
      <c r="K334" s="28" t="s">
        <v>16</v>
      </c>
      <c r="L334" s="25"/>
      <c r="M334" s="28" t="s">
        <v>17</v>
      </c>
      <c r="N334" s="24"/>
      <c r="O334" s="29" t="s">
        <v>16</v>
      </c>
      <c r="P334" s="25"/>
      <c r="Q334" s="28" t="s">
        <v>17</v>
      </c>
      <c r="R334" s="3"/>
      <c r="S334" s="3"/>
      <c r="T334" s="3"/>
      <c r="U334" s="3"/>
      <c r="V334" s="3"/>
      <c r="W334" s="3"/>
      <c r="X334" s="3"/>
      <c r="Y334" s="3"/>
    </row>
    <row r="335" spans="1:25" ht="12" customHeight="1">
      <c r="A335" s="7"/>
      <c r="B335" s="3"/>
      <c r="C335" s="3"/>
      <c r="D335" s="3"/>
      <c r="E335" s="3"/>
      <c r="F335" s="3"/>
      <c r="G335" s="30"/>
      <c r="H335" s="30"/>
      <c r="I335" s="30"/>
      <c r="J335" s="30"/>
      <c r="K335" s="28" t="s">
        <v>18</v>
      </c>
      <c r="L335" s="31"/>
      <c r="M335" s="28" t="s">
        <v>18</v>
      </c>
      <c r="N335" s="31"/>
      <c r="O335" s="29" t="s">
        <v>18</v>
      </c>
      <c r="P335" s="32"/>
      <c r="Q335" s="28" t="s">
        <v>18</v>
      </c>
      <c r="R335" s="30"/>
      <c r="S335" s="23"/>
      <c r="T335" s="33"/>
      <c r="U335" s="23"/>
      <c r="V335" s="23"/>
      <c r="W335" s="23"/>
      <c r="X335" s="33"/>
      <c r="Y335" s="34"/>
    </row>
    <row r="336" spans="1:25" ht="12" customHeight="1">
      <c r="A336" s="7"/>
      <c r="B336" s="3"/>
      <c r="C336" s="3"/>
      <c r="D336" s="3"/>
      <c r="E336" s="3"/>
      <c r="F336" s="3"/>
      <c r="G336" s="30"/>
      <c r="H336" s="30"/>
      <c r="I336" s="30"/>
      <c r="J336" s="30"/>
      <c r="K336" s="35"/>
      <c r="L336" s="35"/>
      <c r="M336" s="35"/>
      <c r="N336" s="35"/>
      <c r="O336" s="36"/>
      <c r="P336" s="37"/>
      <c r="Q336" s="35"/>
      <c r="R336" s="30"/>
      <c r="S336" s="23"/>
      <c r="T336" s="33"/>
      <c r="U336" s="23"/>
      <c r="V336" s="23"/>
      <c r="W336" s="23"/>
      <c r="X336" s="33"/>
      <c r="Y336" s="34"/>
    </row>
    <row r="337" spans="1:25" s="46" customFormat="1" ht="12" customHeight="1" thickBot="1">
      <c r="A337" s="1" t="s">
        <v>19</v>
      </c>
      <c r="B337" s="13" t="s">
        <v>20</v>
      </c>
      <c r="C337" s="13" t="s">
        <v>21</v>
      </c>
      <c r="D337" s="13"/>
      <c r="E337" s="13"/>
      <c r="F337" s="13"/>
      <c r="G337" s="38"/>
      <c r="H337" s="38"/>
      <c r="I337" s="38"/>
      <c r="J337" s="38"/>
      <c r="K337" s="39">
        <f>'[1]work-1'!F12</f>
        <v>112630</v>
      </c>
      <c r="L337" s="31"/>
      <c r="M337" s="40">
        <f>'[1]work-1'!G12</f>
        <v>42324</v>
      </c>
      <c r="N337" s="31"/>
      <c r="O337" s="41">
        <f>'[1]work-1'!F13</f>
        <v>123715</v>
      </c>
      <c r="P337" s="31"/>
      <c r="Q337" s="40">
        <f>'[1]work-1'!G13</f>
        <v>124727</v>
      </c>
      <c r="R337" s="38"/>
      <c r="S337" s="43"/>
      <c r="T337" s="44"/>
      <c r="U337" s="43"/>
      <c r="V337" s="43"/>
      <c r="W337" s="43"/>
      <c r="X337" s="45"/>
      <c r="Y337" s="45"/>
    </row>
    <row r="338" spans="1:25" ht="12" customHeight="1">
      <c r="A338" s="7" t="s">
        <v>26</v>
      </c>
      <c r="B338" s="3" t="s">
        <v>20</v>
      </c>
      <c r="C338" s="3" t="s">
        <v>201</v>
      </c>
      <c r="D338" s="3"/>
      <c r="E338" s="3"/>
      <c r="F338" s="3"/>
      <c r="G338" s="30"/>
      <c r="H338" s="30"/>
      <c r="I338" s="30"/>
      <c r="J338" s="30"/>
      <c r="K338" s="35"/>
      <c r="L338" s="35"/>
      <c r="M338" s="52"/>
      <c r="N338" s="35"/>
      <c r="O338" s="36"/>
      <c r="P338" s="37"/>
      <c r="Q338" s="35"/>
      <c r="R338" s="30"/>
      <c r="S338" s="23"/>
      <c r="T338" s="50"/>
      <c r="U338" s="23"/>
      <c r="V338" s="23"/>
      <c r="W338" s="23"/>
      <c r="X338" s="34"/>
      <c r="Y338" s="34"/>
    </row>
    <row r="339" spans="1:25" ht="12" customHeight="1">
      <c r="A339" s="7"/>
      <c r="B339" s="3"/>
      <c r="C339" s="3" t="s">
        <v>202</v>
      </c>
      <c r="D339" s="3"/>
      <c r="E339" s="3"/>
      <c r="F339" s="3"/>
      <c r="G339" s="30"/>
      <c r="H339" s="30"/>
      <c r="I339" s="30"/>
      <c r="J339" s="30"/>
      <c r="K339" s="35"/>
      <c r="L339" s="35"/>
      <c r="M339" s="52"/>
      <c r="N339" s="35"/>
      <c r="O339" s="36"/>
      <c r="P339" s="37"/>
      <c r="Q339" s="35"/>
      <c r="R339" s="30"/>
      <c r="S339" s="23"/>
      <c r="T339" s="50"/>
      <c r="U339" s="23"/>
      <c r="V339" s="23"/>
      <c r="W339" s="23"/>
      <c r="X339" s="34"/>
      <c r="Y339" s="34"/>
    </row>
    <row r="340" spans="1:25" ht="12" customHeight="1">
      <c r="A340" s="7"/>
      <c r="B340" s="3"/>
      <c r="C340" s="3" t="s">
        <v>203</v>
      </c>
      <c r="D340" s="3"/>
      <c r="E340" s="3"/>
      <c r="F340" s="3"/>
      <c r="G340" s="30"/>
      <c r="H340" s="30"/>
      <c r="I340" s="30"/>
      <c r="J340" s="30"/>
      <c r="K340" s="35">
        <f>K346-K341-K342-K343</f>
        <v>5361</v>
      </c>
      <c r="L340" s="35"/>
      <c r="M340" s="35">
        <f>M346-M341-M342-M343</f>
        <v>-26669</v>
      </c>
      <c r="N340" s="35"/>
      <c r="O340" s="53">
        <f>O346-O341-O342-O343</f>
        <v>30508</v>
      </c>
      <c r="P340" s="37"/>
      <c r="Q340" s="35">
        <f>Q346-Q341-Q342-Q343</f>
        <v>12005</v>
      </c>
      <c r="R340" s="30"/>
      <c r="S340" s="23"/>
      <c r="T340" s="50"/>
      <c r="U340" s="23"/>
      <c r="V340" s="23"/>
      <c r="W340" s="23"/>
      <c r="X340" s="34"/>
      <c r="Y340" s="34"/>
    </row>
    <row r="341" spans="1:25" ht="12" customHeight="1">
      <c r="A341" s="7"/>
      <c r="B341" s="54" t="s">
        <v>22</v>
      </c>
      <c r="C341" s="3" t="s">
        <v>30</v>
      </c>
      <c r="D341" s="3"/>
      <c r="E341" s="3"/>
      <c r="F341" s="3"/>
      <c r="G341" s="30"/>
      <c r="H341" s="30"/>
      <c r="I341" s="30"/>
      <c r="J341" s="30"/>
      <c r="K341" s="35">
        <f>-'[1]work-1'!F126</f>
        <v>-20300</v>
      </c>
      <c r="L341" s="35"/>
      <c r="M341" s="52">
        <f>-'[1]work-1'!G126</f>
        <v>-9937</v>
      </c>
      <c r="N341" s="35"/>
      <c r="O341" s="53">
        <f>-'[1]work-1'!F127</f>
        <v>-20454</v>
      </c>
      <c r="P341" s="37"/>
      <c r="Q341" s="52">
        <f>-'[1]work-1'!G127</f>
        <v>-20910</v>
      </c>
      <c r="R341" s="30"/>
      <c r="S341" s="23"/>
      <c r="T341" s="33"/>
      <c r="U341" s="23"/>
      <c r="V341" s="23"/>
      <c r="W341" s="23"/>
      <c r="X341" s="33"/>
      <c r="Y341" s="34"/>
    </row>
    <row r="342" spans="1:25" ht="12" customHeight="1">
      <c r="A342" s="7"/>
      <c r="B342" s="3" t="s">
        <v>24</v>
      </c>
      <c r="C342" s="3" t="s">
        <v>31</v>
      </c>
      <c r="D342" s="3"/>
      <c r="E342" s="3"/>
      <c r="F342" s="3"/>
      <c r="G342" s="30"/>
      <c r="H342" s="30"/>
      <c r="I342" s="30"/>
      <c r="J342" s="30"/>
      <c r="K342" s="35">
        <f>-'[1]work-1'!F155</f>
        <v>-9491</v>
      </c>
      <c r="L342" s="35"/>
      <c r="M342" s="35">
        <f>-'[1]work-1'!G155</f>
        <v>-32343</v>
      </c>
      <c r="N342" s="35"/>
      <c r="O342" s="53">
        <f>-'[1]work-1'!F156</f>
        <v>-21538</v>
      </c>
      <c r="P342" s="37"/>
      <c r="Q342" s="35">
        <f>-'[1]work-1'!G156</f>
        <v>-39311</v>
      </c>
      <c r="R342" s="30"/>
      <c r="S342" s="23"/>
      <c r="T342" s="33"/>
      <c r="U342" s="23"/>
      <c r="V342" s="23"/>
      <c r="W342" s="23"/>
      <c r="X342" s="33"/>
      <c r="Y342" s="34"/>
    </row>
    <row r="343" spans="1:25" ht="12" customHeight="1">
      <c r="A343" s="7"/>
      <c r="B343" s="3" t="s">
        <v>32</v>
      </c>
      <c r="C343" s="3" t="s">
        <v>253</v>
      </c>
      <c r="D343" s="3"/>
      <c r="E343" s="3"/>
      <c r="F343" s="3"/>
      <c r="G343" s="30"/>
      <c r="H343" s="30"/>
      <c r="I343" s="30"/>
      <c r="J343" s="30"/>
      <c r="K343" s="55">
        <v>20720</v>
      </c>
      <c r="L343" s="35"/>
      <c r="M343" s="69">
        <v>0</v>
      </c>
      <c r="N343" s="35"/>
      <c r="O343" s="56">
        <v>0</v>
      </c>
      <c r="P343" s="37"/>
      <c r="Q343" s="55">
        <v>0</v>
      </c>
      <c r="R343" s="30"/>
      <c r="S343" s="23"/>
      <c r="T343" s="33"/>
      <c r="U343" s="23"/>
      <c r="V343" s="23"/>
      <c r="W343" s="23"/>
      <c r="X343" s="33"/>
      <c r="Y343" s="34"/>
    </row>
    <row r="344" spans="1:25" ht="12" customHeight="1">
      <c r="A344" s="7"/>
      <c r="B344" s="13" t="s">
        <v>34</v>
      </c>
      <c r="C344" s="13" t="s">
        <v>35</v>
      </c>
      <c r="D344" s="3"/>
      <c r="E344" s="3"/>
      <c r="F344" s="3"/>
      <c r="G344" s="30"/>
      <c r="H344" s="30"/>
      <c r="I344" s="30"/>
      <c r="J344" s="30"/>
      <c r="K344" s="35"/>
      <c r="L344" s="35"/>
      <c r="M344" s="52"/>
      <c r="N344" s="35"/>
      <c r="O344" s="36"/>
      <c r="P344" s="37"/>
      <c r="Q344" s="35"/>
      <c r="R344" s="30"/>
      <c r="S344" s="23"/>
      <c r="T344" s="33"/>
      <c r="U344" s="23"/>
      <c r="V344" s="23"/>
      <c r="W344" s="23"/>
      <c r="X344" s="33"/>
      <c r="Y344" s="34"/>
    </row>
    <row r="345" spans="1:25" ht="12" customHeight="1">
      <c r="A345" s="7"/>
      <c r="B345" s="13"/>
      <c r="C345" s="13" t="s">
        <v>36</v>
      </c>
      <c r="D345" s="3"/>
      <c r="E345" s="3"/>
      <c r="F345" s="3"/>
      <c r="G345" s="30"/>
      <c r="H345" s="30"/>
      <c r="I345" s="30"/>
      <c r="J345" s="30"/>
      <c r="K345" s="35"/>
      <c r="L345" s="35"/>
      <c r="M345" s="52"/>
      <c r="N345" s="35"/>
      <c r="O345" s="36"/>
      <c r="P345" s="37"/>
      <c r="Q345" s="35"/>
      <c r="R345" s="30"/>
      <c r="S345" s="23"/>
      <c r="T345" s="33"/>
      <c r="U345" s="23"/>
      <c r="V345" s="23"/>
      <c r="W345" s="23"/>
      <c r="X345" s="33"/>
      <c r="Y345" s="34"/>
    </row>
    <row r="346" spans="1:25" s="46" customFormat="1" ht="12" customHeight="1">
      <c r="A346" s="1"/>
      <c r="B346" s="13"/>
      <c r="C346" s="13" t="s">
        <v>204</v>
      </c>
      <c r="D346" s="13"/>
      <c r="G346" s="63"/>
      <c r="H346" s="63"/>
      <c r="I346" s="63"/>
      <c r="J346" s="63"/>
      <c r="K346" s="31">
        <f>'[1]work-1'!F66</f>
        <v>-3710</v>
      </c>
      <c r="L346" s="64"/>
      <c r="M346" s="31">
        <f>'[1]work-1'!G66</f>
        <v>-68949</v>
      </c>
      <c r="N346" s="66"/>
      <c r="O346" s="67">
        <f>'[1]work-1'!F67</f>
        <v>-11484</v>
      </c>
      <c r="P346" s="64"/>
      <c r="Q346" s="31">
        <f>'[1]work-1'!G67</f>
        <v>-48216</v>
      </c>
      <c r="R346" s="68"/>
      <c r="S346" s="68"/>
      <c r="T346" s="68"/>
      <c r="U346" s="68"/>
      <c r="V346" s="68"/>
      <c r="W346" s="68"/>
      <c r="X346" s="45"/>
      <c r="Y346" s="45"/>
    </row>
    <row r="347" spans="1:25" ht="12" customHeight="1">
      <c r="A347" s="7"/>
      <c r="B347" s="54" t="s">
        <v>39</v>
      </c>
      <c r="C347" s="4" t="s">
        <v>44</v>
      </c>
      <c r="D347" s="3"/>
      <c r="E347" s="3"/>
      <c r="F347" s="3"/>
      <c r="G347" s="30"/>
      <c r="H347" s="30"/>
      <c r="I347" s="30"/>
      <c r="J347" s="30"/>
      <c r="K347" s="76">
        <f>-'[1]work-1'!F322</f>
        <v>0</v>
      </c>
      <c r="L347" s="35"/>
      <c r="M347" s="69">
        <f>-'[1]work-1'!G322</f>
        <v>0</v>
      </c>
      <c r="N347" s="35"/>
      <c r="O347" s="77">
        <f>-'[1]work-1'!F323</f>
        <v>0</v>
      </c>
      <c r="P347" s="37"/>
      <c r="Q347" s="76">
        <f>-'[1]work-1'!G323</f>
        <v>0</v>
      </c>
      <c r="R347" s="30"/>
      <c r="S347" s="23"/>
      <c r="T347" s="23"/>
      <c r="U347" s="23"/>
      <c r="V347" s="23"/>
      <c r="W347" s="23"/>
      <c r="X347" s="19"/>
      <c r="Y347" s="3"/>
    </row>
    <row r="348" spans="1:25" s="46" customFormat="1" ht="12" customHeight="1">
      <c r="A348" s="1"/>
      <c r="B348" s="78" t="s">
        <v>41</v>
      </c>
      <c r="C348" s="46" t="s">
        <v>51</v>
      </c>
      <c r="D348" s="13"/>
      <c r="E348" s="13"/>
      <c r="F348" s="13"/>
      <c r="G348" s="38"/>
      <c r="H348" s="38"/>
      <c r="I348" s="38"/>
      <c r="J348" s="38"/>
      <c r="K348" s="80"/>
      <c r="L348" s="80"/>
      <c r="M348" s="65"/>
      <c r="N348" s="31"/>
      <c r="O348" s="81"/>
      <c r="P348" s="25"/>
      <c r="Q348" s="31"/>
      <c r="R348" s="38"/>
      <c r="S348" s="43"/>
      <c r="T348" s="43"/>
      <c r="U348" s="43"/>
      <c r="V348" s="43"/>
      <c r="W348" s="43"/>
      <c r="X348" s="13"/>
      <c r="Y348" s="13"/>
    </row>
    <row r="349" spans="1:25" s="46" customFormat="1" ht="12" customHeight="1" thickBot="1">
      <c r="A349" s="1"/>
      <c r="B349" s="78"/>
      <c r="C349" s="46" t="s">
        <v>52</v>
      </c>
      <c r="D349" s="13"/>
      <c r="E349" s="13"/>
      <c r="F349" s="13"/>
      <c r="G349" s="38"/>
      <c r="H349" s="38"/>
      <c r="I349" s="38"/>
      <c r="J349" s="38"/>
      <c r="K349" s="208">
        <f>SUM(K346:K347)</f>
        <v>-3710</v>
      </c>
      <c r="L349" s="80"/>
      <c r="M349" s="208">
        <f>SUM(M346:M347)</f>
        <v>-68949</v>
      </c>
      <c r="N349" s="31"/>
      <c r="O349" s="209">
        <f>SUM(O346:O347)</f>
        <v>-11484</v>
      </c>
      <c r="P349" s="25"/>
      <c r="Q349" s="208">
        <f>SUM(Q346:Q347)</f>
        <v>-48216</v>
      </c>
      <c r="R349" s="38"/>
      <c r="S349" s="43"/>
      <c r="T349" s="43"/>
      <c r="U349" s="83"/>
      <c r="V349" s="43"/>
      <c r="W349" s="83"/>
      <c r="X349" s="13"/>
      <c r="Y349" s="13"/>
    </row>
    <row r="352" spans="11:17" ht="12" customHeight="1">
      <c r="K352" s="203"/>
      <c r="L352" s="203"/>
      <c r="M352" s="197" t="s">
        <v>205</v>
      </c>
      <c r="N352" s="203"/>
      <c r="O352" s="210"/>
      <c r="P352" s="203"/>
      <c r="Q352" s="203"/>
    </row>
    <row r="353" spans="11:17" ht="12" customHeight="1">
      <c r="K353" s="203"/>
      <c r="L353" s="203"/>
      <c r="M353" s="203"/>
      <c r="N353" s="203"/>
      <c r="O353" s="210"/>
      <c r="P353" s="203"/>
      <c r="Q353" s="203"/>
    </row>
    <row r="354" spans="2:17" ht="12" customHeight="1">
      <c r="B354" s="46" t="s">
        <v>206</v>
      </c>
      <c r="K354" s="203"/>
      <c r="L354" s="203"/>
      <c r="M354" s="197" t="s">
        <v>207</v>
      </c>
      <c r="N354" s="203"/>
      <c r="O354" s="210"/>
      <c r="P354" s="203"/>
      <c r="Q354" s="203"/>
    </row>
    <row r="355" spans="2:17" ht="12" customHeight="1">
      <c r="B355" s="211" t="s">
        <v>208</v>
      </c>
      <c r="K355" s="203"/>
      <c r="L355" s="203"/>
      <c r="M355" s="197" t="s">
        <v>209</v>
      </c>
      <c r="N355" s="203"/>
      <c r="O355" s="210"/>
      <c r="P355" s="203"/>
      <c r="Q355" s="203"/>
    </row>
  </sheetData>
  <printOptions/>
  <pageMargins left="0.5" right="0.5" top="1" bottom="1" header="0.5" footer="0.5"/>
  <pageSetup horizontalDpi="600" verticalDpi="600" orientation="portrait" paperSize="9" scale="90" r:id="rId4"/>
  <rowBreaks count="5" manualBreakCount="5">
    <brk id="67" max="17" man="1"/>
    <brk id="118" max="255" man="1"/>
    <brk id="176" max="255" man="1"/>
    <brk id="235" max="255" man="1"/>
    <brk id="292" max="17" man="1"/>
  </rowBreaks>
  <drawing r:id="rId3"/>
  <legacyDrawing r:id="rId2"/>
  <oleObjects>
    <oleObject progId="Word.Picture.8" shapeId="1763978"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Rokiah Hassan</dc:creator>
  <cp:keywords/>
  <dc:description/>
  <cp:lastModifiedBy>Rokiah Hassan</cp:lastModifiedBy>
  <cp:lastPrinted>2000-08-28T07:59:05Z</cp:lastPrinted>
  <dcterms:created xsi:type="dcterms:W3CDTF">2000-08-12T06:33:27Z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