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35" windowHeight="5490" firstSheet="1" activeTab="4"/>
  </bookViews>
  <sheets>
    <sheet name="Recovered_Sheet1" sheetId="1" state="veryHidden" r:id="rId1"/>
    <sheet name="PL" sheetId="2" r:id="rId2"/>
    <sheet name="BS" sheetId="3" r:id="rId3"/>
    <sheet name="Equity" sheetId="4" r:id="rId4"/>
    <sheet name="CF" sheetId="5" r:id="rId5"/>
  </sheets>
  <definedNames>
    <definedName name="_xlnm.Print_Area" localSheetId="3">'Equity'!$A$1:$M$43</definedName>
    <definedName name="_xlnm.Print_Titles" localSheetId="1">'PL'!$13:$18</definedName>
  </definedNames>
  <calcPr fullCalcOnLoad="1" iterate="1" iterateCount="1" iterateDelta="0.001"/>
</workbook>
</file>

<file path=xl/comments3.xml><?xml version="1.0" encoding="utf-8"?>
<comments xmlns="http://schemas.openxmlformats.org/spreadsheetml/2006/main">
  <authors>
    <author>Authorised Personnel Only</author>
  </authors>
  <commentList>
    <comment ref="C29" authorId="0">
      <text>
        <r>
          <rPr>
            <b/>
            <sz val="8"/>
            <rFont val="Tahoma"/>
            <family val="0"/>
          </rPr>
          <t>Authorised Personnel Only:</t>
        </r>
        <r>
          <rPr>
            <sz val="8"/>
            <rFont val="Tahoma"/>
            <family val="0"/>
          </rPr>
          <t xml:space="preserve">
pssb</t>
        </r>
      </text>
    </comment>
  </commentList>
</comments>
</file>

<file path=xl/comments4.xml><?xml version="1.0" encoding="utf-8"?>
<comments xmlns="http://schemas.openxmlformats.org/spreadsheetml/2006/main">
  <authors>
    <author>Authorised Personnel Only</author>
  </authors>
  <commentList>
    <comment ref="M26" authorId="0">
      <text>
        <r>
          <rPr>
            <b/>
            <sz val="8"/>
            <rFont val="Tahoma"/>
            <family val="0"/>
          </rPr>
          <t>Authorised Personnel Only:</t>
        </r>
        <r>
          <rPr>
            <sz val="8"/>
            <rFont val="Tahoma"/>
            <family val="0"/>
          </rPr>
          <t xml:space="preserve">
</t>
        </r>
        <r>
          <rPr>
            <sz val="11"/>
            <rFont val="Tahoma"/>
            <family val="2"/>
          </rPr>
          <t>sahreholders fund</t>
        </r>
      </text>
    </comment>
    <comment ref="K23" authorId="0">
      <text>
        <r>
          <rPr>
            <b/>
            <sz val="8"/>
            <rFont val="Tahoma"/>
            <family val="0"/>
          </rPr>
          <t>Authorised Personnel Only:</t>
        </r>
        <r>
          <rPr>
            <sz val="8"/>
            <rFont val="Tahoma"/>
            <family val="0"/>
          </rPr>
          <t xml:space="preserve">
divid 21346</t>
        </r>
      </text>
    </comment>
  </commentList>
</comments>
</file>

<file path=xl/sharedStrings.xml><?xml version="1.0" encoding="utf-8"?>
<sst xmlns="http://schemas.openxmlformats.org/spreadsheetml/2006/main" count="171" uniqueCount="127">
  <si>
    <t xml:space="preserve">Current </t>
  </si>
  <si>
    <t>Year</t>
  </si>
  <si>
    <t xml:space="preserve">Year </t>
  </si>
  <si>
    <t>To Date</t>
  </si>
  <si>
    <t>RM'000</t>
  </si>
  <si>
    <t>Reserves</t>
  </si>
  <si>
    <t>Net tangible assets per share (RM)</t>
  </si>
  <si>
    <t>(The figures have not been audited)</t>
  </si>
  <si>
    <t>Fully diluted (sen)</t>
  </si>
  <si>
    <t>Individual Quarter</t>
  </si>
  <si>
    <t>Cumulative Quarter</t>
  </si>
  <si>
    <t>Preceding  Year</t>
  </si>
  <si>
    <t>Corresponding</t>
  </si>
  <si>
    <t>Revenue</t>
  </si>
  <si>
    <t>Finance cost</t>
  </si>
  <si>
    <t>Property, plant and equipment</t>
  </si>
  <si>
    <t>Current assets</t>
  </si>
  <si>
    <t xml:space="preserve">  Inventories</t>
  </si>
  <si>
    <t xml:space="preserve">  Amount owing by related companies</t>
  </si>
  <si>
    <t xml:space="preserve">  Deposits placed with licensed banks</t>
  </si>
  <si>
    <t xml:space="preserve">  Cash and bank balances</t>
  </si>
  <si>
    <t xml:space="preserve">  Amount owing to related companies</t>
  </si>
  <si>
    <t xml:space="preserve">  Provision for taxation</t>
  </si>
  <si>
    <t>Net current liabilities</t>
  </si>
  <si>
    <t>Shareholders' funds</t>
  </si>
  <si>
    <t>Share capital</t>
  </si>
  <si>
    <t xml:space="preserve">  Share premium</t>
  </si>
  <si>
    <t xml:space="preserve">  Retained profits</t>
  </si>
  <si>
    <t>Minority interests</t>
  </si>
  <si>
    <t>Deferred and long term liabilities</t>
  </si>
  <si>
    <t>Current liabilities</t>
  </si>
  <si>
    <t>Unaudited</t>
  </si>
  <si>
    <t>Current</t>
  </si>
  <si>
    <t xml:space="preserve">  Trade receivables</t>
  </si>
  <si>
    <t xml:space="preserve">  Other receivables</t>
  </si>
  <si>
    <t xml:space="preserve">  Trade payables</t>
  </si>
  <si>
    <t xml:space="preserve">  Other payables</t>
  </si>
  <si>
    <t>Development properties</t>
  </si>
  <si>
    <t>Investment in associated company</t>
  </si>
  <si>
    <t xml:space="preserve">  Amount owing to associated company</t>
  </si>
  <si>
    <t xml:space="preserve">  Net change in current assets</t>
  </si>
  <si>
    <t xml:space="preserve">  Net change in current liabilities</t>
  </si>
  <si>
    <t>Other investments</t>
  </si>
  <si>
    <t>Bank borrowings</t>
  </si>
  <si>
    <t>Profit before taxation</t>
  </si>
  <si>
    <t>Total</t>
  </si>
  <si>
    <t>Earnings per share :-</t>
  </si>
  <si>
    <t>Basic (sen)</t>
  </si>
  <si>
    <t>Other operating income</t>
  </si>
  <si>
    <t>Operating expenses</t>
  </si>
  <si>
    <t>Profit from operations</t>
  </si>
  <si>
    <t>Taxation</t>
  </si>
  <si>
    <t>Profit after taxation</t>
  </si>
  <si>
    <t>Net profit</t>
  </si>
  <si>
    <t>N/A</t>
  </si>
  <si>
    <t xml:space="preserve">  Short term bank borrowings</t>
  </si>
  <si>
    <t xml:space="preserve">  Long term bank borrowings</t>
  </si>
  <si>
    <t xml:space="preserve">  Exchange reserves</t>
  </si>
  <si>
    <t xml:space="preserve">  Capital reserves</t>
  </si>
  <si>
    <t>Retained</t>
  </si>
  <si>
    <t>Profits</t>
  </si>
  <si>
    <t>Share</t>
  </si>
  <si>
    <t>Premium</t>
  </si>
  <si>
    <t>Exchange</t>
  </si>
  <si>
    <t>Capital</t>
  </si>
  <si>
    <t>Movement in exchange reserves</t>
  </si>
  <si>
    <r>
      <t xml:space="preserve">TRADEWINDS (M) BERHAD </t>
    </r>
    <r>
      <rPr>
        <b/>
        <i/>
        <sz val="14"/>
        <color indexed="8"/>
        <rFont val="Times New Roman"/>
        <family val="1"/>
      </rPr>
      <t>(19123-K)</t>
    </r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</si>
  <si>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</si>
  <si>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</si>
  <si>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</si>
  <si>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</si>
  <si>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EFFECT OF EXCHANGE RATE CHANGES</t>
  </si>
  <si>
    <t>Adjustments for:</t>
  </si>
  <si>
    <t xml:space="preserve">  Non-cash items</t>
  </si>
  <si>
    <t xml:space="preserve">  Non-operating items</t>
  </si>
  <si>
    <t>Operating profit before changes in working capital</t>
  </si>
  <si>
    <t>Net cash flows from operating activities</t>
  </si>
  <si>
    <t xml:space="preserve">  Interest, retirement benefit and tax paid</t>
  </si>
  <si>
    <t>CONDENSED CONSOLIDATED INCOME STATEMENT</t>
  </si>
  <si>
    <t>CONDENSED CONSOLIDATED STATEMENT OF CHANGES IN EQUITY</t>
  </si>
  <si>
    <t>Quarter</t>
  </si>
  <si>
    <t>Investment in subsidiary company</t>
  </si>
  <si>
    <t xml:space="preserve">  Amount owing by holding companies</t>
  </si>
  <si>
    <t>as at Preceding</t>
  </si>
  <si>
    <t>Financial Year End</t>
  </si>
  <si>
    <t>At 1 January 2003</t>
  </si>
  <si>
    <t>Net cash flows used in investing activities</t>
  </si>
  <si>
    <t xml:space="preserve">  Dividend payable</t>
  </si>
  <si>
    <t>Deferred tax assets</t>
  </si>
  <si>
    <t>CONDENSED CONSOLIDATED BALANCE SHEET</t>
  </si>
  <si>
    <t xml:space="preserve">  Deferred tax liabilities</t>
  </si>
  <si>
    <t xml:space="preserve">  As previously stated</t>
  </si>
  <si>
    <t xml:space="preserve">  Prior year adjustment</t>
  </si>
  <si>
    <t xml:space="preserve">    - Deferred tax assets</t>
  </si>
  <si>
    <t xml:space="preserve">    - Deferred tax liabilities</t>
  </si>
  <si>
    <t>Dividends paid</t>
  </si>
  <si>
    <t>31.12.2003</t>
  </si>
  <si>
    <t xml:space="preserve">Preceding </t>
  </si>
  <si>
    <t>Dividends</t>
  </si>
  <si>
    <t>Realisation on liquidation of subsidiary</t>
  </si>
  <si>
    <t>(The Condensed Consolidated Balance Sheet should be read in conjunction with the Annual Financial Report for the year ended 31 December 2003)</t>
  </si>
  <si>
    <t>(The Condensed Consolidated Income Statement should be read in conjunction with the Annual Financial Report for the year ended 31 December 2003)</t>
  </si>
  <si>
    <t>At 1 January 2004</t>
  </si>
  <si>
    <t>Preceding Year</t>
  </si>
  <si>
    <t>Period</t>
  </si>
  <si>
    <t>(The Condensed Consolidated Statement of Changes in Equity should be read in conjunction with the Annual Financial Report for the year ended 31 December 2003)</t>
  </si>
  <si>
    <t>(The Condensed Consolidated Cash Flow Statement should be read in conjunction with the Annual Financial Report for the year ended 31 December 2003)</t>
  </si>
  <si>
    <t>as at End of</t>
  </si>
  <si>
    <t>Current Quarter</t>
  </si>
  <si>
    <t>Audited</t>
  </si>
  <si>
    <t>Goodwill on consolidation</t>
  </si>
  <si>
    <t xml:space="preserve">  Retirement benefit obligations</t>
  </si>
  <si>
    <t>Net profit for the period</t>
  </si>
  <si>
    <t>NET (DECREASE)/INCREASE IN CASH AND CASH EQUIVALENTS</t>
  </si>
  <si>
    <t>CASH AND CASH EQUIVALENTS AT BEGINNING OF PERIOD</t>
  </si>
  <si>
    <t>CASH AND CASH EQUIVALENTS AT END OF PERIOD</t>
  </si>
  <si>
    <t xml:space="preserve">  Income tax recoverable</t>
  </si>
  <si>
    <t>FOR THE FINANCIAL PERIOD ENDED 30 SEPTEMBER 2004</t>
  </si>
  <si>
    <t>30.9.2004</t>
  </si>
  <si>
    <t>30.9.2003</t>
  </si>
  <si>
    <t xml:space="preserve">  Amount owing to holding company</t>
  </si>
  <si>
    <t>At 30 September 2003</t>
  </si>
  <si>
    <t>At 30 September 2004</t>
  </si>
  <si>
    <t>AS AT 30 SEPTEMBER 2004</t>
  </si>
  <si>
    <t>Equity investments</t>
  </si>
  <si>
    <t>Net cash flows from/(used in) financing activities</t>
  </si>
  <si>
    <t>Share of profit of associated company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</si>
</sst>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_)"/>
    <numFmt numFmtId="175" formatCode="#,##0.0_);\(#,##0.0\)"/>
    <numFmt numFmtId="176" formatCode="#,##0.0000_);\(#,##0.0000\)"/>
  </numFmts>
  <fonts count="2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6"/>
      <name val="Helv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color indexed="8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b/>
      <sz val="20"/>
      <color indexed="8"/>
      <name val="Arial"/>
      <family val="2"/>
    </font>
    <font>
      <b/>
      <i/>
      <sz val="1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4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4" fontId="8" fillId="0" borderId="0">
      <alignment/>
      <protection/>
    </xf>
    <xf numFmtId="9" fontId="5" fillId="0" borderId="0" applyFont="0" applyFill="0" applyBorder="0" applyAlignment="0" applyProtection="0"/>
  </cellStyleXfs>
  <cellXfs count="128">
    <xf numFmtId="0" fontId="0" fillId="2" borderId="0" xfId="0" applyNumberFormat="1" applyAlignment="1">
      <alignment/>
    </xf>
    <xf numFmtId="37" fontId="4" fillId="0" borderId="0" xfId="0" applyNumberFormat="1" applyFont="1" applyFill="1" applyAlignment="1" quotePrefix="1">
      <alignment horizontal="left"/>
    </xf>
    <xf numFmtId="37" fontId="9" fillId="0" borderId="0" xfId="0" applyNumberFormat="1" applyFont="1" applyFill="1" applyAlignment="1" quotePrefix="1">
      <alignment horizontal="left"/>
    </xf>
    <xf numFmtId="37" fontId="9" fillId="0" borderId="0" xfId="0" applyNumberFormat="1" applyFont="1" applyFill="1" applyAlignment="1">
      <alignment/>
    </xf>
    <xf numFmtId="37" fontId="9" fillId="0" borderId="0" xfId="0" applyNumberFormat="1" applyFont="1" applyFill="1" applyBorder="1" applyAlignment="1">
      <alignment/>
    </xf>
    <xf numFmtId="37" fontId="10" fillId="0" borderId="0" xfId="0" applyNumberFormat="1" applyFont="1" applyFill="1" applyAlignment="1">
      <alignment/>
    </xf>
    <xf numFmtId="37" fontId="10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>
      <alignment horizontal="center"/>
    </xf>
    <xf numFmtId="37" fontId="10" fillId="0" borderId="0" xfId="0" applyNumberFormat="1" applyFont="1" applyFill="1" applyBorder="1" applyAlignment="1">
      <alignment horizontal="center"/>
    </xf>
    <xf numFmtId="37" fontId="0" fillId="0" borderId="0" xfId="0" applyNumberFormat="1" applyFill="1" applyAlignment="1">
      <alignment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37" fontId="0" fillId="0" borderId="0" xfId="0" applyNumberFormat="1" applyFill="1" applyAlignment="1">
      <alignment horizontal="center"/>
    </xf>
    <xf numFmtId="173" fontId="0" fillId="0" borderId="0" xfId="15" applyNumberFormat="1" applyFill="1" applyAlignment="1">
      <alignment/>
    </xf>
    <xf numFmtId="37" fontId="0" fillId="0" borderId="0" xfId="0" applyNumberFormat="1" applyFill="1" applyAlignment="1" quotePrefix="1">
      <alignment horizontal="left"/>
    </xf>
    <xf numFmtId="37" fontId="0" fillId="0" borderId="0" xfId="0" applyNumberFormat="1" applyFill="1" applyAlignment="1">
      <alignment horizontal="left"/>
    </xf>
    <xf numFmtId="37" fontId="0" fillId="0" borderId="0" xfId="0" applyNumberFormat="1" applyFill="1" applyBorder="1" applyAlignment="1">
      <alignment/>
    </xf>
    <xf numFmtId="43" fontId="0" fillId="0" borderId="0" xfId="15" applyFill="1" applyAlignment="1">
      <alignment/>
    </xf>
    <xf numFmtId="173" fontId="0" fillId="0" borderId="1" xfId="15" applyNumberFormat="1" applyFill="1" applyBorder="1" applyAlignment="1">
      <alignment/>
    </xf>
    <xf numFmtId="37" fontId="11" fillId="0" borderId="0" xfId="0" applyNumberFormat="1" applyFont="1" applyFill="1" applyAlignment="1" quotePrefix="1">
      <alignment horizontal="left"/>
    </xf>
    <xf numFmtId="37" fontId="11" fillId="0" borderId="0" xfId="0" applyNumberFormat="1" applyFont="1" applyFill="1" applyAlignment="1">
      <alignment/>
    </xf>
    <xf numFmtId="43" fontId="0" fillId="0" borderId="0" xfId="15" applyFill="1" applyBorder="1" applyAlignment="1">
      <alignment/>
    </xf>
    <xf numFmtId="37" fontId="12" fillId="0" borderId="0" xfId="0" applyNumberFormat="1" applyFont="1" applyFill="1" applyBorder="1" applyAlignment="1" quotePrefix="1">
      <alignment horizontal="left"/>
    </xf>
    <xf numFmtId="37" fontId="12" fillId="0" borderId="0" xfId="0" applyNumberFormat="1" applyFont="1" applyFill="1" applyBorder="1" applyAlignment="1">
      <alignment/>
    </xf>
    <xf numFmtId="173" fontId="12" fillId="0" borderId="0" xfId="15" applyNumberFormat="1" applyFont="1" applyFill="1" applyBorder="1" applyAlignment="1">
      <alignment/>
    </xf>
    <xf numFmtId="0" fontId="0" fillId="0" borderId="0" xfId="0" applyNumberFormat="1" applyFill="1" applyAlignment="1">
      <alignment/>
    </xf>
    <xf numFmtId="173" fontId="4" fillId="0" borderId="0" xfId="15" applyNumberFormat="1" applyFont="1" applyFill="1" applyAlignment="1">
      <alignment horizontal="right"/>
    </xf>
    <xf numFmtId="173" fontId="0" fillId="0" borderId="0" xfId="15" applyNumberFormat="1" applyFill="1" applyBorder="1" applyAlignment="1">
      <alignment/>
    </xf>
    <xf numFmtId="173" fontId="0" fillId="0" borderId="2" xfId="15" applyNumberFormat="1" applyFill="1" applyBorder="1" applyAlignment="1">
      <alignment/>
    </xf>
    <xf numFmtId="173" fontId="0" fillId="0" borderId="3" xfId="15" applyNumberFormat="1" applyFill="1" applyBorder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 quotePrefix="1">
      <alignment horizontal="left"/>
    </xf>
    <xf numFmtId="0" fontId="4" fillId="0" borderId="0" xfId="0" applyNumberFormat="1" applyFont="1" applyFill="1" applyAlignment="1" quotePrefix="1">
      <alignment horizontal="left"/>
    </xf>
    <xf numFmtId="173" fontId="0" fillId="0" borderId="4" xfId="15" applyNumberFormat="1" applyFill="1" applyBorder="1" applyAlignment="1">
      <alignment/>
    </xf>
    <xf numFmtId="0" fontId="4" fillId="0" borderId="0" xfId="15" applyNumberFormat="1" applyFont="1" applyFill="1" applyAlignment="1">
      <alignment/>
    </xf>
    <xf numFmtId="37" fontId="10" fillId="0" borderId="0" xfId="0" applyNumberFormat="1" applyFont="1" applyFill="1" applyAlignment="1" quotePrefix="1">
      <alignment horizontal="left" vertical="center"/>
    </xf>
    <xf numFmtId="37" fontId="10" fillId="0" borderId="0" xfId="0" applyNumberFormat="1" applyFont="1" applyFill="1" applyAlignment="1">
      <alignment vertical="center"/>
    </xf>
    <xf numFmtId="173" fontId="10" fillId="0" borderId="0" xfId="15" applyNumberFormat="1" applyFont="1" applyFill="1" applyBorder="1" applyAlignment="1">
      <alignment vertical="center"/>
    </xf>
    <xf numFmtId="173" fontId="10" fillId="0" borderId="0" xfId="15" applyNumberFormat="1" applyFont="1" applyFill="1" applyBorder="1" applyAlignment="1">
      <alignment horizontal="right" vertical="center"/>
    </xf>
    <xf numFmtId="37" fontId="10" fillId="0" borderId="0" xfId="0" applyNumberFormat="1" applyFont="1" applyFill="1" applyAlignment="1">
      <alignment horizontal="left" vertical="center"/>
    </xf>
    <xf numFmtId="173" fontId="10" fillId="0" borderId="0" xfId="15" applyNumberFormat="1" applyFont="1" applyFill="1" applyAlignment="1">
      <alignment vertical="center"/>
    </xf>
    <xf numFmtId="173" fontId="10" fillId="0" borderId="0" xfId="15" applyNumberFormat="1" applyFont="1" applyFill="1" applyAlignment="1" quotePrefix="1">
      <alignment horizontal="right" vertical="center"/>
    </xf>
    <xf numFmtId="173" fontId="10" fillId="0" borderId="4" xfId="15" applyNumberFormat="1" applyFont="1" applyFill="1" applyBorder="1" applyAlignment="1">
      <alignment vertical="center"/>
    </xf>
    <xf numFmtId="173" fontId="10" fillId="0" borderId="0" xfId="15" applyNumberFormat="1" applyFont="1" applyFill="1" applyBorder="1" applyAlignment="1" quotePrefix="1">
      <alignment horizontal="right" vertical="center"/>
    </xf>
    <xf numFmtId="43" fontId="10" fillId="0" borderId="0" xfId="15" applyFont="1" applyFill="1" applyAlignment="1">
      <alignment vertical="center"/>
    </xf>
    <xf numFmtId="43" fontId="10" fillId="0" borderId="0" xfId="15" applyNumberFormat="1" applyFont="1" applyFill="1" applyAlignment="1" quotePrefix="1">
      <alignment horizontal="right" vertical="center"/>
    </xf>
    <xf numFmtId="43" fontId="10" fillId="0" borderId="0" xfId="15" applyFont="1" applyFill="1" applyAlignment="1">
      <alignment horizontal="right" vertical="center"/>
    </xf>
    <xf numFmtId="175" fontId="10" fillId="0" borderId="0" xfId="0" applyNumberFormat="1" applyFont="1" applyFill="1" applyAlignment="1" quotePrefix="1">
      <alignment horizontal="right" vertical="center"/>
    </xf>
    <xf numFmtId="175" fontId="10" fillId="0" borderId="0" xfId="0" applyNumberFormat="1" applyFont="1" applyFill="1" applyAlignment="1">
      <alignment vertical="center"/>
    </xf>
    <xf numFmtId="173" fontId="10" fillId="0" borderId="1" xfId="15" applyNumberFormat="1" applyFont="1" applyFill="1" applyBorder="1" applyAlignment="1">
      <alignment vertical="center"/>
    </xf>
    <xf numFmtId="37" fontId="10" fillId="0" borderId="0" xfId="0" applyNumberFormat="1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vertical="center"/>
    </xf>
    <xf numFmtId="43" fontId="10" fillId="0" borderId="0" xfId="15" applyFont="1" applyFill="1" applyBorder="1" applyAlignment="1">
      <alignment vertical="center"/>
    </xf>
    <xf numFmtId="175" fontId="10" fillId="0" borderId="0" xfId="0" applyNumberFormat="1" applyFont="1" applyFill="1" applyBorder="1" applyAlignment="1">
      <alignment vertical="center"/>
    </xf>
    <xf numFmtId="173" fontId="0" fillId="0" borderId="0" xfId="15" applyNumberFormat="1" applyFont="1" applyFill="1" applyAlignment="1">
      <alignment/>
    </xf>
    <xf numFmtId="173" fontId="0" fillId="0" borderId="0" xfId="15" applyNumberFormat="1" applyFont="1" applyFill="1" applyAlignment="1" quotePrefix="1">
      <alignment horizontal="left"/>
    </xf>
    <xf numFmtId="37" fontId="10" fillId="0" borderId="5" xfId="0" applyNumberFormat="1" applyFont="1" applyFill="1" applyBorder="1" applyAlignment="1">
      <alignment/>
    </xf>
    <xf numFmtId="37" fontId="16" fillId="0" borderId="0" xfId="0" applyNumberFormat="1" applyFont="1" applyFill="1" applyAlignment="1">
      <alignment/>
    </xf>
    <xf numFmtId="37" fontId="17" fillId="0" borderId="0" xfId="0" applyNumberFormat="1" applyFont="1" applyFill="1" applyAlignment="1">
      <alignment/>
    </xf>
    <xf numFmtId="37" fontId="18" fillId="0" borderId="0" xfId="0" applyNumberFormat="1" applyFont="1" applyFill="1" applyAlignment="1">
      <alignment/>
    </xf>
    <xf numFmtId="37" fontId="20" fillId="0" borderId="0" xfId="0" applyNumberFormat="1" applyFont="1" applyFill="1" applyAlignment="1">
      <alignment/>
    </xf>
    <xf numFmtId="37" fontId="21" fillId="0" borderId="0" xfId="0" applyNumberFormat="1" applyFont="1" applyFill="1" applyAlignment="1">
      <alignment/>
    </xf>
    <xf numFmtId="37" fontId="22" fillId="0" borderId="0" xfId="0" applyNumberFormat="1" applyFont="1" applyFill="1" applyAlignment="1">
      <alignment/>
    </xf>
    <xf numFmtId="37" fontId="9" fillId="0" borderId="5" xfId="0" applyNumberFormat="1" applyFont="1" applyFill="1" applyBorder="1" applyAlignment="1" quotePrefix="1">
      <alignment horizontal="left"/>
    </xf>
    <xf numFmtId="173" fontId="0" fillId="0" borderId="5" xfId="15" applyNumberFormat="1" applyFill="1" applyBorder="1" applyAlignment="1">
      <alignment/>
    </xf>
    <xf numFmtId="37" fontId="4" fillId="0" borderId="5" xfId="0" applyNumberFormat="1" applyFont="1" applyFill="1" applyBorder="1" applyAlignment="1" quotePrefix="1">
      <alignment horizontal="left"/>
    </xf>
    <xf numFmtId="173" fontId="4" fillId="0" borderId="0" xfId="15" applyNumberFormat="1" applyFont="1" applyFill="1" applyAlignment="1">
      <alignment/>
    </xf>
    <xf numFmtId="0" fontId="0" fillId="0" borderId="0" xfId="0" applyNumberFormat="1" applyFill="1" applyAlignment="1">
      <alignment horizontal="left"/>
    </xf>
    <xf numFmtId="37" fontId="4" fillId="0" borderId="5" xfId="0" applyNumberFormat="1" applyFont="1" applyFill="1" applyBorder="1" applyAlignment="1">
      <alignment/>
    </xf>
    <xf numFmtId="173" fontId="4" fillId="0" borderId="5" xfId="15" applyNumberFormat="1" applyFont="1" applyFill="1" applyBorder="1" applyAlignment="1">
      <alignment/>
    </xf>
    <xf numFmtId="173" fontId="4" fillId="0" borderId="0" xfId="15" applyNumberFormat="1" applyFont="1" applyFill="1" applyAlignment="1" quotePrefix="1">
      <alignment horizontal="center"/>
    </xf>
    <xf numFmtId="173" fontId="0" fillId="0" borderId="0" xfId="0" applyNumberFormat="1" applyFill="1" applyAlignment="1">
      <alignment/>
    </xf>
    <xf numFmtId="173" fontId="0" fillId="0" borderId="0" xfId="15" applyNumberFormat="1" applyFont="1" applyFill="1" applyAlignment="1" quotePrefix="1">
      <alignment horizontal="left"/>
    </xf>
    <xf numFmtId="173" fontId="4" fillId="0" borderId="0" xfId="15" applyNumberFormat="1" applyFont="1" applyFill="1" applyAlignment="1">
      <alignment horizontal="center"/>
    </xf>
    <xf numFmtId="173" fontId="0" fillId="0" borderId="0" xfId="15" applyNumberFormat="1" applyFill="1" applyAlignment="1">
      <alignment horizontal="center"/>
    </xf>
    <xf numFmtId="173" fontId="0" fillId="0" borderId="0" xfId="15" applyNumberFormat="1" applyFont="1" applyFill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0" xfId="15" applyNumberFormat="1" applyFont="1" applyFill="1" applyAlignment="1">
      <alignment horizontal="right"/>
    </xf>
    <xf numFmtId="0" fontId="0" fillId="0" borderId="0" xfId="0" applyNumberFormat="1" applyFill="1" applyAlignment="1" quotePrefix="1">
      <alignment horizontal="justify" vertical="center" wrapText="1"/>
    </xf>
    <xf numFmtId="173" fontId="0" fillId="0" borderId="0" xfId="15" applyNumberFormat="1" applyFont="1" applyFill="1" applyAlignment="1">
      <alignment horizontal="left"/>
    </xf>
    <xf numFmtId="173" fontId="0" fillId="0" borderId="1" xfId="15" applyNumberFormat="1" applyFont="1" applyFill="1" applyBorder="1" applyAlignment="1">
      <alignment/>
    </xf>
    <xf numFmtId="173" fontId="24" fillId="0" borderId="6" xfId="15" applyNumberFormat="1" applyFont="1" applyFill="1" applyBorder="1" applyAlignment="1">
      <alignment/>
    </xf>
    <xf numFmtId="173" fontId="24" fillId="0" borderId="0" xfId="15" applyNumberFormat="1" applyFont="1" applyFill="1" applyAlignment="1">
      <alignment/>
    </xf>
    <xf numFmtId="37" fontId="9" fillId="0" borderId="0" xfId="0" applyNumberFormat="1" applyFont="1" applyFill="1" applyAlignment="1">
      <alignment horizontal="center"/>
    </xf>
    <xf numFmtId="173" fontId="0" fillId="0" borderId="7" xfId="15" applyNumberFormat="1" applyFon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ont="1" applyFill="1" applyBorder="1" applyAlignment="1">
      <alignment/>
    </xf>
    <xf numFmtId="173" fontId="0" fillId="0" borderId="10" xfId="15" applyNumberFormat="1" applyFon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173" fontId="0" fillId="0" borderId="12" xfId="15" applyNumberFormat="1" applyFont="1" applyFill="1" applyBorder="1" applyAlignment="1">
      <alignment/>
    </xf>
    <xf numFmtId="173" fontId="0" fillId="0" borderId="6" xfId="15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43" fontId="0" fillId="0" borderId="5" xfId="15" applyFont="1" applyFill="1" applyBorder="1" applyAlignment="1">
      <alignment/>
    </xf>
    <xf numFmtId="43" fontId="0" fillId="0" borderId="0" xfId="15" applyFont="1" applyFill="1" applyBorder="1" applyAlignment="1">
      <alignment/>
    </xf>
    <xf numFmtId="37" fontId="9" fillId="0" borderId="0" xfId="0" applyNumberFormat="1" applyFont="1" applyFill="1" applyAlignment="1" quotePrefix="1">
      <alignment horizontal="center"/>
    </xf>
    <xf numFmtId="173" fontId="9" fillId="0" borderId="0" xfId="15" applyNumberFormat="1" applyFont="1" applyFill="1" applyAlignment="1">
      <alignment horizontal="center"/>
    </xf>
    <xf numFmtId="173" fontId="0" fillId="3" borderId="0" xfId="15" applyNumberFormat="1" applyFont="1" applyFill="1" applyAlignment="1">
      <alignment/>
    </xf>
    <xf numFmtId="173" fontId="0" fillId="3" borderId="0" xfId="15" applyNumberFormat="1" applyFont="1" applyFill="1" applyBorder="1" applyAlignment="1">
      <alignment/>
    </xf>
    <xf numFmtId="173" fontId="0" fillId="3" borderId="2" xfId="15" applyNumberFormat="1" applyFont="1" applyFill="1" applyBorder="1" applyAlignment="1">
      <alignment/>
    </xf>
    <xf numFmtId="173" fontId="0" fillId="0" borderId="7" xfId="15" applyNumberFormat="1" applyFill="1" applyBorder="1" applyAlignment="1">
      <alignment/>
    </xf>
    <xf numFmtId="173" fontId="0" fillId="0" borderId="8" xfId="15" applyNumberFormat="1" applyFill="1" applyBorder="1" applyAlignment="1">
      <alignment/>
    </xf>
    <xf numFmtId="173" fontId="0" fillId="0" borderId="8" xfId="15" applyNumberFormat="1" applyFont="1" applyFill="1" applyBorder="1" applyAlignment="1">
      <alignment/>
    </xf>
    <xf numFmtId="173" fontId="0" fillId="0" borderId="9" xfId="15" applyNumberFormat="1" applyFill="1" applyBorder="1" applyAlignment="1">
      <alignment/>
    </xf>
    <xf numFmtId="173" fontId="0" fillId="0" borderId="10" xfId="15" applyNumberFormat="1" applyFill="1" applyBorder="1" applyAlignment="1">
      <alignment/>
    </xf>
    <xf numFmtId="173" fontId="0" fillId="0" borderId="11" xfId="15" applyNumberFormat="1" applyFill="1" applyBorder="1" applyAlignment="1">
      <alignment/>
    </xf>
    <xf numFmtId="173" fontId="0" fillId="0" borderId="6" xfId="15" applyNumberFormat="1" applyFill="1" applyBorder="1" applyAlignment="1">
      <alignment/>
    </xf>
    <xf numFmtId="43" fontId="0" fillId="0" borderId="5" xfId="15" applyFill="1" applyBorder="1" applyAlignment="1">
      <alignment/>
    </xf>
    <xf numFmtId="173" fontId="0" fillId="0" borderId="12" xfId="15" applyNumberFormat="1" applyFill="1" applyBorder="1" applyAlignment="1">
      <alignment/>
    </xf>
    <xf numFmtId="173" fontId="0" fillId="0" borderId="11" xfId="15" applyNumberFormat="1" applyFont="1" applyFill="1" applyBorder="1" applyAlignment="1">
      <alignment/>
    </xf>
    <xf numFmtId="173" fontId="10" fillId="0" borderId="0" xfId="15" applyNumberFormat="1" applyFont="1" applyFill="1" applyAlignment="1">
      <alignment/>
    </xf>
    <xf numFmtId="37" fontId="9" fillId="0" borderId="0" xfId="0" applyNumberFormat="1" applyFont="1" applyFill="1" applyAlignment="1">
      <alignment horizontal="center"/>
    </xf>
    <xf numFmtId="37" fontId="13" fillId="0" borderId="0" xfId="0" applyNumberFormat="1" applyFont="1" applyFill="1" applyAlignment="1" quotePrefix="1">
      <alignment horizontal="justify" vertical="center" wrapText="1"/>
    </xf>
    <xf numFmtId="0" fontId="0" fillId="0" borderId="0" xfId="0" applyNumberFormat="1" applyFill="1" applyAlignment="1">
      <alignment horizontal="justify" vertical="center" wrapText="1"/>
    </xf>
    <xf numFmtId="37" fontId="23" fillId="0" borderId="0" xfId="0" applyNumberFormat="1" applyFont="1" applyFill="1" applyAlignment="1" quotePrefix="1">
      <alignment horizontal="center"/>
    </xf>
    <xf numFmtId="37" fontId="23" fillId="0" borderId="0" xfId="0" applyNumberFormat="1" applyFont="1" applyFill="1" applyAlignment="1">
      <alignment horizontal="center"/>
    </xf>
    <xf numFmtId="37" fontId="16" fillId="0" borderId="0" xfId="0" applyNumberFormat="1" applyFont="1" applyFill="1" applyAlignment="1">
      <alignment horizontal="center"/>
    </xf>
    <xf numFmtId="37" fontId="14" fillId="0" borderId="0" xfId="0" applyNumberFormat="1" applyFont="1" applyFill="1" applyAlignment="1" quotePrefix="1">
      <alignment horizontal="justify" vertical="center" wrapText="1"/>
    </xf>
    <xf numFmtId="0" fontId="0" fillId="2" borderId="0" xfId="0" applyNumberFormat="1" applyAlignment="1">
      <alignment horizontal="justify" vertical="center" wrapText="1"/>
    </xf>
    <xf numFmtId="0" fontId="14" fillId="0" borderId="0" xfId="15" applyNumberFormat="1" applyFont="1" applyFill="1" applyAlignment="1" quotePrefix="1">
      <alignment horizontal="justify" vertical="center" wrapText="1"/>
    </xf>
    <xf numFmtId="0" fontId="0" fillId="0" borderId="0" xfId="0" applyNumberFormat="1" applyFont="1" applyFill="1" applyAlignment="1">
      <alignment horizontal="justify"/>
    </xf>
    <xf numFmtId="0" fontId="15" fillId="0" borderId="0" xfId="15" applyNumberFormat="1" applyFont="1" applyFill="1" applyAlignment="1" quotePrefix="1">
      <alignment horizontal="center"/>
    </xf>
    <xf numFmtId="37" fontId="16" fillId="0" borderId="0" xfId="0" applyNumberFormat="1" applyFont="1" applyFill="1" applyAlignment="1" quotePrefix="1">
      <alignment horizontal="center"/>
    </xf>
    <xf numFmtId="0" fontId="14" fillId="0" borderId="0" xfId="0" applyNumberFormat="1" applyFont="1" applyFill="1" applyAlignment="1" quotePrefix="1">
      <alignment horizontal="justify" vertical="center" wrapText="1"/>
    </xf>
    <xf numFmtId="37" fontId="15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Alignment="1" quotePrefix="1">
      <alignment horizontal="center"/>
    </xf>
    <xf numFmtId="37" fontId="16" fillId="0" borderId="0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- Style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logo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logo.jp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logo.jp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WINDOWS\TEMP\log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28575</xdr:rowOff>
    </xdr:from>
    <xdr:to>
      <xdr:col>1</xdr:col>
      <xdr:colOff>1562100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rcRect b="27272"/>
        <a:stretch>
          <a:fillRect/>
        </a:stretch>
      </xdr:blipFill>
      <xdr:spPr>
        <a:xfrm>
          <a:off x="85725" y="28575"/>
          <a:ext cx="15525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1571625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link="rId1"/>
        <a:srcRect b="27272"/>
        <a:stretch>
          <a:fillRect/>
        </a:stretch>
      </xdr:blipFill>
      <xdr:spPr>
        <a:xfrm>
          <a:off x="0" y="28575"/>
          <a:ext cx="1571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0</xdr:col>
      <xdr:colOff>1562100</xdr:colOff>
      <xdr:row>5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rcRect b="27272"/>
        <a:stretch>
          <a:fillRect/>
        </a:stretch>
      </xdr:blipFill>
      <xdr:spPr>
        <a:xfrm>
          <a:off x="28575" y="28575"/>
          <a:ext cx="15335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1323975</xdr:colOff>
      <xdr:row>5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link="rId1"/>
        <a:srcRect b="27272"/>
        <a:stretch>
          <a:fillRect/>
        </a:stretch>
      </xdr:blipFill>
      <xdr:spPr>
        <a:xfrm>
          <a:off x="0" y="38100"/>
          <a:ext cx="15621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zoomScale="75" zoomScaleNormal="75" zoomScaleSheetLayoutView="75" workbookViewId="0" topLeftCell="A18">
      <selection activeCell="M24" sqref="M24"/>
    </sheetView>
  </sheetViews>
  <sheetFormatPr defaultColWidth="8.88671875" defaultRowHeight="15"/>
  <cols>
    <col min="1" max="1" width="0.88671875" style="5" customWidth="1"/>
    <col min="2" max="2" width="20.77734375" style="5" customWidth="1"/>
    <col min="3" max="3" width="14.77734375" style="5" customWidth="1"/>
    <col min="4" max="4" width="1.77734375" style="5" customWidth="1"/>
    <col min="5" max="5" width="12.77734375" style="5" customWidth="1"/>
    <col min="6" max="6" width="1.5625" style="5" customWidth="1"/>
    <col min="7" max="7" width="13.77734375" style="5" customWidth="1"/>
    <col min="8" max="8" width="1.77734375" style="5" customWidth="1"/>
    <col min="9" max="9" width="12.77734375" style="5" customWidth="1"/>
    <col min="10" max="10" width="1.33203125" style="5" customWidth="1"/>
    <col min="11" max="11" width="13.77734375" style="5" customWidth="1"/>
    <col min="12" max="12" width="8.88671875" style="5" bestFit="1" customWidth="1"/>
    <col min="13" max="13" width="8.21484375" style="5" bestFit="1" customWidth="1"/>
    <col min="14" max="16384" width="7.88671875" style="5" customWidth="1"/>
  </cols>
  <sheetData>
    <row r="2" spans="3:7" ht="30">
      <c r="C2" s="61" t="s">
        <v>66</v>
      </c>
      <c r="D2" s="59"/>
      <c r="E2" s="59"/>
      <c r="F2" s="60"/>
      <c r="G2" s="60"/>
    </row>
    <row r="6" s="6" customFormat="1" ht="15"/>
    <row r="7" spans="1:11" ht="20.25">
      <c r="A7" s="115" t="s">
        <v>78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20.25">
      <c r="A8" s="115" t="s">
        <v>117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</row>
    <row r="9" spans="1:11" ht="18">
      <c r="A9" s="117" t="s">
        <v>7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5.75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2:11" ht="15">
      <c r="B11" s="6"/>
      <c r="C11" s="6"/>
      <c r="D11" s="6"/>
      <c r="E11" s="6"/>
      <c r="F11" s="6"/>
      <c r="G11" s="6"/>
      <c r="H11" s="6"/>
      <c r="I11" s="6"/>
      <c r="J11" s="6"/>
      <c r="K11" s="6"/>
    </row>
    <row r="13" spans="4:11" s="3" customFormat="1" ht="15.75" customHeight="1">
      <c r="D13" s="4"/>
      <c r="E13" s="112" t="s">
        <v>9</v>
      </c>
      <c r="F13" s="112"/>
      <c r="G13" s="112"/>
      <c r="H13" s="4"/>
      <c r="I13" s="112" t="s">
        <v>10</v>
      </c>
      <c r="J13" s="112"/>
      <c r="K13" s="112"/>
    </row>
    <row r="14" spans="4:11" s="3" customFormat="1" ht="15.75" customHeight="1">
      <c r="D14" s="4"/>
      <c r="E14" s="96" t="s">
        <v>32</v>
      </c>
      <c r="F14" s="7"/>
      <c r="G14" s="96" t="s">
        <v>11</v>
      </c>
      <c r="H14" s="7"/>
      <c r="I14" s="85" t="s">
        <v>0</v>
      </c>
      <c r="J14" s="7"/>
      <c r="K14" s="96" t="s">
        <v>103</v>
      </c>
    </row>
    <row r="15" spans="4:11" s="3" customFormat="1" ht="15.75" customHeight="1">
      <c r="D15" s="4"/>
      <c r="E15" s="85" t="s">
        <v>1</v>
      </c>
      <c r="F15" s="7"/>
      <c r="G15" s="85" t="s">
        <v>12</v>
      </c>
      <c r="H15" s="7"/>
      <c r="I15" s="85" t="s">
        <v>2</v>
      </c>
      <c r="J15" s="7"/>
      <c r="K15" s="85" t="s">
        <v>12</v>
      </c>
    </row>
    <row r="16" spans="4:11" s="3" customFormat="1" ht="15.75" customHeight="1">
      <c r="D16" s="4"/>
      <c r="E16" s="85" t="s">
        <v>80</v>
      </c>
      <c r="F16" s="7"/>
      <c r="G16" s="85" t="s">
        <v>80</v>
      </c>
      <c r="H16" s="7"/>
      <c r="I16" s="85" t="s">
        <v>3</v>
      </c>
      <c r="J16" s="7"/>
      <c r="K16" s="85" t="s">
        <v>104</v>
      </c>
    </row>
    <row r="17" spans="4:11" s="3" customFormat="1" ht="15.75" customHeight="1">
      <c r="D17" s="4"/>
      <c r="E17" s="96" t="s">
        <v>118</v>
      </c>
      <c r="F17" s="7"/>
      <c r="G17" s="96" t="s">
        <v>119</v>
      </c>
      <c r="H17" s="7"/>
      <c r="I17" s="85" t="str">
        <f>E17</f>
        <v>30.9.2004</v>
      </c>
      <c r="J17" s="7"/>
      <c r="K17" s="85" t="str">
        <f>G17</f>
        <v>30.9.2003</v>
      </c>
    </row>
    <row r="18" spans="4:11" s="3" customFormat="1" ht="15.75" customHeight="1">
      <c r="D18" s="7"/>
      <c r="E18" s="85" t="s">
        <v>4</v>
      </c>
      <c r="F18" s="7"/>
      <c r="G18" s="85" t="s">
        <v>4</v>
      </c>
      <c r="H18" s="7"/>
      <c r="I18" s="85" t="s">
        <v>4</v>
      </c>
      <c r="J18" s="7"/>
      <c r="K18" s="85" t="s">
        <v>4</v>
      </c>
    </row>
    <row r="19" spans="4:11" s="6" customFormat="1" ht="15.75" customHeight="1">
      <c r="D19" s="8"/>
      <c r="E19" s="8"/>
      <c r="F19" s="8"/>
      <c r="G19" s="8"/>
      <c r="H19" s="8"/>
      <c r="I19" s="8"/>
      <c r="J19" s="8"/>
      <c r="K19" s="8"/>
    </row>
    <row r="20" spans="1:11" s="37" customFormat="1" ht="24" customHeight="1">
      <c r="A20" s="36" t="s">
        <v>13</v>
      </c>
      <c r="D20" s="51"/>
      <c r="E20" s="38">
        <f>I20-412725</f>
        <v>222303</v>
      </c>
      <c r="F20" s="38"/>
      <c r="G20" s="39">
        <f>K20-382549</f>
        <v>176321</v>
      </c>
      <c r="H20" s="38"/>
      <c r="I20" s="38">
        <v>635028</v>
      </c>
      <c r="J20" s="38"/>
      <c r="K20" s="39">
        <v>558870</v>
      </c>
    </row>
    <row r="21" spans="1:11" s="37" customFormat="1" ht="24" customHeight="1">
      <c r="A21" s="37" t="s">
        <v>48</v>
      </c>
      <c r="D21" s="51"/>
      <c r="E21" s="38">
        <f>I21-2249</f>
        <v>1496</v>
      </c>
      <c r="F21" s="38"/>
      <c r="G21" s="39">
        <f>K21-3660</f>
        <v>645</v>
      </c>
      <c r="H21" s="38"/>
      <c r="I21" s="38">
        <v>3745</v>
      </c>
      <c r="J21" s="38"/>
      <c r="K21" s="39">
        <v>4305</v>
      </c>
    </row>
    <row r="22" spans="1:11" s="37" customFormat="1" ht="24" customHeight="1">
      <c r="A22" s="40" t="s">
        <v>49</v>
      </c>
      <c r="D22" s="51"/>
      <c r="E22" s="38">
        <f>I22+358197</f>
        <v>-191533</v>
      </c>
      <c r="F22" s="38"/>
      <c r="G22" s="39">
        <f>K22+329569</f>
        <v>-144127</v>
      </c>
      <c r="H22" s="38"/>
      <c r="I22" s="38">
        <f>-(476194+4030+69506)</f>
        <v>-549730</v>
      </c>
      <c r="J22" s="38"/>
      <c r="K22" s="38">
        <v>-473696</v>
      </c>
    </row>
    <row r="23" spans="4:11" s="37" customFormat="1" ht="24" customHeight="1">
      <c r="D23" s="51"/>
      <c r="E23" s="41"/>
      <c r="F23" s="38"/>
      <c r="G23" s="41"/>
      <c r="H23" s="38"/>
      <c r="I23" s="41"/>
      <c r="J23" s="38"/>
      <c r="K23" s="41"/>
    </row>
    <row r="24" spans="1:11" s="37" customFormat="1" ht="24" customHeight="1">
      <c r="A24" s="40" t="s">
        <v>50</v>
      </c>
      <c r="B24" s="36"/>
      <c r="C24" s="36"/>
      <c r="D24" s="51"/>
      <c r="E24" s="43">
        <f>SUM(E20:E23)</f>
        <v>32266</v>
      </c>
      <c r="F24" s="38"/>
      <c r="G24" s="43">
        <f>SUM(G20:G23)</f>
        <v>32839</v>
      </c>
      <c r="H24" s="38"/>
      <c r="I24" s="43">
        <f>SUM(I20:I23)</f>
        <v>89043</v>
      </c>
      <c r="J24" s="38"/>
      <c r="K24" s="43">
        <f>SUM(K20:K23)</f>
        <v>89479</v>
      </c>
    </row>
    <row r="25" spans="1:11" s="37" customFormat="1" ht="24" customHeight="1">
      <c r="A25" s="36" t="s">
        <v>14</v>
      </c>
      <c r="D25" s="51"/>
      <c r="E25" s="41">
        <f>I25+3787</f>
        <v>-2925</v>
      </c>
      <c r="F25" s="38"/>
      <c r="G25" s="41">
        <f>K25+3902</f>
        <v>-1764</v>
      </c>
      <c r="H25" s="38"/>
      <c r="I25" s="41">
        <v>-6712</v>
      </c>
      <c r="J25" s="38"/>
      <c r="K25" s="42">
        <v>-5666</v>
      </c>
    </row>
    <row r="26" spans="4:11" s="37" customFormat="1" ht="24" customHeight="1">
      <c r="D26" s="51"/>
      <c r="E26" s="41"/>
      <c r="F26" s="38"/>
      <c r="G26" s="41"/>
      <c r="H26" s="38"/>
      <c r="I26" s="41"/>
      <c r="J26" s="38"/>
      <c r="K26" s="41"/>
    </row>
    <row r="27" spans="1:11" s="37" customFormat="1" ht="24" customHeight="1">
      <c r="A27" s="40"/>
      <c r="B27" s="40"/>
      <c r="C27" s="40"/>
      <c r="D27" s="51"/>
      <c r="E27" s="43">
        <f>SUM(E24:E26)</f>
        <v>29341</v>
      </c>
      <c r="F27" s="38"/>
      <c r="G27" s="43">
        <f>SUM(G24:G26)</f>
        <v>31075</v>
      </c>
      <c r="H27" s="38"/>
      <c r="I27" s="43">
        <f>SUM(I24:I26)</f>
        <v>82331</v>
      </c>
      <c r="J27" s="38"/>
      <c r="K27" s="43">
        <f>SUM(K24:K26)</f>
        <v>83813</v>
      </c>
    </row>
    <row r="28" spans="1:11" s="37" customFormat="1" ht="24" customHeight="1">
      <c r="A28" s="36" t="s">
        <v>126</v>
      </c>
      <c r="B28" s="36"/>
      <c r="C28" s="36"/>
      <c r="D28" s="51"/>
      <c r="E28" s="41">
        <f>I28+2</f>
        <v>27</v>
      </c>
      <c r="F28" s="38"/>
      <c r="G28" s="41">
        <f>K28-37</f>
        <v>0</v>
      </c>
      <c r="H28" s="38"/>
      <c r="I28" s="41">
        <v>25</v>
      </c>
      <c r="J28" s="38"/>
      <c r="K28" s="44">
        <v>37</v>
      </c>
    </row>
    <row r="29" spans="4:11" s="37" customFormat="1" ht="24" customHeight="1">
      <c r="D29" s="51"/>
      <c r="E29" s="41"/>
      <c r="F29" s="38"/>
      <c r="G29" s="41"/>
      <c r="H29" s="38"/>
      <c r="I29" s="41"/>
      <c r="J29" s="38"/>
      <c r="K29" s="41"/>
    </row>
    <row r="30" spans="1:11" s="37" customFormat="1" ht="24" customHeight="1">
      <c r="A30" s="36" t="s">
        <v>44</v>
      </c>
      <c r="D30" s="51"/>
      <c r="E30" s="43">
        <f>SUM(E27:E29)</f>
        <v>29368</v>
      </c>
      <c r="F30" s="38"/>
      <c r="G30" s="43">
        <f>SUM(G27:G29)</f>
        <v>31075</v>
      </c>
      <c r="H30" s="38"/>
      <c r="I30" s="43">
        <f>SUM(I27:I29)</f>
        <v>82356</v>
      </c>
      <c r="J30" s="38"/>
      <c r="K30" s="43">
        <f>SUM(K27:K29)</f>
        <v>83850</v>
      </c>
    </row>
    <row r="31" spans="1:11" s="37" customFormat="1" ht="24" customHeight="1">
      <c r="A31" s="37" t="s">
        <v>51</v>
      </c>
      <c r="D31" s="51"/>
      <c r="E31" s="41">
        <f>I31+16886</f>
        <v>-9692</v>
      </c>
      <c r="F31" s="38"/>
      <c r="G31" s="41">
        <f>K31+15932</f>
        <v>-6003</v>
      </c>
      <c r="H31" s="38"/>
      <c r="I31" s="41">
        <f>-26577-1</f>
        <v>-26578</v>
      </c>
      <c r="J31" s="38"/>
      <c r="K31" s="42">
        <v>-21935</v>
      </c>
    </row>
    <row r="32" spans="4:11" s="37" customFormat="1" ht="24" customHeight="1">
      <c r="D32" s="51"/>
      <c r="E32" s="41"/>
      <c r="F32" s="38"/>
      <c r="G32" s="38"/>
      <c r="H32" s="38"/>
      <c r="I32" s="38"/>
      <c r="J32" s="38"/>
      <c r="K32" s="38"/>
    </row>
    <row r="33" spans="1:11" s="37" customFormat="1" ht="24" customHeight="1">
      <c r="A33" s="37" t="s">
        <v>52</v>
      </c>
      <c r="B33" s="36"/>
      <c r="C33" s="36"/>
      <c r="D33" s="51"/>
      <c r="E33" s="43">
        <f>SUM(E30:E32)</f>
        <v>19676</v>
      </c>
      <c r="F33" s="38"/>
      <c r="G33" s="43">
        <f>SUM(G30:G32)</f>
        <v>25072</v>
      </c>
      <c r="H33" s="38"/>
      <c r="I33" s="43">
        <f>SUM(I30:I32)</f>
        <v>55778</v>
      </c>
      <c r="J33" s="38"/>
      <c r="K33" s="43">
        <f>SUM(K30:K32)</f>
        <v>61915</v>
      </c>
    </row>
    <row r="34" spans="1:11" s="37" customFormat="1" ht="24" customHeight="1">
      <c r="A34" s="40" t="s">
        <v>28</v>
      </c>
      <c r="B34" s="36"/>
      <c r="C34" s="36"/>
      <c r="D34" s="51"/>
      <c r="E34" s="41">
        <f>I34-861</f>
        <v>127</v>
      </c>
      <c r="F34" s="38"/>
      <c r="G34" s="41">
        <f>K34-407</f>
        <v>777</v>
      </c>
      <c r="H34" s="38"/>
      <c r="I34" s="41">
        <v>988</v>
      </c>
      <c r="J34" s="38"/>
      <c r="K34" s="42">
        <v>1184</v>
      </c>
    </row>
    <row r="35" spans="2:11" s="37" customFormat="1" ht="24" customHeight="1">
      <c r="B35" s="36"/>
      <c r="C35" s="36"/>
      <c r="D35" s="51"/>
      <c r="E35" s="41"/>
      <c r="F35" s="38"/>
      <c r="G35" s="41"/>
      <c r="H35" s="38"/>
      <c r="I35" s="41"/>
      <c r="J35" s="38"/>
      <c r="K35" s="42"/>
    </row>
    <row r="36" spans="1:11" s="37" customFormat="1" ht="24" customHeight="1" thickBot="1">
      <c r="A36" s="36" t="s">
        <v>53</v>
      </c>
      <c r="D36" s="51"/>
      <c r="E36" s="50">
        <f>SUM(E33:E35)</f>
        <v>19803</v>
      </c>
      <c r="F36" s="38"/>
      <c r="G36" s="50">
        <f>SUM(G33:G35)</f>
        <v>25849</v>
      </c>
      <c r="H36" s="38"/>
      <c r="I36" s="50">
        <f>SUM(I33:I35)</f>
        <v>56766</v>
      </c>
      <c r="J36" s="38"/>
      <c r="K36" s="50">
        <f>SUM(K33:K35)</f>
        <v>63099</v>
      </c>
    </row>
    <row r="37" spans="4:11" s="37" customFormat="1" ht="24" customHeight="1">
      <c r="D37" s="51"/>
      <c r="E37" s="41"/>
      <c r="F37" s="38"/>
      <c r="G37" s="41"/>
      <c r="H37" s="38"/>
      <c r="I37" s="41"/>
      <c r="J37" s="38"/>
      <c r="K37" s="41"/>
    </row>
    <row r="38" spans="1:11" s="37" customFormat="1" ht="24" customHeight="1">
      <c r="A38" s="36"/>
      <c r="D38" s="52"/>
      <c r="E38" s="45"/>
      <c r="F38" s="53"/>
      <c r="G38" s="45"/>
      <c r="H38" s="53"/>
      <c r="I38" s="45"/>
      <c r="J38" s="53"/>
      <c r="K38" s="45"/>
    </row>
    <row r="39" spans="1:11" s="37" customFormat="1" ht="24" customHeight="1">
      <c r="A39" s="36" t="s">
        <v>46</v>
      </c>
      <c r="D39" s="52"/>
      <c r="E39" s="45"/>
      <c r="F39" s="53"/>
      <c r="G39" s="45"/>
      <c r="H39" s="53"/>
      <c r="I39" s="45"/>
      <c r="J39" s="53"/>
      <c r="K39" s="46"/>
    </row>
    <row r="40" spans="2:11" s="37" customFormat="1" ht="24" customHeight="1">
      <c r="B40" s="36" t="s">
        <v>47</v>
      </c>
      <c r="C40" s="36"/>
      <c r="D40" s="52"/>
      <c r="E40" s="46">
        <f>E36/296470484*100*1000</f>
        <v>6.679585681790838</v>
      </c>
      <c r="F40" s="53"/>
      <c r="G40" s="46">
        <f>G36/296470484*100*1000</f>
        <v>8.718911795617402</v>
      </c>
      <c r="H40" s="53"/>
      <c r="I40" s="46">
        <f>I36/296470484*100*1000</f>
        <v>19.147268636698417</v>
      </c>
      <c r="J40" s="53"/>
      <c r="K40" s="46">
        <f>K36/296470484*100*1000</f>
        <v>21.283400340116152</v>
      </c>
    </row>
    <row r="41" spans="2:11" s="37" customFormat="1" ht="24" customHeight="1">
      <c r="B41" s="36" t="s">
        <v>8</v>
      </c>
      <c r="C41" s="36"/>
      <c r="D41" s="52"/>
      <c r="E41" s="47" t="s">
        <v>54</v>
      </c>
      <c r="F41" s="53"/>
      <c r="G41" s="47" t="s">
        <v>54</v>
      </c>
      <c r="H41" s="53"/>
      <c r="I41" s="47" t="s">
        <v>54</v>
      </c>
      <c r="J41" s="53"/>
      <c r="K41" s="47" t="s">
        <v>54</v>
      </c>
    </row>
    <row r="42" spans="4:11" s="37" customFormat="1" ht="24" customHeight="1">
      <c r="D42" s="52"/>
      <c r="E42" s="48"/>
      <c r="F42" s="54"/>
      <c r="G42" s="49"/>
      <c r="H42" s="54"/>
      <c r="I42" s="48"/>
      <c r="J42" s="49"/>
      <c r="K42" s="49"/>
    </row>
    <row r="43" spans="4:11" s="37" customFormat="1" ht="24" customHeight="1">
      <c r="D43" s="52"/>
      <c r="E43" s="48"/>
      <c r="F43" s="54"/>
      <c r="G43" s="49"/>
      <c r="H43" s="54"/>
      <c r="I43" s="48"/>
      <c r="J43" s="49"/>
      <c r="K43" s="49"/>
    </row>
    <row r="44" spans="4:11" s="37" customFormat="1" ht="24" customHeight="1">
      <c r="D44" s="52"/>
      <c r="E44" s="48"/>
      <c r="F44" s="54"/>
      <c r="G44" s="49"/>
      <c r="H44" s="54"/>
      <c r="I44" s="48"/>
      <c r="J44" s="49"/>
      <c r="K44" s="49"/>
    </row>
    <row r="45" spans="1:11" ht="36" customHeight="1">
      <c r="A45" s="113" t="s">
        <v>101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</sheetData>
  <mergeCells count="6">
    <mergeCell ref="E13:G13"/>
    <mergeCell ref="I13:K13"/>
    <mergeCell ref="A45:K45"/>
    <mergeCell ref="A7:K7"/>
    <mergeCell ref="A8:K8"/>
    <mergeCell ref="A9:K9"/>
  </mergeCells>
  <printOptions horizontalCentered="1"/>
  <pageMargins left="0.5" right="0.5" top="0.6" bottom="0.5" header="0.25" footer="0.25"/>
  <pageSetup horizontalDpi="600" verticalDpi="600" orientation="portrait" paperSize="9" scale="75" r:id="rId2"/>
  <headerFooter alignWithMargins="0">
    <oddFooter>&amp;L&amp;9&amp;F&amp;R&amp;9&amp;D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="75" zoomScaleNormal="75" zoomScaleSheetLayoutView="75" workbookViewId="0" topLeftCell="A37">
      <selection activeCell="C56" sqref="C56"/>
    </sheetView>
  </sheetViews>
  <sheetFormatPr defaultColWidth="8.88671875" defaultRowHeight="15"/>
  <cols>
    <col min="1" max="1" width="20.77734375" style="9" customWidth="1"/>
    <col min="2" max="2" width="32.77734375" style="9" customWidth="1"/>
    <col min="3" max="3" width="16.77734375" style="9" customWidth="1"/>
    <col min="4" max="4" width="6.77734375" style="9" customWidth="1"/>
    <col min="5" max="5" width="17.10546875" style="9" customWidth="1"/>
    <col min="6" max="6" width="3.77734375" style="9" customWidth="1"/>
    <col min="7" max="16384" width="7.88671875" style="9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30">
      <c r="A2" s="5"/>
      <c r="B2" s="61" t="s">
        <v>66</v>
      </c>
      <c r="C2" s="63"/>
      <c r="D2" s="63"/>
      <c r="E2" s="63"/>
      <c r="F2" s="63"/>
      <c r="G2" s="62"/>
      <c r="H2" s="5"/>
      <c r="I2" s="5"/>
      <c r="J2" s="5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 ht="1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20.25">
      <c r="A6" s="115" t="s">
        <v>89</v>
      </c>
      <c r="B6" s="116"/>
      <c r="C6" s="116"/>
      <c r="D6" s="116"/>
      <c r="E6" s="116"/>
      <c r="F6" s="5"/>
      <c r="G6" s="5"/>
      <c r="H6" s="5"/>
      <c r="I6" s="5"/>
      <c r="J6" s="5"/>
    </row>
    <row r="7" spans="1:10" ht="20.25">
      <c r="A7" s="115" t="s">
        <v>123</v>
      </c>
      <c r="B7" s="116"/>
      <c r="C7" s="116"/>
      <c r="D7" s="116"/>
      <c r="E7" s="116"/>
      <c r="F7" s="58"/>
      <c r="G7" s="58"/>
      <c r="H7" s="58"/>
      <c r="I7" s="58"/>
      <c r="J7" s="58"/>
    </row>
    <row r="8" spans="1:10" ht="9.75" customHeight="1" thickBot="1">
      <c r="A8" s="57"/>
      <c r="B8" s="57"/>
      <c r="C8" s="57"/>
      <c r="D8" s="57"/>
      <c r="E8" s="57"/>
      <c r="F8" s="6"/>
      <c r="G8" s="6"/>
      <c r="H8" s="6"/>
      <c r="I8" s="6"/>
      <c r="J8" s="6"/>
    </row>
    <row r="9" ht="9.75" customHeight="1"/>
    <row r="10" spans="1:5" s="10" customFormat="1" ht="15.75">
      <c r="A10" s="1"/>
      <c r="C10" s="12" t="s">
        <v>31</v>
      </c>
      <c r="E10" s="11" t="s">
        <v>109</v>
      </c>
    </row>
    <row r="11" spans="3:5" s="10" customFormat="1" ht="15.75">
      <c r="C11" s="12" t="s">
        <v>107</v>
      </c>
      <c r="D11" s="11"/>
      <c r="E11" s="12" t="s">
        <v>83</v>
      </c>
    </row>
    <row r="12" spans="3:5" s="10" customFormat="1" ht="15.75">
      <c r="C12" s="12" t="s">
        <v>108</v>
      </c>
      <c r="D12" s="11"/>
      <c r="E12" s="12" t="s">
        <v>84</v>
      </c>
    </row>
    <row r="13" spans="2:5" s="10" customFormat="1" ht="15.75">
      <c r="B13" s="11"/>
      <c r="C13" s="11" t="str">
        <f>PL!E17</f>
        <v>30.9.2004</v>
      </c>
      <c r="D13" s="12"/>
      <c r="E13" s="12" t="s">
        <v>96</v>
      </c>
    </row>
    <row r="14" spans="2:5" s="10" customFormat="1" ht="15.75">
      <c r="B14" s="11"/>
      <c r="C14" s="11" t="s">
        <v>4</v>
      </c>
      <c r="D14" s="11"/>
      <c r="E14" s="11" t="s">
        <v>4</v>
      </c>
    </row>
    <row r="15" ht="12" customHeight="1">
      <c r="B15" s="13"/>
    </row>
    <row r="16" spans="1:5" ht="15">
      <c r="A16" s="15" t="s">
        <v>15</v>
      </c>
      <c r="B16" s="13"/>
      <c r="C16" s="14">
        <v>1448001</v>
      </c>
      <c r="D16" s="14"/>
      <c r="E16" s="76">
        <v>1260191</v>
      </c>
    </row>
    <row r="17" spans="1:5" ht="15">
      <c r="A17" s="15" t="s">
        <v>37</v>
      </c>
      <c r="B17" s="13"/>
      <c r="C17" s="14">
        <v>29781</v>
      </c>
      <c r="D17" s="14"/>
      <c r="E17" s="76">
        <v>29781</v>
      </c>
    </row>
    <row r="18" spans="1:5" ht="15" hidden="1">
      <c r="A18" s="16" t="s">
        <v>81</v>
      </c>
      <c r="B18" s="13"/>
      <c r="C18" s="14">
        <v>0</v>
      </c>
      <c r="D18" s="14"/>
      <c r="E18" s="76">
        <v>0</v>
      </c>
    </row>
    <row r="19" spans="1:5" ht="15">
      <c r="A19" s="15" t="s">
        <v>38</v>
      </c>
      <c r="B19" s="13"/>
      <c r="C19" s="14">
        <v>112143</v>
      </c>
      <c r="D19" s="14"/>
      <c r="E19" s="76">
        <v>111389</v>
      </c>
    </row>
    <row r="20" spans="1:5" ht="15">
      <c r="A20" s="15" t="s">
        <v>42</v>
      </c>
      <c r="B20" s="13"/>
      <c r="C20" s="14">
        <v>26347</v>
      </c>
      <c r="D20" s="14"/>
      <c r="E20" s="76">
        <v>26305</v>
      </c>
    </row>
    <row r="21" spans="1:5" ht="15">
      <c r="A21" s="15" t="s">
        <v>110</v>
      </c>
      <c r="B21" s="13"/>
      <c r="C21" s="14">
        <v>80595</v>
      </c>
      <c r="D21" s="14"/>
      <c r="E21" s="76">
        <v>84625</v>
      </c>
    </row>
    <row r="22" spans="1:5" ht="15">
      <c r="A22" s="9" t="s">
        <v>88</v>
      </c>
      <c r="B22" s="13"/>
      <c r="C22" s="14">
        <v>18057</v>
      </c>
      <c r="D22" s="14"/>
      <c r="E22" s="76">
        <v>15279</v>
      </c>
    </row>
    <row r="23" spans="2:5" ht="15">
      <c r="B23" s="13"/>
      <c r="C23" s="14"/>
      <c r="D23" s="14"/>
      <c r="E23" s="76"/>
    </row>
    <row r="24" spans="1:5" ht="15">
      <c r="A24" s="20" t="s">
        <v>16</v>
      </c>
      <c r="B24" s="13"/>
      <c r="C24" s="14"/>
      <c r="D24" s="14"/>
      <c r="E24" s="76"/>
    </row>
    <row r="25" spans="1:5" ht="15">
      <c r="A25" s="15" t="s">
        <v>17</v>
      </c>
      <c r="B25" s="13"/>
      <c r="C25" s="101">
        <v>105622</v>
      </c>
      <c r="D25" s="14"/>
      <c r="E25" s="86">
        <v>105951</v>
      </c>
    </row>
    <row r="26" spans="1:5" ht="15">
      <c r="A26" s="15" t="s">
        <v>33</v>
      </c>
      <c r="B26" s="13"/>
      <c r="C26" s="102">
        <v>78216</v>
      </c>
      <c r="D26" s="14"/>
      <c r="E26" s="87">
        <v>68255</v>
      </c>
    </row>
    <row r="27" spans="1:5" ht="15">
      <c r="A27" s="16" t="s">
        <v>34</v>
      </c>
      <c r="B27" s="13"/>
      <c r="C27" s="103">
        <f>8533+1+2434</f>
        <v>10968</v>
      </c>
      <c r="D27" s="14"/>
      <c r="E27" s="87">
        <f>16739</f>
        <v>16739</v>
      </c>
    </row>
    <row r="28" spans="1:5" ht="15">
      <c r="A28" s="15" t="s">
        <v>18</v>
      </c>
      <c r="B28" s="13"/>
      <c r="C28" s="102">
        <v>5657</v>
      </c>
      <c r="D28" s="14"/>
      <c r="E28" s="87">
        <v>16243</v>
      </c>
    </row>
    <row r="29" spans="1:5" ht="15">
      <c r="A29" s="15" t="s">
        <v>82</v>
      </c>
      <c r="B29" s="13"/>
      <c r="C29" s="103">
        <v>0</v>
      </c>
      <c r="D29" s="14"/>
      <c r="E29" s="87">
        <v>41593</v>
      </c>
    </row>
    <row r="30" spans="1:5" ht="15" hidden="1">
      <c r="A30" s="15" t="s">
        <v>116</v>
      </c>
      <c r="B30" s="13"/>
      <c r="C30" s="102"/>
      <c r="D30" s="14"/>
      <c r="E30" s="87">
        <v>0</v>
      </c>
    </row>
    <row r="31" spans="1:5" ht="15">
      <c r="A31" s="15" t="s">
        <v>19</v>
      </c>
      <c r="B31" s="13"/>
      <c r="C31" s="102">
        <v>13041</v>
      </c>
      <c r="D31" s="14"/>
      <c r="E31" s="87">
        <v>33629</v>
      </c>
    </row>
    <row r="32" spans="1:5" ht="15">
      <c r="A32" s="15" t="s">
        <v>20</v>
      </c>
      <c r="B32" s="13"/>
      <c r="C32" s="102">
        <v>19459</v>
      </c>
      <c r="D32" s="14"/>
      <c r="E32" s="87">
        <v>36003</v>
      </c>
    </row>
    <row r="33" spans="2:5" ht="15">
      <c r="B33" s="13"/>
      <c r="C33" s="104">
        <f>SUM(C25:C32)</f>
        <v>232963</v>
      </c>
      <c r="D33" s="14"/>
      <c r="E33" s="88">
        <f>SUM(E25:E32)</f>
        <v>318413</v>
      </c>
    </row>
    <row r="34" spans="1:5" ht="15">
      <c r="A34" s="20" t="s">
        <v>30</v>
      </c>
      <c r="B34" s="13"/>
      <c r="C34" s="102"/>
      <c r="D34" s="14"/>
      <c r="E34" s="87"/>
    </row>
    <row r="35" spans="1:5" ht="15">
      <c r="A35" s="15" t="s">
        <v>35</v>
      </c>
      <c r="B35" s="13"/>
      <c r="C35" s="102">
        <v>39443</v>
      </c>
      <c r="D35" s="14"/>
      <c r="E35" s="87">
        <v>67290</v>
      </c>
    </row>
    <row r="36" spans="1:5" ht="15">
      <c r="A36" s="15" t="s">
        <v>36</v>
      </c>
      <c r="B36" s="13"/>
      <c r="C36" s="102">
        <v>65470</v>
      </c>
      <c r="D36" s="14"/>
      <c r="E36" s="87">
        <v>40626</v>
      </c>
    </row>
    <row r="37" spans="1:5" ht="15">
      <c r="A37" s="15" t="s">
        <v>120</v>
      </c>
      <c r="B37" s="13"/>
      <c r="C37" s="102">
        <v>127</v>
      </c>
      <c r="D37" s="14"/>
      <c r="E37" s="87">
        <v>0</v>
      </c>
    </row>
    <row r="38" spans="1:5" ht="15">
      <c r="A38" s="15" t="s">
        <v>39</v>
      </c>
      <c r="B38" s="13"/>
      <c r="C38" s="102">
        <v>111207</v>
      </c>
      <c r="D38" s="14"/>
      <c r="E38" s="87">
        <v>110482</v>
      </c>
    </row>
    <row r="39" spans="1:5" ht="15">
      <c r="A39" s="15" t="s">
        <v>21</v>
      </c>
      <c r="B39" s="13"/>
      <c r="C39" s="102">
        <v>60</v>
      </c>
      <c r="D39" s="14"/>
      <c r="E39" s="87">
        <v>3158</v>
      </c>
    </row>
    <row r="40" spans="1:5" ht="15">
      <c r="A40" s="15" t="s">
        <v>55</v>
      </c>
      <c r="B40" s="13"/>
      <c r="C40" s="102">
        <v>234336</v>
      </c>
      <c r="D40" s="14"/>
      <c r="E40" s="87">
        <v>217045</v>
      </c>
    </row>
    <row r="41" spans="1:5" ht="15">
      <c r="A41" s="15" t="s">
        <v>22</v>
      </c>
      <c r="B41" s="13"/>
      <c r="C41" s="102">
        <v>8146</v>
      </c>
      <c r="D41" s="14"/>
      <c r="E41" s="87">
        <v>11002</v>
      </c>
    </row>
    <row r="42" spans="1:5" ht="15" hidden="1">
      <c r="A42" s="15" t="s">
        <v>87</v>
      </c>
      <c r="B42" s="13"/>
      <c r="C42" s="102">
        <v>0</v>
      </c>
      <c r="D42" s="14"/>
      <c r="E42" s="87">
        <v>0</v>
      </c>
    </row>
    <row r="43" spans="2:5" ht="15">
      <c r="B43" s="13"/>
      <c r="C43" s="104">
        <f>SUM(C35:C42)</f>
        <v>458789</v>
      </c>
      <c r="D43" s="14"/>
      <c r="E43" s="88">
        <f>SUM(E35:E42)</f>
        <v>449603</v>
      </c>
    </row>
    <row r="44" spans="1:5" ht="15">
      <c r="A44" s="15" t="s">
        <v>23</v>
      </c>
      <c r="B44" s="13"/>
      <c r="C44" s="14">
        <f>C33-C43</f>
        <v>-225826</v>
      </c>
      <c r="D44" s="14"/>
      <c r="E44" s="76">
        <f>E33-E43</f>
        <v>-131190</v>
      </c>
    </row>
    <row r="45" spans="2:5" ht="15.75" thickBot="1">
      <c r="B45" s="13"/>
      <c r="C45" s="19">
        <f>SUM(C15:C22)+C44</f>
        <v>1489098</v>
      </c>
      <c r="D45" s="14"/>
      <c r="E45" s="82">
        <f>SUM(E15:E22)+E44</f>
        <v>1396380</v>
      </c>
    </row>
    <row r="46" spans="2:5" ht="15">
      <c r="B46" s="13"/>
      <c r="C46" s="14"/>
      <c r="D46" s="14"/>
      <c r="E46" s="76"/>
    </row>
    <row r="47" spans="1:5" ht="15">
      <c r="A47" s="16" t="s">
        <v>25</v>
      </c>
      <c r="B47" s="13"/>
      <c r="C47" s="14">
        <v>296471</v>
      </c>
      <c r="D47" s="14"/>
      <c r="E47" s="76">
        <v>296471</v>
      </c>
    </row>
    <row r="48" spans="1:5" ht="15">
      <c r="A48" s="21" t="s">
        <v>5</v>
      </c>
      <c r="B48" s="13"/>
      <c r="C48" s="14"/>
      <c r="D48" s="14"/>
      <c r="E48" s="76"/>
    </row>
    <row r="49" spans="1:5" ht="15">
      <c r="A49" s="15" t="s">
        <v>26</v>
      </c>
      <c r="B49" s="13"/>
      <c r="C49" s="105">
        <v>84171</v>
      </c>
      <c r="D49" s="14"/>
      <c r="E49" s="89">
        <v>84171</v>
      </c>
    </row>
    <row r="50" spans="1:5" ht="15">
      <c r="A50" s="15" t="s">
        <v>57</v>
      </c>
      <c r="B50" s="13"/>
      <c r="C50" s="110">
        <v>24865</v>
      </c>
      <c r="D50" s="14"/>
      <c r="E50" s="90">
        <v>26744</v>
      </c>
    </row>
    <row r="51" spans="1:5" ht="15">
      <c r="A51" s="15" t="s">
        <v>58</v>
      </c>
      <c r="B51" s="13"/>
      <c r="C51" s="106">
        <v>8042</v>
      </c>
      <c r="D51" s="14"/>
      <c r="E51" s="90">
        <v>8042</v>
      </c>
    </row>
    <row r="52" spans="1:5" ht="15">
      <c r="A52" s="15" t="s">
        <v>27</v>
      </c>
      <c r="B52" s="13"/>
      <c r="C52" s="83">
        <f>Equity!K26</f>
        <v>623684</v>
      </c>
      <c r="D52" s="14"/>
      <c r="E52" s="83">
        <v>588264</v>
      </c>
    </row>
    <row r="53" spans="1:5" ht="15">
      <c r="A53" s="15"/>
      <c r="B53" s="13"/>
      <c r="C53" s="14">
        <f>SUM(C49:C52)</f>
        <v>740762</v>
      </c>
      <c r="D53" s="14"/>
      <c r="E53" s="76">
        <f>SUM(E49:E52)</f>
        <v>707221</v>
      </c>
    </row>
    <row r="54" spans="1:5" ht="15">
      <c r="A54" s="9" t="s">
        <v>24</v>
      </c>
      <c r="B54" s="13"/>
      <c r="C54" s="109">
        <f>C47+C53</f>
        <v>1037233</v>
      </c>
      <c r="D54" s="14"/>
      <c r="E54" s="91">
        <f>E47+E53</f>
        <v>1003692</v>
      </c>
    </row>
    <row r="55" spans="1:5" ht="15">
      <c r="A55" s="15" t="s">
        <v>28</v>
      </c>
      <c r="B55" s="13"/>
      <c r="C55" s="14">
        <v>55374</v>
      </c>
      <c r="D55" s="14"/>
      <c r="E55" s="76">
        <v>40508</v>
      </c>
    </row>
    <row r="56" spans="1:5" ht="15">
      <c r="A56" s="15"/>
      <c r="B56" s="13"/>
      <c r="C56" s="109">
        <f>SUM(C54:C55)</f>
        <v>1092607</v>
      </c>
      <c r="D56" s="14"/>
      <c r="E56" s="91">
        <f>SUM(E54:E55)</f>
        <v>1044200</v>
      </c>
    </row>
    <row r="57" spans="1:5" ht="15">
      <c r="A57" s="20" t="s">
        <v>29</v>
      </c>
      <c r="B57" s="13"/>
      <c r="C57" s="14"/>
      <c r="D57" s="14"/>
      <c r="E57" s="76"/>
    </row>
    <row r="58" spans="1:5" ht="15">
      <c r="A58" s="15" t="s">
        <v>56</v>
      </c>
      <c r="B58" s="13"/>
      <c r="C58" s="105">
        <v>284037</v>
      </c>
      <c r="D58" s="14"/>
      <c r="E58" s="89">
        <v>261195</v>
      </c>
    </row>
    <row r="59" spans="1:5" ht="15">
      <c r="A59" s="15" t="s">
        <v>111</v>
      </c>
      <c r="B59" s="13"/>
      <c r="C59" s="106">
        <v>491</v>
      </c>
      <c r="D59" s="14"/>
      <c r="E59" s="90">
        <v>1000</v>
      </c>
    </row>
    <row r="60" spans="1:5" ht="15">
      <c r="A60" s="15" t="s">
        <v>90</v>
      </c>
      <c r="B60" s="13"/>
      <c r="C60" s="107">
        <v>111963</v>
      </c>
      <c r="D60" s="14"/>
      <c r="E60" s="92">
        <v>89985</v>
      </c>
    </row>
    <row r="61" spans="1:5" ht="15">
      <c r="A61" s="15"/>
      <c r="B61" s="13"/>
      <c r="C61" s="14">
        <f>SUM(C58:C60)</f>
        <v>396491</v>
      </c>
      <c r="D61" s="14"/>
      <c r="E61" s="76">
        <f>SUM(E58:E60)</f>
        <v>352180</v>
      </c>
    </row>
    <row r="62" spans="2:5" ht="15.75" thickBot="1">
      <c r="B62" s="13"/>
      <c r="C62" s="19">
        <f>C56+C61</f>
        <v>1489098</v>
      </c>
      <c r="D62" s="14"/>
      <c r="E62" s="82">
        <f>E56+E61</f>
        <v>1396380</v>
      </c>
    </row>
    <row r="63" spans="2:5" ht="15">
      <c r="B63" s="13"/>
      <c r="D63" s="14"/>
      <c r="E63" s="93"/>
    </row>
    <row r="64" spans="1:5" ht="15.75" thickBot="1">
      <c r="A64" s="15" t="s">
        <v>6</v>
      </c>
      <c r="C64" s="108">
        <f>(C54-C21)/C47</f>
        <v>3.2267506771319963</v>
      </c>
      <c r="D64" s="18"/>
      <c r="E64" s="94">
        <f>(E54-E21)/E47</f>
        <v>3.1000232737771993</v>
      </c>
    </row>
    <row r="65" spans="1:5" ht="15">
      <c r="A65" s="15"/>
      <c r="C65" s="22"/>
      <c r="D65" s="18"/>
      <c r="E65" s="95"/>
    </row>
    <row r="66" spans="1:5" ht="36" customHeight="1">
      <c r="A66" s="118" t="s">
        <v>100</v>
      </c>
      <c r="B66" s="119"/>
      <c r="C66" s="119"/>
      <c r="D66" s="119"/>
      <c r="E66" s="119"/>
    </row>
    <row r="68" spans="1:7" ht="15">
      <c r="A68" s="23"/>
      <c r="B68" s="24"/>
      <c r="C68" s="24"/>
      <c r="D68" s="17"/>
      <c r="E68" s="17"/>
      <c r="F68" s="17"/>
      <c r="G68" s="17"/>
    </row>
    <row r="69" spans="1:7" ht="15">
      <c r="A69" s="24"/>
      <c r="B69" s="24"/>
      <c r="C69" s="25"/>
      <c r="D69" s="17"/>
      <c r="E69" s="17"/>
      <c r="F69" s="17"/>
      <c r="G69" s="17"/>
    </row>
    <row r="70" spans="1:7" ht="15">
      <c r="A70" s="24"/>
      <c r="B70" s="24"/>
      <c r="C70" s="25"/>
      <c r="D70" s="17"/>
      <c r="E70" s="17"/>
      <c r="F70" s="17"/>
      <c r="G70" s="17"/>
    </row>
    <row r="71" spans="1:7" ht="15">
      <c r="A71" s="24"/>
      <c r="B71" s="24"/>
      <c r="C71" s="25"/>
      <c r="D71" s="17"/>
      <c r="E71" s="17"/>
      <c r="F71" s="17"/>
      <c r="G71" s="17"/>
    </row>
    <row r="72" spans="1:7" ht="15">
      <c r="A72" s="24"/>
      <c r="B72" s="24"/>
      <c r="C72" s="25"/>
      <c r="D72" s="17"/>
      <c r="E72" s="17"/>
      <c r="F72" s="17"/>
      <c r="G72" s="17"/>
    </row>
    <row r="73" spans="1:7" ht="15">
      <c r="A73" s="24"/>
      <c r="B73" s="24"/>
      <c r="C73" s="25"/>
      <c r="D73" s="17"/>
      <c r="E73" s="17"/>
      <c r="F73" s="17"/>
      <c r="G73" s="17"/>
    </row>
    <row r="74" spans="1:7" ht="15">
      <c r="A74" s="24"/>
      <c r="B74" s="24"/>
      <c r="C74" s="25"/>
      <c r="D74" s="17"/>
      <c r="E74" s="17"/>
      <c r="F74" s="17"/>
      <c r="G74" s="17"/>
    </row>
  </sheetData>
  <mergeCells count="3">
    <mergeCell ref="A66:E66"/>
    <mergeCell ref="A7:E7"/>
    <mergeCell ref="A6:E6"/>
  </mergeCells>
  <printOptions horizontalCentered="1"/>
  <pageMargins left="0.25" right="0.25" top="0.5" bottom="0.6" header="0.1" footer="0.1"/>
  <pageSetup horizontalDpi="600" verticalDpi="600" orientation="portrait" paperSize="9" scale="75" r:id="rId4"/>
  <headerFooter alignWithMargins="0">
    <oddFooter>&amp;L&amp;9&amp;F&amp;R&amp;9&amp;D &amp;T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44"/>
  <sheetViews>
    <sheetView zoomScale="75" zoomScaleNormal="75" workbookViewId="0" topLeftCell="A7">
      <selection activeCell="G26" sqref="G26"/>
    </sheetView>
  </sheetViews>
  <sheetFormatPr defaultColWidth="8.88671875" defaultRowHeight="15"/>
  <cols>
    <col min="1" max="1" width="33.3359375" style="14" customWidth="1"/>
    <col min="2" max="2" width="1.77734375" style="14" customWidth="1"/>
    <col min="3" max="3" width="10.77734375" style="14" customWidth="1"/>
    <col min="4" max="4" width="1.77734375" style="14" customWidth="1"/>
    <col min="5" max="5" width="10.77734375" style="14" customWidth="1"/>
    <col min="6" max="6" width="1.77734375" style="14" customWidth="1"/>
    <col min="7" max="7" width="10.77734375" style="14" customWidth="1"/>
    <col min="8" max="8" width="1.77734375" style="14" customWidth="1"/>
    <col min="9" max="9" width="10.77734375" style="14" customWidth="1"/>
    <col min="10" max="10" width="1.77734375" style="14" customWidth="1"/>
    <col min="11" max="11" width="10.77734375" style="14" customWidth="1"/>
    <col min="12" max="12" width="1.77734375" style="14" customWidth="1"/>
    <col min="13" max="13" width="10.77734375" style="14" customWidth="1"/>
    <col min="14" max="14" width="8.88671875" style="14" customWidth="1"/>
    <col min="15" max="15" width="10.3359375" style="14" bestFit="1" customWidth="1"/>
    <col min="16" max="16384" width="8.88671875" style="14" customWidth="1"/>
  </cols>
  <sheetData>
    <row r="1" ht="15"/>
    <row r="2" spans="2:3" ht="30">
      <c r="B2" s="61" t="s">
        <v>66</v>
      </c>
      <c r="C2" s="61"/>
    </row>
    <row r="3" ht="15" customHeight="1"/>
    <row r="4" ht="15" customHeight="1"/>
    <row r="5" ht="15" customHeight="1"/>
    <row r="6" ht="15" customHeight="1"/>
    <row r="7" spans="1:13" ht="20.25">
      <c r="A7" s="122" t="s">
        <v>79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</row>
    <row r="8" spans="1:13" s="35" customFormat="1" ht="20.25">
      <c r="A8" s="122" t="s">
        <v>117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 ht="18.75" customHeight="1">
      <c r="A9" s="123" t="s">
        <v>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</row>
    <row r="10" spans="1:13" ht="15" customHeight="1" thickBot="1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</row>
    <row r="11" spans="1:13" ht="15.75" customHeight="1">
      <c r="A11" s="2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</row>
    <row r="12" spans="1:13" s="75" customFormat="1" ht="15.75" customHeight="1">
      <c r="A12" s="74"/>
      <c r="B12" s="74"/>
      <c r="C12" s="74" t="s">
        <v>61</v>
      </c>
      <c r="D12" s="74"/>
      <c r="E12" s="74" t="s">
        <v>61</v>
      </c>
      <c r="F12" s="74"/>
      <c r="G12" s="74" t="s">
        <v>63</v>
      </c>
      <c r="H12" s="74"/>
      <c r="I12" s="74" t="s">
        <v>64</v>
      </c>
      <c r="J12" s="74"/>
      <c r="K12" s="71" t="s">
        <v>59</v>
      </c>
      <c r="L12" s="74"/>
      <c r="M12" s="74"/>
    </row>
    <row r="13" spans="1:13" s="75" customFormat="1" ht="15.75" customHeight="1">
      <c r="A13" s="74"/>
      <c r="B13" s="74"/>
      <c r="C13" s="74" t="s">
        <v>64</v>
      </c>
      <c r="D13" s="74"/>
      <c r="E13" s="74" t="s">
        <v>62</v>
      </c>
      <c r="F13" s="74"/>
      <c r="G13" s="74" t="s">
        <v>5</v>
      </c>
      <c r="H13" s="74"/>
      <c r="I13" s="74" t="s">
        <v>5</v>
      </c>
      <c r="J13" s="74"/>
      <c r="K13" s="74" t="s">
        <v>60</v>
      </c>
      <c r="L13" s="74"/>
      <c r="M13" s="74" t="s">
        <v>45</v>
      </c>
    </row>
    <row r="14" spans="1:13" s="75" customFormat="1" ht="15.75" customHeight="1">
      <c r="A14" s="74"/>
      <c r="B14" s="74"/>
      <c r="C14" s="74" t="s">
        <v>4</v>
      </c>
      <c r="D14" s="74"/>
      <c r="E14" s="74" t="s">
        <v>4</v>
      </c>
      <c r="F14" s="74"/>
      <c r="G14" s="74" t="s">
        <v>4</v>
      </c>
      <c r="H14" s="74"/>
      <c r="I14" s="74" t="s">
        <v>4</v>
      </c>
      <c r="J14" s="74"/>
      <c r="K14" s="74" t="s">
        <v>4</v>
      </c>
      <c r="L14" s="74"/>
      <c r="M14" s="74" t="s">
        <v>4</v>
      </c>
    </row>
    <row r="15" spans="2:13" ht="15.75" customHeight="1"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</row>
    <row r="16" spans="1:13" ht="15.75" customHeight="1">
      <c r="A16" s="73" t="s">
        <v>102</v>
      </c>
      <c r="B16" s="76"/>
      <c r="C16" s="76">
        <v>296471</v>
      </c>
      <c r="D16" s="76"/>
      <c r="E16" s="76">
        <v>84171</v>
      </c>
      <c r="F16" s="76"/>
      <c r="G16" s="76">
        <v>26744</v>
      </c>
      <c r="H16" s="76"/>
      <c r="I16" s="76">
        <f>2077+5965</f>
        <v>8042</v>
      </c>
      <c r="J16" s="76"/>
      <c r="K16" s="76">
        <v>588264</v>
      </c>
      <c r="L16" s="76"/>
      <c r="M16" s="76">
        <f aca="true" t="shared" si="0" ref="M16:M24">SUM(C16:L16)</f>
        <v>1003692</v>
      </c>
    </row>
    <row r="17" spans="1:13" ht="15.75" customHeight="1" hidden="1">
      <c r="A17" s="73" t="s">
        <v>92</v>
      </c>
      <c r="B17" s="76"/>
      <c r="C17" s="76"/>
      <c r="D17" s="76"/>
      <c r="E17" s="76"/>
      <c r="F17" s="76"/>
      <c r="G17" s="76"/>
      <c r="H17" s="76"/>
      <c r="I17" s="76"/>
      <c r="J17" s="98"/>
      <c r="K17" s="98"/>
      <c r="L17" s="98"/>
      <c r="M17" s="98"/>
    </row>
    <row r="18" spans="1:13" ht="15.75" customHeight="1" hidden="1">
      <c r="A18" s="81" t="s">
        <v>93</v>
      </c>
      <c r="B18" s="76"/>
      <c r="C18" s="76">
        <v>0</v>
      </c>
      <c r="D18" s="76"/>
      <c r="E18" s="76">
        <v>0</v>
      </c>
      <c r="F18" s="76"/>
      <c r="G18" s="76">
        <v>0</v>
      </c>
      <c r="H18" s="76"/>
      <c r="I18" s="76">
        <v>0</v>
      </c>
      <c r="J18" s="98"/>
      <c r="K18" s="98">
        <v>0</v>
      </c>
      <c r="L18" s="98"/>
      <c r="M18" s="99">
        <f t="shared" si="0"/>
        <v>0</v>
      </c>
    </row>
    <row r="19" spans="1:13" ht="15.75" customHeight="1" hidden="1">
      <c r="A19" s="73" t="s">
        <v>94</v>
      </c>
      <c r="B19" s="76"/>
      <c r="C19" s="77">
        <v>0</v>
      </c>
      <c r="D19" s="76">
        <v>0</v>
      </c>
      <c r="E19" s="77">
        <v>0</v>
      </c>
      <c r="F19" s="76"/>
      <c r="G19" s="77">
        <v>0</v>
      </c>
      <c r="H19" s="76"/>
      <c r="I19" s="77">
        <v>0</v>
      </c>
      <c r="J19" s="98"/>
      <c r="K19" s="100">
        <v>0</v>
      </c>
      <c r="L19" s="98"/>
      <c r="M19" s="100">
        <f t="shared" si="0"/>
        <v>0</v>
      </c>
    </row>
    <row r="20" spans="1:13" ht="15.75" customHeight="1" hidden="1">
      <c r="A20" s="73" t="s">
        <v>102</v>
      </c>
      <c r="B20" s="76"/>
      <c r="C20" s="76">
        <f>SUM(C16:C19)</f>
        <v>296471</v>
      </c>
      <c r="D20" s="76"/>
      <c r="E20" s="76">
        <f>SUM(E16:E19)</f>
        <v>84171</v>
      </c>
      <c r="F20" s="76"/>
      <c r="G20" s="76">
        <f>SUM(G16:G19)</f>
        <v>26744</v>
      </c>
      <c r="H20" s="76"/>
      <c r="I20" s="76">
        <f>SUM(I16:I19)</f>
        <v>8042</v>
      </c>
      <c r="J20" s="98"/>
      <c r="K20" s="98">
        <f>SUM(K16:K19)</f>
        <v>588264</v>
      </c>
      <c r="L20" s="98"/>
      <c r="M20" s="98">
        <f>SUM(M16:M19)</f>
        <v>1003692</v>
      </c>
    </row>
    <row r="21" spans="1:13" ht="15.75" customHeight="1">
      <c r="A21" s="73" t="s">
        <v>65</v>
      </c>
      <c r="B21" s="76"/>
      <c r="C21" s="76">
        <v>0</v>
      </c>
      <c r="D21" s="76"/>
      <c r="E21" s="76">
        <v>0</v>
      </c>
      <c r="F21" s="76"/>
      <c r="G21" s="76">
        <f>G26-G20-G22</f>
        <v>-1879</v>
      </c>
      <c r="H21" s="76"/>
      <c r="I21" s="76">
        <v>0</v>
      </c>
      <c r="J21" s="76"/>
      <c r="K21" s="79">
        <v>0</v>
      </c>
      <c r="L21" s="76"/>
      <c r="M21" s="76">
        <f t="shared" si="0"/>
        <v>-1879</v>
      </c>
    </row>
    <row r="22" spans="1:13" ht="15.75" customHeight="1" hidden="1">
      <c r="A22" s="81" t="s">
        <v>99</v>
      </c>
      <c r="B22" s="76"/>
      <c r="C22" s="76">
        <v>0</v>
      </c>
      <c r="D22" s="76"/>
      <c r="E22" s="76">
        <v>0</v>
      </c>
      <c r="F22" s="76"/>
      <c r="G22" s="76">
        <v>0</v>
      </c>
      <c r="H22" s="76"/>
      <c r="I22" s="76">
        <v>0</v>
      </c>
      <c r="J22" s="76"/>
      <c r="K22" s="79">
        <v>0</v>
      </c>
      <c r="L22" s="76"/>
      <c r="M22" s="76">
        <f t="shared" si="0"/>
        <v>0</v>
      </c>
    </row>
    <row r="23" spans="1:13" ht="15.75" customHeight="1">
      <c r="A23" s="73" t="s">
        <v>112</v>
      </c>
      <c r="B23" s="76"/>
      <c r="C23" s="76">
        <v>0</v>
      </c>
      <c r="D23" s="76"/>
      <c r="E23" s="76">
        <v>0</v>
      </c>
      <c r="F23" s="76"/>
      <c r="G23" s="76">
        <v>0</v>
      </c>
      <c r="H23" s="76"/>
      <c r="I23" s="76">
        <v>0</v>
      </c>
      <c r="J23" s="76"/>
      <c r="K23" s="84">
        <f>PL!I36</f>
        <v>56766</v>
      </c>
      <c r="L23" s="76"/>
      <c r="M23" s="76">
        <f t="shared" si="0"/>
        <v>56766</v>
      </c>
    </row>
    <row r="24" spans="1:13" ht="15.75" customHeight="1">
      <c r="A24" s="73" t="s">
        <v>98</v>
      </c>
      <c r="B24" s="76"/>
      <c r="C24" s="76">
        <v>0</v>
      </c>
      <c r="D24" s="76"/>
      <c r="E24" s="76">
        <v>0</v>
      </c>
      <c r="F24" s="76"/>
      <c r="G24" s="76">
        <v>0</v>
      </c>
      <c r="H24" s="76"/>
      <c r="I24" s="76">
        <v>0</v>
      </c>
      <c r="J24" s="76"/>
      <c r="K24" s="76">
        <v>-21346</v>
      </c>
      <c r="L24" s="76"/>
      <c r="M24" s="76">
        <f t="shared" si="0"/>
        <v>-21346</v>
      </c>
    </row>
    <row r="25" spans="1:13" ht="15.7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3" s="76" customFormat="1" ht="15.75" customHeight="1" thickBot="1">
      <c r="A26" s="73" t="s">
        <v>122</v>
      </c>
      <c r="C26" s="82">
        <f>SUM(C20:C25)</f>
        <v>296471</v>
      </c>
      <c r="D26" s="78"/>
      <c r="E26" s="82">
        <f>SUM(E20:E25)</f>
        <v>84171</v>
      </c>
      <c r="G26" s="82">
        <f>'BS'!C50</f>
        <v>24865</v>
      </c>
      <c r="H26" s="78"/>
      <c r="I26" s="82">
        <f>SUM(I20:I25)</f>
        <v>8042</v>
      </c>
      <c r="K26" s="82">
        <f>SUM(K20:K25)</f>
        <v>623684</v>
      </c>
      <c r="M26" s="82">
        <f>SUM(M20:M25)</f>
        <v>1037233</v>
      </c>
    </row>
    <row r="27" spans="1:13" ht="15.75" customHeight="1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</row>
    <row r="28" spans="2:13" ht="15.75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</row>
    <row r="29" spans="1:13" ht="15.75" customHeight="1" hidden="1">
      <c r="A29" s="73" t="s">
        <v>91</v>
      </c>
      <c r="B29" s="76"/>
      <c r="C29" s="76">
        <v>296471</v>
      </c>
      <c r="D29" s="76"/>
      <c r="E29" s="76">
        <v>84171</v>
      </c>
      <c r="F29" s="76"/>
      <c r="G29" s="76">
        <v>29679</v>
      </c>
      <c r="H29" s="76"/>
      <c r="I29" s="76">
        <f>2077+5965</f>
        <v>8042</v>
      </c>
      <c r="J29" s="76"/>
      <c r="K29" s="76">
        <v>538133</v>
      </c>
      <c r="L29" s="76"/>
      <c r="M29" s="76">
        <f>SUM(C29:L29)</f>
        <v>956496</v>
      </c>
    </row>
    <row r="30" spans="1:13" ht="15.75" customHeight="1" hidden="1">
      <c r="A30" s="73" t="s">
        <v>92</v>
      </c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>
        <f>SUM(K30:L30)</f>
        <v>0</v>
      </c>
    </row>
    <row r="31" spans="1:13" ht="15.75" customHeight="1" hidden="1">
      <c r="A31" s="81" t="s">
        <v>93</v>
      </c>
      <c r="B31" s="76"/>
      <c r="C31" s="76">
        <v>0</v>
      </c>
      <c r="D31" s="76"/>
      <c r="E31" s="76">
        <v>0</v>
      </c>
      <c r="F31" s="76"/>
      <c r="G31" s="76">
        <v>0</v>
      </c>
      <c r="H31" s="76"/>
      <c r="I31" s="76">
        <v>0</v>
      </c>
      <c r="J31" s="76"/>
      <c r="K31" s="76"/>
      <c r="L31" s="76"/>
      <c r="M31" s="78">
        <f>SUM(C31:L31)</f>
        <v>0</v>
      </c>
    </row>
    <row r="32" spans="1:13" ht="15.75" customHeight="1" hidden="1">
      <c r="A32" s="73" t="s">
        <v>94</v>
      </c>
      <c r="B32" s="76"/>
      <c r="C32" s="77">
        <v>0</v>
      </c>
      <c r="D32" s="76">
        <v>0</v>
      </c>
      <c r="E32" s="77">
        <v>0</v>
      </c>
      <c r="F32" s="76"/>
      <c r="G32" s="77">
        <v>0</v>
      </c>
      <c r="H32" s="76"/>
      <c r="I32" s="77">
        <v>0</v>
      </c>
      <c r="J32" s="76"/>
      <c r="K32" s="77"/>
      <c r="L32" s="76"/>
      <c r="M32" s="77">
        <f>SUM(C32:L32)</f>
        <v>0</v>
      </c>
    </row>
    <row r="33" spans="1:13" ht="15.75" customHeight="1">
      <c r="A33" s="73" t="s">
        <v>85</v>
      </c>
      <c r="B33" s="76"/>
      <c r="C33" s="76">
        <f>SUM(C29:C32)</f>
        <v>296471</v>
      </c>
      <c r="D33" s="76"/>
      <c r="E33" s="76">
        <f>SUM(E29:E32)</f>
        <v>84171</v>
      </c>
      <c r="F33" s="76"/>
      <c r="G33" s="76">
        <f>SUM(G29:G32)</f>
        <v>29679</v>
      </c>
      <c r="H33" s="76"/>
      <c r="I33" s="76">
        <f>SUM(I29:I32)</f>
        <v>8042</v>
      </c>
      <c r="J33" s="76"/>
      <c r="K33" s="76">
        <f>SUM(K29:K32)</f>
        <v>538133</v>
      </c>
      <c r="L33" s="76"/>
      <c r="M33" s="76">
        <f>SUM(M29:M32)</f>
        <v>956496</v>
      </c>
    </row>
    <row r="34" spans="1:13" ht="15.75" customHeight="1">
      <c r="A34" s="73" t="s">
        <v>65</v>
      </c>
      <c r="B34" s="76"/>
      <c r="C34" s="76">
        <v>0</v>
      </c>
      <c r="D34" s="76"/>
      <c r="E34" s="76">
        <v>0</v>
      </c>
      <c r="F34" s="76"/>
      <c r="G34" s="76">
        <f>G39-G33-G35</f>
        <v>-170</v>
      </c>
      <c r="H34" s="76"/>
      <c r="I34" s="76">
        <v>0</v>
      </c>
      <c r="J34" s="76"/>
      <c r="K34" s="79">
        <v>0</v>
      </c>
      <c r="L34" s="76"/>
      <c r="M34" s="76">
        <f>SUM(C34:L34)</f>
        <v>-170</v>
      </c>
    </row>
    <row r="35" spans="1:13" ht="15.75" customHeight="1" hidden="1">
      <c r="A35" s="81" t="s">
        <v>99</v>
      </c>
      <c r="B35" s="76"/>
      <c r="C35" s="76">
        <v>0</v>
      </c>
      <c r="D35" s="76"/>
      <c r="E35" s="76">
        <v>0</v>
      </c>
      <c r="F35" s="76"/>
      <c r="G35" s="76">
        <v>0</v>
      </c>
      <c r="H35" s="76"/>
      <c r="I35" s="76">
        <v>0</v>
      </c>
      <c r="J35" s="76"/>
      <c r="K35" s="79">
        <v>0</v>
      </c>
      <c r="L35" s="76"/>
      <c r="M35" s="76">
        <f>SUM(C35:L35)</f>
        <v>0</v>
      </c>
    </row>
    <row r="36" spans="1:13" ht="15.75" customHeight="1">
      <c r="A36" s="73" t="s">
        <v>112</v>
      </c>
      <c r="B36" s="76"/>
      <c r="C36" s="76">
        <v>0</v>
      </c>
      <c r="D36" s="76"/>
      <c r="E36" s="76">
        <v>0</v>
      </c>
      <c r="F36" s="76"/>
      <c r="G36" s="76">
        <v>0</v>
      </c>
      <c r="H36" s="76"/>
      <c r="I36" s="76">
        <v>0</v>
      </c>
      <c r="J36" s="76"/>
      <c r="K36" s="84">
        <f>PL!K36</f>
        <v>63099</v>
      </c>
      <c r="L36" s="76"/>
      <c r="M36" s="76">
        <f>SUM(C36:L36)</f>
        <v>63099</v>
      </c>
    </row>
    <row r="37" spans="1:13" ht="15.75" customHeight="1">
      <c r="A37" s="73" t="s">
        <v>98</v>
      </c>
      <c r="B37" s="76"/>
      <c r="C37" s="76">
        <v>0</v>
      </c>
      <c r="D37" s="76"/>
      <c r="E37" s="76">
        <v>0</v>
      </c>
      <c r="F37" s="76"/>
      <c r="G37" s="76">
        <v>0</v>
      </c>
      <c r="H37" s="76"/>
      <c r="I37" s="76">
        <v>0</v>
      </c>
      <c r="J37" s="76"/>
      <c r="K37" s="76">
        <v>-34153</v>
      </c>
      <c r="L37" s="76"/>
      <c r="M37" s="76">
        <f>SUM(C37:L37)</f>
        <v>-34153</v>
      </c>
    </row>
    <row r="38" spans="1:13" ht="15.7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s="76" customFormat="1" ht="15.75" customHeight="1" thickBot="1">
      <c r="A39" s="73" t="s">
        <v>121</v>
      </c>
      <c r="C39" s="82">
        <f>SUM(C33:C38)</f>
        <v>296471</v>
      </c>
      <c r="D39" s="78"/>
      <c r="E39" s="82">
        <f>SUM(E33:E38)</f>
        <v>84171</v>
      </c>
      <c r="G39" s="82">
        <v>29509</v>
      </c>
      <c r="H39" s="78"/>
      <c r="I39" s="82">
        <f>SUM(I33:I38)</f>
        <v>8042</v>
      </c>
      <c r="K39" s="82">
        <f>SUM(K33:K37)</f>
        <v>567079</v>
      </c>
      <c r="M39" s="82">
        <f>SUM(M33:M38)</f>
        <v>985272</v>
      </c>
    </row>
    <row r="40" spans="1:13" ht="1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1:13" ht="1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</row>
    <row r="43" spans="1:13" ht="36" customHeight="1">
      <c r="A43" s="120" t="s">
        <v>105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</row>
    <row r="44" spans="1:13" ht="15" customHeight="1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</sheetData>
  <mergeCells count="4">
    <mergeCell ref="A43:M43"/>
    <mergeCell ref="A8:M8"/>
    <mergeCell ref="A9:M9"/>
    <mergeCell ref="A7:M7"/>
  </mergeCells>
  <printOptions horizontalCentered="1"/>
  <pageMargins left="0.5" right="0.5" top="0.5" bottom="0.5" header="0.2" footer="0.2"/>
  <pageSetup horizontalDpi="300" verticalDpi="300" orientation="landscape" paperSize="9" scale="75" r:id="rId4"/>
  <headerFooter alignWithMargins="0">
    <oddFooter>&amp;L&amp;10&amp;F&amp;R&amp;10&amp;D &amp;T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8"/>
  <sheetViews>
    <sheetView tabSelected="1" zoomScale="75" zoomScaleNormal="75" workbookViewId="0" topLeftCell="A24">
      <selection activeCell="F34" sqref="F34"/>
    </sheetView>
  </sheetViews>
  <sheetFormatPr defaultColWidth="8.88671875" defaultRowHeight="15"/>
  <cols>
    <col min="1" max="1" width="2.77734375" style="26" customWidth="1"/>
    <col min="2" max="2" width="16.77734375" style="26" customWidth="1"/>
    <col min="3" max="4" width="18.77734375" style="26" customWidth="1"/>
    <col min="5" max="5" width="2.77734375" style="26" customWidth="1"/>
    <col min="6" max="6" width="14.10546875" style="14" customWidth="1"/>
    <col min="7" max="7" width="2.77734375" style="26" customWidth="1"/>
    <col min="8" max="8" width="14.10546875" style="26" bestFit="1" customWidth="1"/>
    <col min="9" max="16384" width="8.88671875" style="26" customWidth="1"/>
  </cols>
  <sheetData>
    <row r="2" spans="3:4" ht="30">
      <c r="C2" s="61" t="s">
        <v>66</v>
      </c>
      <c r="D2" s="61"/>
    </row>
    <row r="7" spans="1:8" ht="20.25">
      <c r="A7" s="125" t="s">
        <v>67</v>
      </c>
      <c r="B7" s="125"/>
      <c r="C7" s="125"/>
      <c r="D7" s="125"/>
      <c r="E7" s="125"/>
      <c r="F7" s="125"/>
      <c r="G7" s="125"/>
      <c r="H7" s="125"/>
    </row>
    <row r="8" spans="1:8" ht="20.25">
      <c r="A8" s="125" t="str">
        <f>PL!A8</f>
        <v>FOR THE FINANCIAL PERIOD ENDED 30 SEPTEMBER 2004</v>
      </c>
      <c r="B8" s="126"/>
      <c r="C8" s="126"/>
      <c r="D8" s="126"/>
      <c r="E8" s="126"/>
      <c r="F8" s="126"/>
      <c r="G8" s="126"/>
      <c r="H8" s="126"/>
    </row>
    <row r="9" spans="1:8" s="9" customFormat="1" ht="18">
      <c r="A9" s="127" t="s">
        <v>7</v>
      </c>
      <c r="B9" s="127"/>
      <c r="C9" s="127"/>
      <c r="D9" s="127"/>
      <c r="E9" s="127"/>
      <c r="F9" s="127"/>
      <c r="G9" s="127"/>
      <c r="H9" s="127"/>
    </row>
    <row r="10" spans="1:8" s="10" customFormat="1" ht="16.5" thickBot="1">
      <c r="A10" s="69"/>
      <c r="B10" s="66"/>
      <c r="C10" s="66"/>
      <c r="D10" s="66"/>
      <c r="E10" s="66"/>
      <c r="F10" s="70"/>
      <c r="G10" s="69"/>
      <c r="H10" s="70"/>
    </row>
    <row r="11" spans="2:6" s="10" customFormat="1" ht="15.75">
      <c r="B11" s="1"/>
      <c r="C11" s="1"/>
      <c r="D11" s="1"/>
      <c r="E11" s="1"/>
      <c r="F11" s="67"/>
    </row>
    <row r="12" spans="6:8" ht="15.75">
      <c r="F12" s="97" t="s">
        <v>0</v>
      </c>
      <c r="H12" s="96" t="s">
        <v>97</v>
      </c>
    </row>
    <row r="13" spans="6:8" ht="15.75">
      <c r="F13" s="97" t="s">
        <v>2</v>
      </c>
      <c r="H13" s="85" t="s">
        <v>1</v>
      </c>
    </row>
    <row r="14" spans="6:8" ht="15.75">
      <c r="F14" s="97" t="s">
        <v>3</v>
      </c>
      <c r="H14" s="97" t="s">
        <v>3</v>
      </c>
    </row>
    <row r="15" spans="6:8" ht="15.75">
      <c r="F15" s="97" t="str">
        <f>PL!I17</f>
        <v>30.9.2004</v>
      </c>
      <c r="H15" s="85" t="str">
        <f>PL!K17</f>
        <v>30.9.2003</v>
      </c>
    </row>
    <row r="16" spans="6:8" ht="15.75">
      <c r="F16" s="97" t="s">
        <v>4</v>
      </c>
      <c r="H16" s="97" t="s">
        <v>4</v>
      </c>
    </row>
    <row r="17" ht="15">
      <c r="H17" s="14"/>
    </row>
    <row r="18" spans="1:8" ht="15.75">
      <c r="A18" s="1" t="s">
        <v>68</v>
      </c>
      <c r="B18" s="11"/>
      <c r="C18" s="11"/>
      <c r="D18" s="11"/>
      <c r="H18" s="27"/>
    </row>
    <row r="19" ht="15.75">
      <c r="H19" s="27"/>
    </row>
    <row r="20" spans="2:9" ht="15">
      <c r="B20" s="32" t="s">
        <v>44</v>
      </c>
      <c r="C20" s="32"/>
      <c r="D20" s="32"/>
      <c r="F20" s="14">
        <f>PL!I30</f>
        <v>82356</v>
      </c>
      <c r="H20" s="111">
        <f>PL!K30</f>
        <v>83850</v>
      </c>
      <c r="I20" s="72"/>
    </row>
    <row r="21" spans="2:9" ht="15">
      <c r="B21" s="32" t="s">
        <v>72</v>
      </c>
      <c r="C21" s="32"/>
      <c r="D21" s="32"/>
      <c r="H21" s="14"/>
      <c r="I21" s="72"/>
    </row>
    <row r="22" spans="2:9" ht="15">
      <c r="B22" s="68" t="s">
        <v>73</v>
      </c>
      <c r="C22" s="32"/>
      <c r="D22" s="32"/>
      <c r="F22" s="14">
        <v>46705</v>
      </c>
      <c r="H22" s="14">
        <v>41748</v>
      </c>
      <c r="I22" s="72"/>
    </row>
    <row r="23" spans="2:9" ht="15">
      <c r="B23" s="68" t="s">
        <v>74</v>
      </c>
      <c r="F23" s="56">
        <v>5222</v>
      </c>
      <c r="H23" s="56">
        <v>3103</v>
      </c>
      <c r="I23" s="72"/>
    </row>
    <row r="24" spans="2:9" ht="15">
      <c r="B24" s="32" t="s">
        <v>75</v>
      </c>
      <c r="F24" s="34">
        <f>SUM(F20:F23)</f>
        <v>134283</v>
      </c>
      <c r="H24" s="34">
        <f>SUM(H20:H23)</f>
        <v>128701</v>
      </c>
      <c r="I24" s="72"/>
    </row>
    <row r="25" spans="2:9" ht="15">
      <c r="B25" s="26" t="s">
        <v>40</v>
      </c>
      <c r="F25" s="14">
        <v>-5461</v>
      </c>
      <c r="H25" s="14">
        <v>-33453</v>
      </c>
      <c r="I25" s="72"/>
    </row>
    <row r="26" spans="2:9" ht="15">
      <c r="B26" s="26" t="s">
        <v>41</v>
      </c>
      <c r="F26" s="14">
        <f>-15894-251</f>
        <v>-16145</v>
      </c>
      <c r="H26" s="14">
        <v>26467</v>
      </c>
      <c r="I26" s="72"/>
    </row>
    <row r="27" spans="2:9" ht="15">
      <c r="B27" s="32" t="s">
        <v>77</v>
      </c>
      <c r="F27" s="14">
        <v>-49851</v>
      </c>
      <c r="H27" s="14">
        <v>-37451</v>
      </c>
      <c r="I27" s="72"/>
    </row>
    <row r="28" spans="6:9" ht="15">
      <c r="F28" s="29"/>
      <c r="H28" s="29"/>
      <c r="I28" s="72"/>
    </row>
    <row r="29" spans="2:9" ht="15">
      <c r="B29" s="32" t="s">
        <v>76</v>
      </c>
      <c r="F29" s="30">
        <f>SUM(F24:F28)</f>
        <v>62826</v>
      </c>
      <c r="H29" s="30">
        <f>SUM(H24:H28)</f>
        <v>84264</v>
      </c>
      <c r="I29" s="72"/>
    </row>
    <row r="30" spans="6:8" ht="15">
      <c r="F30" s="28"/>
      <c r="H30" s="28"/>
    </row>
    <row r="31" spans="1:8" ht="15.75">
      <c r="A31" s="1" t="s">
        <v>69</v>
      </c>
      <c r="H31" s="14"/>
    </row>
    <row r="32" ht="15">
      <c r="H32" s="14"/>
    </row>
    <row r="33" spans="2:8" ht="15">
      <c r="B33" s="26" t="s">
        <v>124</v>
      </c>
      <c r="F33" s="14">
        <v>-53024</v>
      </c>
      <c r="H33" s="14">
        <v>0</v>
      </c>
    </row>
    <row r="34" spans="2:8" ht="15">
      <c r="B34" s="26" t="s">
        <v>42</v>
      </c>
      <c r="F34" s="14">
        <v>-65476</v>
      </c>
      <c r="H34" s="14">
        <v>-26311</v>
      </c>
    </row>
    <row r="35" ht="15">
      <c r="H35" s="14"/>
    </row>
    <row r="36" spans="2:8" ht="15">
      <c r="B36" s="32" t="s">
        <v>86</v>
      </c>
      <c r="F36" s="30">
        <f>SUM(F33:F35)</f>
        <v>-118500</v>
      </c>
      <c r="H36" s="30">
        <f>SUM(H33:H35)</f>
        <v>-26311</v>
      </c>
    </row>
    <row r="37" spans="6:8" ht="15">
      <c r="F37" s="28"/>
      <c r="H37" s="28"/>
    </row>
    <row r="38" spans="1:8" ht="15.75">
      <c r="A38" s="1" t="s">
        <v>70</v>
      </c>
      <c r="H38" s="14"/>
    </row>
    <row r="39" ht="15">
      <c r="H39" s="14"/>
    </row>
    <row r="40" spans="2:8" ht="15">
      <c r="B40" s="26" t="s">
        <v>43</v>
      </c>
      <c r="F40" s="14">
        <v>38844</v>
      </c>
      <c r="H40" s="14">
        <v>-21528</v>
      </c>
    </row>
    <row r="41" spans="2:8" ht="15" customHeight="1">
      <c r="B41" s="26" t="s">
        <v>95</v>
      </c>
      <c r="F41" s="14">
        <v>-21346</v>
      </c>
      <c r="H41" s="14">
        <v>-12808</v>
      </c>
    </row>
    <row r="42" ht="15">
      <c r="H42" s="14"/>
    </row>
    <row r="43" spans="2:8" ht="15">
      <c r="B43" s="32" t="s">
        <v>125</v>
      </c>
      <c r="F43" s="30">
        <f>SUM(F40:F42)</f>
        <v>17498</v>
      </c>
      <c r="H43" s="30">
        <f>SUM(H40:H42)</f>
        <v>-34336</v>
      </c>
    </row>
    <row r="44" spans="6:8" ht="15">
      <c r="F44" s="28"/>
      <c r="H44" s="28"/>
    </row>
    <row r="45" spans="1:8" ht="15.75">
      <c r="A45" s="33" t="s">
        <v>113</v>
      </c>
      <c r="B45" s="31"/>
      <c r="C45" s="31"/>
      <c r="D45" s="31"/>
      <c r="E45" s="14"/>
      <c r="F45" s="14">
        <f>F29+F36+F43</f>
        <v>-38176</v>
      </c>
      <c r="H45" s="14">
        <f>H29+H36+H43</f>
        <v>23617</v>
      </c>
    </row>
    <row r="46" spans="1:8" ht="15.75">
      <c r="A46" s="31"/>
      <c r="B46" s="31"/>
      <c r="C46" s="31"/>
      <c r="D46" s="31"/>
      <c r="E46" s="14"/>
      <c r="H46" s="14"/>
    </row>
    <row r="47" spans="1:8" ht="15.75">
      <c r="A47" s="33" t="s">
        <v>114</v>
      </c>
      <c r="B47" s="31"/>
      <c r="C47" s="31"/>
      <c r="D47" s="31"/>
      <c r="E47" s="14"/>
      <c r="F47" s="14">
        <v>69632</v>
      </c>
      <c r="H47" s="14">
        <v>36485</v>
      </c>
    </row>
    <row r="48" spans="1:8" ht="15.75">
      <c r="A48" s="31"/>
      <c r="B48" s="31"/>
      <c r="C48" s="31"/>
      <c r="D48" s="31"/>
      <c r="E48" s="14"/>
      <c r="H48" s="14"/>
    </row>
    <row r="49" spans="1:8" ht="15.75">
      <c r="A49" s="31" t="s">
        <v>71</v>
      </c>
      <c r="B49" s="31"/>
      <c r="C49" s="31"/>
      <c r="D49" s="31"/>
      <c r="E49" s="14"/>
      <c r="F49" s="55">
        <v>-448</v>
      </c>
      <c r="H49" s="14">
        <v>99</v>
      </c>
    </row>
    <row r="50" spans="1:8" ht="15.75">
      <c r="A50" s="31"/>
      <c r="B50" s="31"/>
      <c r="C50" s="31"/>
      <c r="D50" s="31"/>
      <c r="E50" s="14"/>
      <c r="H50" s="14"/>
    </row>
    <row r="51" spans="1:9" ht="16.5" thickBot="1">
      <c r="A51" s="33" t="s">
        <v>115</v>
      </c>
      <c r="B51" s="31"/>
      <c r="C51" s="31"/>
      <c r="D51" s="31"/>
      <c r="E51" s="14"/>
      <c r="F51" s="19">
        <f>SUM(F45:F50)</f>
        <v>31008</v>
      </c>
      <c r="H51" s="19">
        <f>SUM(H45:H50)</f>
        <v>60201</v>
      </c>
      <c r="I51" s="72"/>
    </row>
    <row r="52" spans="1:8" ht="15.75">
      <c r="A52" s="33"/>
      <c r="B52" s="31"/>
      <c r="C52" s="31"/>
      <c r="D52" s="31"/>
      <c r="E52" s="14"/>
      <c r="F52" s="28"/>
      <c r="H52" s="28"/>
    </row>
    <row r="53" spans="1:8" ht="15.75">
      <c r="A53" s="33"/>
      <c r="B53" s="31"/>
      <c r="C53" s="31"/>
      <c r="D53" s="31"/>
      <c r="E53" s="14"/>
      <c r="F53" s="28"/>
      <c r="H53" s="28"/>
    </row>
    <row r="54" spans="1:8" ht="15.75">
      <c r="A54" s="33"/>
      <c r="B54" s="31"/>
      <c r="C54" s="31"/>
      <c r="D54" s="31"/>
      <c r="E54" s="14"/>
      <c r="F54" s="28"/>
      <c r="H54" s="28"/>
    </row>
    <row r="55" spans="6:8" ht="15">
      <c r="F55" s="55"/>
      <c r="H55" s="72"/>
    </row>
    <row r="56" spans="1:8" ht="15">
      <c r="A56" s="80"/>
      <c r="B56" s="80"/>
      <c r="C56" s="80"/>
      <c r="D56" s="80"/>
      <c r="E56" s="80"/>
      <c r="F56" s="80"/>
      <c r="G56" s="80"/>
      <c r="H56" s="80"/>
    </row>
    <row r="57" ht="15" customHeight="1"/>
    <row r="58" spans="1:8" ht="36" customHeight="1">
      <c r="A58" s="124" t="s">
        <v>106</v>
      </c>
      <c r="B58" s="124"/>
      <c r="C58" s="124"/>
      <c r="D58" s="124"/>
      <c r="E58" s="124"/>
      <c r="F58" s="124"/>
      <c r="G58" s="124"/>
      <c r="H58" s="124"/>
    </row>
  </sheetData>
  <mergeCells count="4">
    <mergeCell ref="A58:H58"/>
    <mergeCell ref="A7:H7"/>
    <mergeCell ref="A8:H8"/>
    <mergeCell ref="A9:H9"/>
  </mergeCells>
  <printOptions horizontalCentered="1"/>
  <pageMargins left="0.5" right="0.5" top="0.5" bottom="0.5" header="0.25" footer="0.25"/>
  <pageSetup horizontalDpi="600" verticalDpi="600" orientation="portrait" paperSize="9" scale="75" r:id="rId2"/>
  <headerFooter alignWithMargins="0">
    <oddFooter>&amp;L&amp;9&amp;F&amp;R&amp;9&amp;D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Quarterly Reporting</dc:title>
  <dc:subject/>
  <dc:creator>Pao Yin</dc:creator>
  <cp:keywords/>
  <dc:description/>
  <cp:lastModifiedBy>Authorised Personnel Only</cp:lastModifiedBy>
  <cp:lastPrinted>2004-11-05T09:16:14Z</cp:lastPrinted>
  <dcterms:created xsi:type="dcterms:W3CDTF">1999-07-19T04:20:12Z</dcterms:created>
  <dcterms:modified xsi:type="dcterms:W3CDTF">2004-11-03T04:37:15Z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