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Sitat Tatt</author>
    <author>Chase Perdana Berhad</author>
  </authors>
  <commentList>
    <comment ref="L31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L33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189.09 - STB's dividend income .</t>
        </r>
      </text>
    </comment>
    <comment ref="N39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-234.64 (  reclassification - E.I items ) ; +45.6 9 Adj on Finance cost figures ) ; 0.1 - rounding adj .</t>
        </r>
      </text>
    </comment>
    <comment ref="N45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( 1,323.7 + 95.9 ) Audited Finance cost figures .</t>
        </r>
      </text>
    </comment>
  </commentList>
</comments>
</file>

<file path=xl/sharedStrings.xml><?xml version="1.0" encoding="utf-8"?>
<sst xmlns="http://schemas.openxmlformats.org/spreadsheetml/2006/main" count="143" uniqueCount="100">
  <si>
    <t>Financial Result Announcement</t>
  </si>
  <si>
    <t>Company Name</t>
  </si>
  <si>
    <t>Sitt Tatt Berhad   ( Company No. 55576-A )</t>
  </si>
  <si>
    <t>Stock Name</t>
  </si>
  <si>
    <t>SITATT</t>
  </si>
  <si>
    <t>Stock Code</t>
  </si>
  <si>
    <t>Contact person</t>
  </si>
  <si>
    <t>Carmen Loo Kah Boon</t>
  </si>
  <si>
    <t>Designation</t>
  </si>
  <si>
    <t>Company Secretary</t>
  </si>
  <si>
    <t>Financial Year End</t>
  </si>
  <si>
    <t xml:space="preserve">     31ST MARCH 2002</t>
  </si>
  <si>
    <t>Quarter</t>
  </si>
  <si>
    <t>1st Qtr</t>
  </si>
  <si>
    <t>2nd Qtr</t>
  </si>
  <si>
    <t>3rd Qtr</t>
  </si>
  <si>
    <t>4th Qtr</t>
  </si>
  <si>
    <t xml:space="preserve">                         Quarterly Report On Consolidated Results For The Financial Period Ended 31 March  2002</t>
  </si>
  <si>
    <t xml:space="preserve">The figures </t>
  </si>
  <si>
    <t>have been audited</t>
  </si>
  <si>
    <t>have not been audited</t>
  </si>
  <si>
    <t xml:space="preserve">                                                         CONSOLIDATED INCOME STATEMENT</t>
  </si>
  <si>
    <t xml:space="preserve">  </t>
  </si>
  <si>
    <t xml:space="preserve">             INDIVIDUAL PERIOD</t>
  </si>
  <si>
    <t xml:space="preserve">            CUMULATIVE PERIOD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</si>
  <si>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</si>
  <si>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</si>
  <si>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</si>
  <si>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</si>
  <si>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</si>
  <si>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</si>
  <si>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</si>
  <si>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31.03.2002</t>
  </si>
  <si>
    <t>31.03.2001</t>
  </si>
  <si>
    <t>RM'000</t>
  </si>
  <si>
    <t>( AUDITED )</t>
  </si>
  <si>
    <t>1(a)</t>
  </si>
  <si>
    <t>Revenue</t>
  </si>
  <si>
    <t xml:space="preserve"> </t>
  </si>
  <si>
    <t xml:space="preserve">  (b)</t>
  </si>
  <si>
    <t>Investment income</t>
  </si>
  <si>
    <t xml:space="preserve">   </t>
  </si>
  <si>
    <t xml:space="preserve">  (c)</t>
  </si>
  <si>
    <t xml:space="preserve">Other income </t>
  </si>
  <si>
    <t>2(a)</t>
  </si>
  <si>
    <t>Profit / ( loss ) before</t>
  </si>
  <si>
    <t>finance cost , depreciation and</t>
  </si>
  <si>
    <t>amotisation,exceptional items, income</t>
  </si>
  <si>
    <t xml:space="preserve">tax , minority interests and </t>
  </si>
  <si>
    <t>extraordinary items</t>
  </si>
  <si>
    <t>Finance cost</t>
  </si>
  <si>
    <t>Depreciation &amp; amortisation</t>
  </si>
  <si>
    <t xml:space="preserve">  (d)</t>
  </si>
  <si>
    <t>Exceptional items</t>
  </si>
  <si>
    <t xml:space="preserve">  (e)</t>
  </si>
  <si>
    <t>Profit / ( loss ) before income tax ,</t>
  </si>
  <si>
    <t xml:space="preserve">minority interests and </t>
  </si>
  <si>
    <t xml:space="preserve">  (f)</t>
  </si>
  <si>
    <t xml:space="preserve">Share of profits and losses of </t>
  </si>
  <si>
    <t>associated companies</t>
  </si>
  <si>
    <t xml:space="preserve">  (g)</t>
  </si>
  <si>
    <t>Profit / (Loss) before income tax ,</t>
  </si>
  <si>
    <t>minority interests and extraorinary</t>
  </si>
  <si>
    <t xml:space="preserve">items &amp; after share of profits and </t>
  </si>
  <si>
    <t>losses of associated companies</t>
  </si>
  <si>
    <t xml:space="preserve">  (h)</t>
  </si>
  <si>
    <t>Income tax</t>
  </si>
  <si>
    <t xml:space="preserve">  (i)</t>
  </si>
  <si>
    <t>(i)</t>
  </si>
  <si>
    <t>Profit/(Loss) after income tax</t>
  </si>
  <si>
    <t xml:space="preserve">before deducting minority interest </t>
  </si>
  <si>
    <t>(ii)</t>
  </si>
  <si>
    <t>Less minority interest</t>
  </si>
  <si>
    <t xml:space="preserve">  (j)</t>
  </si>
  <si>
    <t xml:space="preserve">Pre-acquisition profit / ( loss ) , </t>
  </si>
  <si>
    <t>if applicable</t>
  </si>
  <si>
    <t xml:space="preserve">  (k)</t>
  </si>
  <si>
    <t xml:space="preserve">Net Profit/(Loss) from ordinary </t>
  </si>
  <si>
    <t>activities attributable to members of</t>
  </si>
  <si>
    <t>the company</t>
  </si>
  <si>
    <t xml:space="preserve">  (l)</t>
  </si>
  <si>
    <t>Extraordinary items</t>
  </si>
  <si>
    <t>(iii)</t>
  </si>
  <si>
    <t>Extraordinary items attributable to</t>
  </si>
  <si>
    <t>members of the company</t>
  </si>
  <si>
    <t xml:space="preserve">  (m)</t>
  </si>
  <si>
    <t>Net profit / ( loss ) attributable to</t>
  </si>
  <si>
    <t>Earnings per share based on 2(m) above</t>
  </si>
  <si>
    <t>after deducting any provision for</t>
  </si>
  <si>
    <t>preference dividends , if any :</t>
  </si>
  <si>
    <t xml:space="preserve">  (a)</t>
  </si>
  <si>
    <t>Basic ( based on ordinary share - sen )</t>
  </si>
  <si>
    <t>Fully diluted</t>
  </si>
  <si>
    <t>( based on ordinary share - sen )</t>
  </si>
  <si>
    <t>4(a)</t>
  </si>
  <si>
    <t>Dividend per share (sen)</t>
  </si>
  <si>
    <t>Dividend description</t>
  </si>
  <si>
    <t xml:space="preserve">      AS AT END OF CURRENT QUARTER</t>
  </si>
  <si>
    <t xml:space="preserve">   AS AT PRECEDING FINANCIAL YEAR END</t>
  </si>
  <si>
    <t>Net tangible assets per share (RM)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</si>
</sst>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;\(#,##0.0\)"/>
    <numFmt numFmtId="166" formatCode="#,##0;\(#,##0\)"/>
    <numFmt numFmtId="167" formatCode="#,##0.0"/>
    <numFmt numFmtId="168" formatCode="#,##0.0_);[Red]\(#,##0.0\)"/>
    <numFmt numFmtId="169" formatCode="#,##0.000"/>
    <numFmt numFmtId="170" formatCode="0.0_);[Red]\(0.0\)"/>
  </numFmts>
  <fonts count="20">
    <font>
      <sz val="10"/>
      <name val="Arial"/>
      <family val="0"/>
    </font>
    <font>
      <sz val="12"/>
      <name val="Times New Roman"/>
      <family val="0"/>
    </font>
    <font>
      <b/>
      <sz val="16"/>
      <name val="Times New Roman"/>
      <family val="0"/>
    </font>
    <font>
      <sz val="13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0"/>
    </font>
    <font>
      <i/>
      <sz val="13"/>
      <name val="Times New Roman"/>
      <family val="0"/>
    </font>
    <font>
      <sz val="13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/>
      <protection/>
    </xf>
    <xf numFmtId="37" fontId="1" fillId="2" borderId="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37" fontId="1" fillId="3" borderId="0" xfId="0" applyNumberFormat="1" applyFont="1" applyFill="1" applyBorder="1" applyAlignment="1" applyProtection="1">
      <alignment/>
      <protection/>
    </xf>
    <xf numFmtId="37" fontId="7" fillId="3" borderId="0" xfId="0" applyNumberFormat="1" applyFont="1" applyFill="1" applyBorder="1" applyAlignment="1" applyProtection="1">
      <alignment horizontal="left"/>
      <protection/>
    </xf>
    <xf numFmtId="37" fontId="1" fillId="3" borderId="0" xfId="0" applyNumberFormat="1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>
      <alignment/>
    </xf>
    <xf numFmtId="0" fontId="0" fillId="0" borderId="1" xfId="0" applyBorder="1" applyAlignment="1">
      <alignment/>
    </xf>
    <xf numFmtId="37" fontId="8" fillId="0" borderId="0" xfId="0" applyNumberFormat="1" applyFont="1" applyBorder="1" applyAlignment="1" applyProtection="1">
      <alignment horizontal="left"/>
      <protection/>
    </xf>
    <xf numFmtId="37" fontId="1" fillId="2" borderId="1" xfId="0" applyNumberFormat="1" applyFont="1" applyFill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1" fillId="0" borderId="3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7" fontId="1" fillId="0" borderId="4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 horizontal="left"/>
      <protection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37" fontId="5" fillId="0" borderId="5" xfId="0" applyNumberFormat="1" applyFont="1" applyBorder="1" applyAlignment="1" applyProtection="1">
      <alignment/>
      <protection/>
    </xf>
    <xf numFmtId="0" fontId="0" fillId="0" borderId="4" xfId="0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5" fillId="3" borderId="5" xfId="0" applyNumberFormat="1" applyFont="1" applyFill="1" applyBorder="1" applyAlignment="1" applyProtection="1">
      <alignment/>
      <protection/>
    </xf>
    <xf numFmtId="0" fontId="5" fillId="3" borderId="6" xfId="0" applyFont="1" applyFill="1" applyBorder="1" applyAlignment="1">
      <alignment/>
    </xf>
    <xf numFmtId="37" fontId="1" fillId="0" borderId="7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37" fontId="9" fillId="3" borderId="0" xfId="0" applyNumberFormat="1" applyFont="1" applyFill="1" applyBorder="1" applyAlignment="1" applyProtection="1">
      <alignment/>
      <protection/>
    </xf>
    <xf numFmtId="37" fontId="8" fillId="3" borderId="0" xfId="0" applyNumberFormat="1" applyFont="1" applyFill="1" applyBorder="1" applyAlignment="1" applyProtection="1">
      <alignment/>
      <protection/>
    </xf>
    <xf numFmtId="0" fontId="10" fillId="3" borderId="8" xfId="0" applyFont="1" applyFill="1" applyBorder="1" applyAlignment="1">
      <alignment/>
    </xf>
    <xf numFmtId="37" fontId="11" fillId="0" borderId="9" xfId="0" applyNumberFormat="1" applyFont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 horizontal="center"/>
      <protection/>
    </xf>
    <xf numFmtId="37" fontId="11" fillId="0" borderId="5" xfId="0" applyNumberFormat="1" applyFont="1" applyBorder="1" applyAlignment="1" applyProtection="1">
      <alignment horizontal="center"/>
      <protection/>
    </xf>
    <xf numFmtId="37" fontId="8" fillId="0" borderId="6" xfId="0" applyNumberFormat="1" applyFont="1" applyBorder="1" applyAlignment="1" applyProtection="1">
      <alignment horizontal="center"/>
      <protection/>
    </xf>
    <xf numFmtId="37" fontId="11" fillId="3" borderId="6" xfId="0" applyNumberFormat="1" applyFont="1" applyFill="1" applyBorder="1" applyAlignment="1" applyProtection="1">
      <alignment horizontal="center"/>
      <protection/>
    </xf>
    <xf numFmtId="37" fontId="9" fillId="3" borderId="5" xfId="0" applyNumberFormat="1" applyFont="1" applyFill="1" applyBorder="1" applyAlignment="1" applyProtection="1">
      <alignment horizontal="center"/>
      <protection/>
    </xf>
    <xf numFmtId="37" fontId="11" fillId="3" borderId="5" xfId="0" applyNumberFormat="1" applyFont="1" applyFill="1" applyBorder="1" applyAlignment="1" applyProtection="1">
      <alignment horizontal="center"/>
      <protection/>
    </xf>
    <xf numFmtId="37" fontId="8" fillId="3" borderId="5" xfId="0" applyNumberFormat="1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>
      <alignment horizontal="center"/>
    </xf>
    <xf numFmtId="37" fontId="11" fillId="0" borderId="10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8" fillId="0" borderId="8" xfId="0" applyNumberFormat="1" applyFont="1" applyBorder="1" applyAlignment="1" applyProtection="1">
      <alignment horizontal="center"/>
      <protection/>
    </xf>
    <xf numFmtId="37" fontId="11" fillId="3" borderId="8" xfId="0" applyNumberFormat="1" applyFont="1" applyFill="1" applyBorder="1" applyAlignment="1" applyProtection="1">
      <alignment horizontal="center"/>
      <protection/>
    </xf>
    <xf numFmtId="37" fontId="8" fillId="3" borderId="0" xfId="0" applyNumberFormat="1" applyFont="1" applyFill="1" applyBorder="1" applyAlignment="1" applyProtection="1">
      <alignment horizontal="center"/>
      <protection/>
    </xf>
    <xf numFmtId="37" fontId="11" fillId="3" borderId="0" xfId="0" applyNumberFormat="1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>
      <alignment horizontal="center"/>
    </xf>
    <xf numFmtId="1" fontId="11" fillId="0" borderId="1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37" fontId="8" fillId="0" borderId="8" xfId="0" applyNumberFormat="1" applyFont="1" applyFill="1" applyBorder="1" applyAlignment="1" applyProtection="1">
      <alignment horizontal="center"/>
      <protection/>
    </xf>
    <xf numFmtId="1" fontId="11" fillId="3" borderId="8" xfId="0" applyNumberFormat="1" applyFont="1" applyFill="1" applyBorder="1" applyAlignment="1" applyProtection="1">
      <alignment horizontal="center"/>
      <protection/>
    </xf>
    <xf numFmtId="1" fontId="11" fillId="3" borderId="0" xfId="0" applyNumberFormat="1" applyFont="1" applyFill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10" fillId="3" borderId="8" xfId="0" applyNumberFormat="1" applyFont="1" applyFill="1" applyBorder="1" applyAlignment="1" applyProtection="1">
      <alignment/>
      <protection/>
    </xf>
    <xf numFmtId="37" fontId="1" fillId="3" borderId="0" xfId="0" applyNumberFormat="1" applyFont="1" applyFill="1" applyBorder="1" applyAlignment="1" applyProtection="1">
      <alignment/>
      <protection/>
    </xf>
    <xf numFmtId="0" fontId="1" fillId="3" borderId="8" xfId="0" applyFont="1" applyFill="1" applyBorder="1" applyAlignment="1">
      <alignment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/>
      <protection/>
    </xf>
    <xf numFmtId="37" fontId="12" fillId="0" borderId="5" xfId="0" applyNumberFormat="1" applyFont="1" applyBorder="1" applyAlignment="1" applyProtection="1">
      <alignment horizontal="left"/>
      <protection/>
    </xf>
    <xf numFmtId="165" fontId="13" fillId="0" borderId="9" xfId="0" applyNumberFormat="1" applyFont="1" applyBorder="1" applyAlignment="1" applyProtection="1">
      <alignment horizontal="right"/>
      <protection/>
    </xf>
    <xf numFmtId="166" fontId="3" fillId="0" borderId="5" xfId="0" applyNumberFormat="1" applyFont="1" applyBorder="1" applyAlignment="1" applyProtection="1">
      <alignment/>
      <protection/>
    </xf>
    <xf numFmtId="165" fontId="13" fillId="0" borderId="5" xfId="0" applyNumberFormat="1" applyFont="1" applyBorder="1" applyAlignment="1" applyProtection="1">
      <alignment horizontal="center"/>
      <protection/>
    </xf>
    <xf numFmtId="166" fontId="3" fillId="0" borderId="6" xfId="0" applyNumberFormat="1" applyFont="1" applyBorder="1" applyAlignment="1" applyProtection="1">
      <alignment/>
      <protection/>
    </xf>
    <xf numFmtId="165" fontId="13" fillId="3" borderId="9" xfId="0" applyNumberFormat="1" applyFont="1" applyFill="1" applyBorder="1" applyAlignment="1" applyProtection="1">
      <alignment horizontal="right"/>
      <protection/>
    </xf>
    <xf numFmtId="166" fontId="3" fillId="3" borderId="5" xfId="0" applyNumberFormat="1" applyFont="1" applyFill="1" applyBorder="1" applyAlignment="1" applyProtection="1">
      <alignment/>
      <protection/>
    </xf>
    <xf numFmtId="167" fontId="13" fillId="3" borderId="5" xfId="0" applyNumberFormat="1" applyFont="1" applyFill="1" applyBorder="1" applyAlignment="1" applyProtection="1">
      <alignment horizontal="center"/>
      <protection/>
    </xf>
    <xf numFmtId="37" fontId="3" fillId="3" borderId="5" xfId="0" applyNumberFormat="1" applyFont="1" applyFill="1" applyBorder="1" applyAlignment="1" applyProtection="1">
      <alignment/>
      <protection/>
    </xf>
    <xf numFmtId="0" fontId="1" fillId="3" borderId="6" xfId="0" applyFont="1" applyFill="1" applyBorder="1" applyAlignment="1">
      <alignment/>
    </xf>
    <xf numFmtId="165" fontId="3" fillId="0" borderId="10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8" xfId="0" applyNumberFormat="1" applyFont="1" applyBorder="1" applyAlignment="1" applyProtection="1">
      <alignment/>
      <protection/>
    </xf>
    <xf numFmtId="166" fontId="3" fillId="3" borderId="8" xfId="0" applyNumberFormat="1" applyFont="1" applyFill="1" applyBorder="1" applyAlignment="1" applyProtection="1">
      <alignment/>
      <protection/>
    </xf>
    <xf numFmtId="166" fontId="3" fillId="3" borderId="0" xfId="0" applyNumberFormat="1" applyFont="1" applyFill="1" applyBorder="1" applyAlignment="1" applyProtection="1">
      <alignment/>
      <protection/>
    </xf>
    <xf numFmtId="167" fontId="3" fillId="3" borderId="0" xfId="0" applyNumberFormat="1" applyFont="1" applyFill="1" applyBorder="1" applyAlignment="1" applyProtection="1">
      <alignment/>
      <protection/>
    </xf>
    <xf numFmtId="37" fontId="3" fillId="3" borderId="0" xfId="0" applyNumberFormat="1" applyFont="1" applyFill="1" applyBorder="1" applyAlignment="1" applyProtection="1">
      <alignment/>
      <protection/>
    </xf>
    <xf numFmtId="167" fontId="3" fillId="0" borderId="1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3" borderId="8" xfId="0" applyNumberFormat="1" applyFont="1" applyFill="1" applyBorder="1" applyAlignment="1" applyProtection="1">
      <alignment/>
      <protection/>
    </xf>
    <xf numFmtId="167" fontId="3" fillId="3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66" fontId="14" fillId="3" borderId="8" xfId="0" applyNumberFormat="1" applyFont="1" applyFill="1" applyBorder="1" applyAlignment="1" applyProtection="1">
      <alignment/>
      <protection/>
    </xf>
    <xf numFmtId="165" fontId="3" fillId="3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166" fontId="3" fillId="3" borderId="14" xfId="0" applyNumberFormat="1" applyFont="1" applyFill="1" applyBorder="1" applyAlignment="1" applyProtection="1">
      <alignment/>
      <protection/>
    </xf>
    <xf numFmtId="166" fontId="3" fillId="3" borderId="12" xfId="0" applyNumberFormat="1" applyFont="1" applyFill="1" applyBorder="1" applyAlignment="1" applyProtection="1">
      <alignment/>
      <protection/>
    </xf>
    <xf numFmtId="167" fontId="3" fillId="3" borderId="12" xfId="0" applyNumberFormat="1" applyFont="1" applyFill="1" applyBorder="1" applyAlignment="1" applyProtection="1">
      <alignment/>
      <protection/>
    </xf>
    <xf numFmtId="37" fontId="3" fillId="3" borderId="12" xfId="0" applyNumberFormat="1" applyFont="1" applyFill="1" applyBorder="1" applyAlignment="1" applyProtection="1">
      <alignment/>
      <protection/>
    </xf>
    <xf numFmtId="37" fontId="3" fillId="3" borderId="14" xfId="0" applyNumberFormat="1" applyFont="1" applyFill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3" borderId="8" xfId="0" applyNumberFormat="1" applyFont="1" applyFill="1" applyBorder="1" applyAlignment="1" applyProtection="1">
      <alignment/>
      <protection/>
    </xf>
    <xf numFmtId="168" fontId="3" fillId="3" borderId="0" xfId="0" applyNumberFormat="1" applyFont="1" applyFill="1" applyBorder="1" applyAlignment="1" applyProtection="1">
      <alignment horizontal="center"/>
      <protection/>
    </xf>
    <xf numFmtId="168" fontId="3" fillId="0" borderId="10" xfId="15" applyNumberFormat="1" applyFont="1" applyBorder="1" applyAlignment="1" applyProtection="1">
      <alignment/>
      <protection/>
    </xf>
    <xf numFmtId="168" fontId="3" fillId="0" borderId="0" xfId="15" applyNumberFormat="1" applyFont="1" applyBorder="1" applyAlignment="1" applyProtection="1">
      <alignment horizontal="center"/>
      <protection/>
    </xf>
    <xf numFmtId="168" fontId="3" fillId="3" borderId="10" xfId="15" applyNumberFormat="1" applyFont="1" applyFill="1" applyBorder="1" applyAlignment="1" applyProtection="1">
      <alignment/>
      <protection/>
    </xf>
    <xf numFmtId="168" fontId="3" fillId="0" borderId="0" xfId="15" applyNumberFormat="1" applyFont="1" applyBorder="1" applyAlignment="1" applyProtection="1">
      <alignment/>
      <protection/>
    </xf>
    <xf numFmtId="168" fontId="3" fillId="3" borderId="8" xfId="15" applyNumberFormat="1" applyFont="1" applyFill="1" applyBorder="1" applyAlignment="1" applyProtection="1">
      <alignment/>
      <protection/>
    </xf>
    <xf numFmtId="168" fontId="3" fillId="3" borderId="0" xfId="0" applyNumberFormat="1" applyFont="1" applyFill="1" applyBorder="1" applyAlignment="1" applyProtection="1">
      <alignment/>
      <protection/>
    </xf>
    <xf numFmtId="165" fontId="3" fillId="3" borderId="0" xfId="0" applyNumberFormat="1" applyFont="1" applyFill="1" applyBorder="1" applyAlignment="1" applyProtection="1">
      <alignment horizontal="center"/>
      <protection/>
    </xf>
    <xf numFmtId="169" fontId="3" fillId="3" borderId="0" xfId="0" applyNumberFormat="1" applyFont="1" applyFill="1" applyBorder="1" applyAlignment="1" applyProtection="1">
      <alignment/>
      <protection/>
    </xf>
    <xf numFmtId="168" fontId="3" fillId="0" borderId="10" xfId="0" applyNumberFormat="1" applyFont="1" applyBorder="1" applyAlignment="1" applyProtection="1">
      <alignment/>
      <protection/>
    </xf>
    <xf numFmtId="168" fontId="3" fillId="4" borderId="0" xfId="0" applyNumberFormat="1" applyFont="1" applyFill="1" applyBorder="1" applyAlignment="1" applyProtection="1">
      <alignment horizontal="center"/>
      <protection/>
    </xf>
    <xf numFmtId="168" fontId="3" fillId="3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 quotePrefix="1">
      <alignment horizontal="left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 horizontal="right"/>
      <protection/>
    </xf>
    <xf numFmtId="168" fontId="3" fillId="0" borderId="0" xfId="0" applyNumberFormat="1" applyFont="1" applyBorder="1" applyAlignment="1" applyProtection="1">
      <alignment horizontal="center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6" fontId="3" fillId="3" borderId="8" xfId="0" applyNumberFormat="1" applyFont="1" applyFill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/>
      <protection/>
    </xf>
    <xf numFmtId="165" fontId="12" fillId="3" borderId="10" xfId="0" applyNumberFormat="1" applyFont="1" applyFill="1" applyBorder="1" applyAlignment="1" applyProtection="1">
      <alignment/>
      <protection/>
    </xf>
    <xf numFmtId="165" fontId="12" fillId="3" borderId="0" xfId="0" applyNumberFormat="1" applyFont="1" applyFill="1" applyBorder="1" applyAlignment="1" applyProtection="1">
      <alignment horizontal="center"/>
      <protection/>
    </xf>
    <xf numFmtId="168" fontId="3" fillId="3" borderId="0" xfId="15" applyNumberFormat="1" applyFont="1" applyFill="1" applyBorder="1" applyAlignment="1" applyProtection="1">
      <alignment horizontal="center"/>
      <protection/>
    </xf>
    <xf numFmtId="37" fontId="1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6" fontId="3" fillId="0" borderId="16" xfId="0" applyNumberFormat="1" applyFont="1" applyBorder="1" applyAlignment="1" applyProtection="1">
      <alignment/>
      <protection/>
    </xf>
    <xf numFmtId="166" fontId="3" fillId="3" borderId="17" xfId="0" applyNumberFormat="1" applyFont="1" applyFill="1" applyBorder="1" applyAlignment="1" applyProtection="1">
      <alignment/>
      <protection/>
    </xf>
    <xf numFmtId="166" fontId="3" fillId="3" borderId="16" xfId="0" applyNumberFormat="1" applyFont="1" applyFill="1" applyBorder="1" applyAlignment="1" applyProtection="1">
      <alignment/>
      <protection/>
    </xf>
    <xf numFmtId="167" fontId="3" fillId="3" borderId="16" xfId="0" applyNumberFormat="1" applyFont="1" applyFill="1" applyBorder="1" applyAlignment="1" applyProtection="1">
      <alignment/>
      <protection/>
    </xf>
    <xf numFmtId="37" fontId="3" fillId="3" borderId="16" xfId="0" applyNumberFormat="1" applyFont="1" applyFill="1" applyBorder="1" applyAlignment="1" applyProtection="1">
      <alignment/>
      <protection/>
    </xf>
    <xf numFmtId="0" fontId="1" fillId="3" borderId="17" xfId="0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7" fontId="5" fillId="3" borderId="5" xfId="0" applyNumberFormat="1" applyFont="1" applyFill="1" applyBorder="1" applyAlignment="1" applyProtection="1">
      <alignment/>
      <protection/>
    </xf>
    <xf numFmtId="167" fontId="8" fillId="3" borderId="0" xfId="0" applyNumberFormat="1" applyFont="1" applyFill="1" applyBorder="1" applyAlignment="1" applyProtection="1">
      <alignment/>
      <protection/>
    </xf>
    <xf numFmtId="167" fontId="11" fillId="3" borderId="5" xfId="0" applyNumberFormat="1" applyFont="1" applyFill="1" applyBorder="1" applyAlignment="1" applyProtection="1">
      <alignment horizontal="center"/>
      <protection/>
    </xf>
    <xf numFmtId="167" fontId="11" fillId="3" borderId="0" xfId="0" applyNumberFormat="1" applyFont="1" applyFill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left"/>
      <protection/>
    </xf>
    <xf numFmtId="165" fontId="3" fillId="0" borderId="10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8" xfId="0" applyNumberFormat="1" applyFont="1" applyBorder="1" applyAlignment="1" applyProtection="1">
      <alignment/>
      <protection/>
    </xf>
    <xf numFmtId="165" fontId="10" fillId="3" borderId="8" xfId="0" applyNumberFormat="1" applyFont="1" applyFill="1" applyBorder="1" applyAlignment="1" applyProtection="1">
      <alignment/>
      <protection/>
    </xf>
    <xf numFmtId="166" fontId="3" fillId="3" borderId="0" xfId="0" applyNumberFormat="1" applyFont="1" applyFill="1" applyBorder="1" applyAlignment="1" applyProtection="1">
      <alignment/>
      <protection/>
    </xf>
    <xf numFmtId="167" fontId="3" fillId="3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168" fontId="3" fillId="0" borderId="10" xfId="0" applyNumberFormat="1" applyFont="1" applyBorder="1" applyAlignment="1" applyProtection="1">
      <alignment/>
      <protection/>
    </xf>
    <xf numFmtId="168" fontId="3" fillId="0" borderId="0" xfId="0" applyNumberFormat="1" applyFont="1" applyBorder="1" applyAlignment="1" applyProtection="1">
      <alignment/>
      <protection/>
    </xf>
    <xf numFmtId="168" fontId="3" fillId="0" borderId="0" xfId="0" applyNumberFormat="1" applyFont="1" applyBorder="1" applyAlignment="1" applyProtection="1">
      <alignment horizontal="center"/>
      <protection/>
    </xf>
    <xf numFmtId="168" fontId="3" fillId="0" borderId="8" xfId="0" applyNumberFormat="1" applyFont="1" applyBorder="1" applyAlignment="1" applyProtection="1">
      <alignment/>
      <protection/>
    </xf>
    <xf numFmtId="168" fontId="3" fillId="3" borderId="10" xfId="0" applyNumberFormat="1" applyFont="1" applyFill="1" applyBorder="1" applyAlignment="1" applyProtection="1">
      <alignment/>
      <protection/>
    </xf>
    <xf numFmtId="168" fontId="3" fillId="3" borderId="0" xfId="0" applyNumberFormat="1" applyFont="1" applyFill="1" applyBorder="1" applyAlignment="1" applyProtection="1">
      <alignment/>
      <protection/>
    </xf>
    <xf numFmtId="168" fontId="3" fillId="3" borderId="0" xfId="0" applyNumberFormat="1" applyFont="1" applyFill="1" applyBorder="1" applyAlignment="1" applyProtection="1">
      <alignment horizontal="center"/>
      <protection/>
    </xf>
    <xf numFmtId="168" fontId="3" fillId="3" borderId="8" xfId="0" applyNumberFormat="1" applyFont="1" applyFill="1" applyBorder="1" applyAlignment="1" applyProtection="1">
      <alignment/>
      <protection/>
    </xf>
    <xf numFmtId="168" fontId="3" fillId="0" borderId="0" xfId="15" applyNumberFormat="1" applyFont="1" applyBorder="1" applyAlignment="1" applyProtection="1">
      <alignment horizontal="center"/>
      <protection/>
    </xf>
    <xf numFmtId="168" fontId="3" fillId="3" borderId="10" xfId="15" applyNumberFormat="1" applyFont="1" applyFill="1" applyBorder="1" applyAlignment="1" applyProtection="1">
      <alignment/>
      <protection/>
    </xf>
    <xf numFmtId="168" fontId="16" fillId="3" borderId="0" xfId="0" applyNumberFormat="1" applyFont="1" applyFill="1" applyBorder="1" applyAlignment="1" applyProtection="1">
      <alignment horizontal="center"/>
      <protection/>
    </xf>
    <xf numFmtId="170" fontId="3" fillId="3" borderId="8" xfId="0" applyNumberFormat="1" applyFont="1" applyFill="1" applyBorder="1" applyAlignment="1" applyProtection="1">
      <alignment/>
      <protection/>
    </xf>
    <xf numFmtId="165" fontId="16" fillId="3" borderId="0" xfId="0" applyNumberFormat="1" applyFont="1" applyFill="1" applyBorder="1" applyAlignment="1" applyProtection="1">
      <alignment horizontal="center"/>
      <protection/>
    </xf>
    <xf numFmtId="40" fontId="3" fillId="0" borderId="10" xfId="0" applyNumberFormat="1" applyFont="1" applyBorder="1" applyAlignment="1" applyProtection="1">
      <alignment/>
      <protection/>
    </xf>
    <xf numFmtId="40" fontId="3" fillId="0" borderId="0" xfId="0" applyNumberFormat="1" applyFont="1" applyBorder="1" applyAlignment="1" applyProtection="1">
      <alignment/>
      <protection/>
    </xf>
    <xf numFmtId="40" fontId="3" fillId="0" borderId="0" xfId="15" applyNumberFormat="1" applyFont="1" applyBorder="1" applyAlignment="1" applyProtection="1">
      <alignment horizontal="center"/>
      <protection/>
    </xf>
    <xf numFmtId="40" fontId="3" fillId="0" borderId="8" xfId="0" applyNumberFormat="1" applyFont="1" applyBorder="1" applyAlignment="1" applyProtection="1">
      <alignment/>
      <protection/>
    </xf>
    <xf numFmtId="40" fontId="3" fillId="3" borderId="8" xfId="0" applyNumberFormat="1" applyFont="1" applyFill="1" applyBorder="1" applyAlignment="1" applyProtection="1">
      <alignment/>
      <protection/>
    </xf>
    <xf numFmtId="40" fontId="3" fillId="3" borderId="0" xfId="0" applyNumberFormat="1" applyFont="1" applyFill="1" applyBorder="1" applyAlignment="1" applyProtection="1">
      <alignment/>
      <protection/>
    </xf>
    <xf numFmtId="40" fontId="16" fillId="3" borderId="0" xfId="0" applyNumberFormat="1" applyFont="1" applyFill="1" applyBorder="1" applyAlignment="1" applyProtection="1">
      <alignment horizontal="center"/>
      <protection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40" fontId="3" fillId="0" borderId="8" xfId="0" applyNumberFormat="1" applyFont="1" applyBorder="1" applyAlignment="1">
      <alignment/>
    </xf>
    <xf numFmtId="40" fontId="3" fillId="3" borderId="8" xfId="0" applyNumberFormat="1" applyFont="1" applyFill="1" applyBorder="1" applyAlignment="1">
      <alignment/>
    </xf>
    <xf numFmtId="40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" fillId="0" borderId="7" xfId="0" applyFont="1" applyBorder="1" applyAlignment="1">
      <alignment/>
    </xf>
    <xf numFmtId="168" fontId="3" fillId="0" borderId="10" xfId="0" applyNumberFormat="1" applyFont="1" applyBorder="1" applyAlignment="1" applyProtection="1">
      <alignment horizontal="right"/>
      <protection/>
    </xf>
    <xf numFmtId="168" fontId="3" fillId="0" borderId="0" xfId="0" applyNumberFormat="1" applyFont="1" applyBorder="1" applyAlignment="1" applyProtection="1">
      <alignment horizontal="right"/>
      <protection/>
    </xf>
    <xf numFmtId="168" fontId="3" fillId="3" borderId="8" xfId="0" applyNumberFormat="1" applyFont="1" applyFill="1" applyBorder="1" applyAlignment="1" applyProtection="1">
      <alignment horizontal="right"/>
      <protection/>
    </xf>
    <xf numFmtId="168" fontId="3" fillId="3" borderId="0" xfId="0" applyNumberFormat="1" applyFont="1" applyFill="1" applyBorder="1" applyAlignment="1" applyProtection="1">
      <alignment horizontal="right"/>
      <protection/>
    </xf>
    <xf numFmtId="168" fontId="3" fillId="3" borderId="10" xfId="0" applyNumberFormat="1" applyFont="1" applyFill="1" applyBorder="1" applyAlignment="1" applyProtection="1">
      <alignment horizontal="right"/>
      <protection/>
    </xf>
    <xf numFmtId="168" fontId="3" fillId="0" borderId="9" xfId="0" applyNumberFormat="1" applyFont="1" applyBorder="1" applyAlignment="1" applyProtection="1">
      <alignment horizontal="right"/>
      <protection/>
    </xf>
    <xf numFmtId="168" fontId="3" fillId="0" borderId="5" xfId="0" applyNumberFormat="1" applyFont="1" applyBorder="1" applyAlignment="1" applyProtection="1">
      <alignment/>
      <protection/>
    </xf>
    <xf numFmtId="168" fontId="3" fillId="0" borderId="5" xfId="0" applyNumberFormat="1" applyFont="1" applyBorder="1" applyAlignment="1" applyProtection="1">
      <alignment horizontal="right"/>
      <protection/>
    </xf>
    <xf numFmtId="168" fontId="3" fillId="0" borderId="6" xfId="0" applyNumberFormat="1" applyFont="1" applyBorder="1" applyAlignment="1" applyProtection="1">
      <alignment/>
      <protection/>
    </xf>
    <xf numFmtId="168" fontId="3" fillId="3" borderId="6" xfId="0" applyNumberFormat="1" applyFont="1" applyFill="1" applyBorder="1" applyAlignment="1" applyProtection="1">
      <alignment horizontal="right"/>
      <protection/>
    </xf>
    <xf numFmtId="168" fontId="3" fillId="3" borderId="5" xfId="0" applyNumberFormat="1" applyFont="1" applyFill="1" applyBorder="1" applyAlignment="1" applyProtection="1">
      <alignment/>
      <protection/>
    </xf>
    <xf numFmtId="168" fontId="3" fillId="3" borderId="5" xfId="0" applyNumberFormat="1" applyFont="1" applyFill="1" applyBorder="1" applyAlignment="1" applyProtection="1">
      <alignment horizontal="right"/>
      <protection/>
    </xf>
    <xf numFmtId="40" fontId="3" fillId="0" borderId="10" xfId="0" applyNumberFormat="1" applyFont="1" applyFill="1" applyBorder="1" applyAlignment="1" applyProtection="1">
      <alignment horizontal="right"/>
      <protection/>
    </xf>
    <xf numFmtId="40" fontId="3" fillId="0" borderId="0" xfId="0" applyNumberFormat="1" applyFont="1" applyBorder="1" applyAlignment="1" applyProtection="1">
      <alignment horizontal="center"/>
      <protection/>
    </xf>
    <xf numFmtId="40" fontId="3" fillId="3" borderId="8" xfId="0" applyNumberFormat="1" applyFont="1" applyFill="1" applyBorder="1" applyAlignment="1" applyProtection="1">
      <alignment horizontal="right"/>
      <protection/>
    </xf>
    <xf numFmtId="40" fontId="3" fillId="3" borderId="0" xfId="0" applyNumberFormat="1" applyFont="1" applyFill="1" applyBorder="1" applyAlignment="1" applyProtection="1">
      <alignment horizontal="center"/>
      <protection/>
    </xf>
    <xf numFmtId="40" fontId="3" fillId="0" borderId="0" xfId="0" applyNumberFormat="1" applyFont="1" applyBorder="1" applyAlignment="1" applyProtection="1">
      <alignment horizontal="right"/>
      <protection/>
    </xf>
    <xf numFmtId="40" fontId="3" fillId="3" borderId="0" xfId="0" applyNumberFormat="1" applyFont="1" applyFill="1" applyBorder="1" applyAlignment="1" applyProtection="1">
      <alignment horizontal="right"/>
      <protection/>
    </xf>
    <xf numFmtId="40" fontId="3" fillId="0" borderId="10" xfId="0" applyNumberFormat="1" applyFont="1" applyBorder="1" applyAlignment="1" applyProtection="1">
      <alignment horizontal="right"/>
      <protection/>
    </xf>
    <xf numFmtId="37" fontId="3" fillId="0" borderId="16" xfId="0" applyNumberFormat="1" applyFont="1" applyBorder="1" applyAlignment="1" applyProtection="1">
      <alignment horizontal="left"/>
      <protection/>
    </xf>
    <xf numFmtId="40" fontId="3" fillId="0" borderId="18" xfId="0" applyNumberFormat="1" applyFont="1" applyBorder="1" applyAlignment="1" applyProtection="1">
      <alignment horizontal="right"/>
      <protection/>
    </xf>
    <xf numFmtId="40" fontId="3" fillId="0" borderId="16" xfId="0" applyNumberFormat="1" applyFont="1" applyBorder="1" applyAlignment="1" applyProtection="1">
      <alignment/>
      <protection/>
    </xf>
    <xf numFmtId="40" fontId="3" fillId="0" borderId="16" xfId="0" applyNumberFormat="1" applyFont="1" applyBorder="1" applyAlignment="1" applyProtection="1">
      <alignment horizontal="right"/>
      <protection/>
    </xf>
    <xf numFmtId="40" fontId="3" fillId="0" borderId="17" xfId="0" applyNumberFormat="1" applyFont="1" applyBorder="1" applyAlignment="1" applyProtection="1">
      <alignment/>
      <protection/>
    </xf>
    <xf numFmtId="40" fontId="3" fillId="3" borderId="17" xfId="0" applyNumberFormat="1" applyFont="1" applyFill="1" applyBorder="1" applyAlignment="1" applyProtection="1">
      <alignment horizontal="right"/>
      <protection/>
    </xf>
    <xf numFmtId="40" fontId="3" fillId="3" borderId="16" xfId="0" applyNumberFormat="1" applyFont="1" applyFill="1" applyBorder="1" applyAlignment="1" applyProtection="1">
      <alignment/>
      <protection/>
    </xf>
    <xf numFmtId="40" fontId="3" fillId="3" borderId="16" xfId="0" applyNumberFormat="1" applyFont="1" applyFill="1" applyBorder="1" applyAlignment="1" applyProtection="1">
      <alignment horizontal="right"/>
      <protection/>
    </xf>
    <xf numFmtId="40" fontId="10" fillId="0" borderId="4" xfId="0" applyNumberFormat="1" applyFont="1" applyBorder="1" applyAlignment="1" applyProtection="1">
      <alignment horizontal="left"/>
      <protection/>
    </xf>
    <xf numFmtId="40" fontId="3" fillId="0" borderId="5" xfId="0" applyNumberFormat="1" applyFont="1" applyBorder="1" applyAlignment="1" applyProtection="1">
      <alignment/>
      <protection/>
    </xf>
    <xf numFmtId="40" fontId="3" fillId="0" borderId="5" xfId="0" applyNumberFormat="1" applyFont="1" applyBorder="1" applyAlignment="1" applyProtection="1">
      <alignment horizontal="right"/>
      <protection/>
    </xf>
    <xf numFmtId="40" fontId="3" fillId="0" borderId="6" xfId="0" applyNumberFormat="1" applyFont="1" applyBorder="1" applyAlignment="1" applyProtection="1">
      <alignment/>
      <protection/>
    </xf>
    <xf numFmtId="40" fontId="10" fillId="3" borderId="4" xfId="0" applyNumberFormat="1" applyFont="1" applyFill="1" applyBorder="1" applyAlignment="1" applyProtection="1">
      <alignment horizontal="left"/>
      <protection/>
    </xf>
    <xf numFmtId="40" fontId="3" fillId="3" borderId="5" xfId="0" applyNumberFormat="1" applyFont="1" applyFill="1" applyBorder="1" applyAlignment="1" applyProtection="1">
      <alignment/>
      <protection/>
    </xf>
    <xf numFmtId="40" fontId="3" fillId="3" borderId="5" xfId="0" applyNumberFormat="1" applyFont="1" applyFill="1" applyBorder="1" applyAlignment="1" applyProtection="1">
      <alignment horizontal="right"/>
      <protection/>
    </xf>
    <xf numFmtId="40" fontId="3" fillId="0" borderId="15" xfId="0" applyNumberFormat="1" applyFont="1" applyBorder="1" applyAlignment="1" applyProtection="1">
      <alignment horizontal="right"/>
      <protection/>
    </xf>
    <xf numFmtId="40" fontId="3" fillId="0" borderId="16" xfId="0" applyNumberFormat="1" applyFont="1" applyBorder="1" applyAlignment="1" applyProtection="1">
      <alignment/>
      <protection/>
    </xf>
    <xf numFmtId="40" fontId="3" fillId="0" borderId="16" xfId="0" applyNumberFormat="1" applyFont="1" applyBorder="1" applyAlignment="1" applyProtection="1">
      <alignment horizontal="right"/>
      <protection/>
    </xf>
    <xf numFmtId="40" fontId="3" fillId="0" borderId="17" xfId="0" applyNumberFormat="1" applyFont="1" applyBorder="1" applyAlignment="1" applyProtection="1">
      <alignment/>
      <protection/>
    </xf>
    <xf numFmtId="40" fontId="3" fillId="3" borderId="16" xfId="0" applyNumberFormat="1" applyFont="1" applyFill="1" applyBorder="1" applyAlignment="1" applyProtection="1">
      <alignment horizontal="right"/>
      <protection/>
    </xf>
    <xf numFmtId="40" fontId="3" fillId="3" borderId="16" xfId="0" applyNumberFormat="1" applyFont="1" applyFill="1" applyBorder="1" applyAlignment="1" applyProtection="1">
      <alignment/>
      <protection/>
    </xf>
    <xf numFmtId="40" fontId="3" fillId="0" borderId="7" xfId="0" applyNumberFormat="1" applyFont="1" applyFill="1" applyBorder="1" applyAlignment="1" applyProtection="1">
      <alignment horizontal="right"/>
      <protection/>
    </xf>
    <xf numFmtId="40" fontId="3" fillId="0" borderId="0" xfId="0" applyNumberFormat="1" applyFont="1" applyBorder="1" applyAlignment="1" applyProtection="1">
      <alignment/>
      <protection/>
    </xf>
    <xf numFmtId="40" fontId="3" fillId="0" borderId="0" xfId="0" applyNumberFormat="1" applyFont="1" applyBorder="1" applyAlignment="1" applyProtection="1">
      <alignment horizontal="right"/>
      <protection/>
    </xf>
    <xf numFmtId="40" fontId="3" fillId="0" borderId="8" xfId="0" applyNumberFormat="1" applyFont="1" applyBorder="1" applyAlignment="1" applyProtection="1">
      <alignment/>
      <protection/>
    </xf>
    <xf numFmtId="40" fontId="3" fillId="3" borderId="0" xfId="0" applyNumberFormat="1" applyFont="1" applyFill="1" applyBorder="1" applyAlignment="1" applyProtection="1">
      <alignment horizontal="right"/>
      <protection/>
    </xf>
    <xf numFmtId="40" fontId="3" fillId="3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40" fontId="3" fillId="0" borderId="7" xfId="0" applyNumberFormat="1" applyFont="1" applyBorder="1" applyAlignment="1" applyProtection="1">
      <alignment horizontal="right"/>
      <protection/>
    </xf>
    <xf numFmtId="166" fontId="3" fillId="0" borderId="15" xfId="0" applyNumberFormat="1" applyFont="1" applyBorder="1" applyAlignment="1" applyProtection="1">
      <alignment/>
      <protection/>
    </xf>
    <xf numFmtId="15" fontId="1" fillId="3" borderId="16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ain~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"/>
      <sheetName val="Asso~Co"/>
      <sheetName val="Performance Review"/>
      <sheetName val="Performance"/>
      <sheetName val="Investment"/>
      <sheetName val="Borrowings"/>
      <sheetName val="Incotran"/>
      <sheetName val="Inter"/>
      <sheetName val="Inter-re"/>
      <sheetName val="PL V Forecast"/>
      <sheetName val="PL Vs Forecast"/>
      <sheetName val="ConsolPL"/>
      <sheetName val="ConsoAdj"/>
      <sheetName val="AdjSumm"/>
      <sheetName val="KLSE~PL"/>
      <sheetName val="KLSE~BS"/>
      <sheetName val="Consobs"/>
    </sheetNames>
    <sheetDataSet>
      <sheetData sheetId="11">
        <row r="5">
          <cell r="N5">
            <v>29533385</v>
          </cell>
        </row>
        <row r="6">
          <cell r="N6">
            <v>2165076.4</v>
          </cell>
        </row>
        <row r="14">
          <cell r="N14">
            <v>0</v>
          </cell>
        </row>
        <row r="17">
          <cell r="N17">
            <v>-2948969.52</v>
          </cell>
        </row>
        <row r="19">
          <cell r="N19">
            <v>3371884.717735</v>
          </cell>
        </row>
        <row r="32">
          <cell r="N32">
            <v>1033260</v>
          </cell>
        </row>
        <row r="49">
          <cell r="N49">
            <v>1264537</v>
          </cell>
        </row>
        <row r="50">
          <cell r="N50">
            <v>82227</v>
          </cell>
        </row>
        <row r="94">
          <cell r="N94">
            <v>-73360</v>
          </cell>
        </row>
        <row r="98">
          <cell r="N98">
            <v>-128052.99799999999</v>
          </cell>
        </row>
        <row r="100">
          <cell r="N100">
            <v>0.001999998465180397</v>
          </cell>
        </row>
      </sheetData>
      <sheetData sheetId="16">
        <row r="10">
          <cell r="O10">
            <v>0</v>
          </cell>
        </row>
        <row r="14">
          <cell r="O14">
            <v>0</v>
          </cell>
        </row>
        <row r="21">
          <cell r="O21">
            <v>69465424</v>
          </cell>
        </row>
        <row r="25">
          <cell r="O25">
            <v>79398297.721735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workbookViewId="0" topLeftCell="F28">
      <selection activeCell="N31" sqref="N31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5.8515625" style="0" customWidth="1"/>
    <col min="4" max="4" width="6.421875" style="0" customWidth="1"/>
    <col min="5" max="5" width="22.8515625" style="0" customWidth="1"/>
    <col min="7" max="7" width="3.7109375" style="0" customWidth="1"/>
    <col min="8" max="8" width="16.421875" style="0" customWidth="1"/>
    <col min="9" max="9" width="3.7109375" style="0" customWidth="1"/>
    <col min="10" max="10" width="16.00390625" style="0" customWidth="1"/>
    <col min="11" max="11" width="4.140625" style="0" customWidth="1"/>
    <col min="12" max="12" width="14.00390625" style="0" customWidth="1"/>
    <col min="13" max="13" width="4.8515625" style="0" customWidth="1"/>
    <col min="14" max="14" width="11.7109375" style="0" customWidth="1"/>
    <col min="16" max="16" width="4.140625" style="0" customWidth="1"/>
  </cols>
  <sheetData>
    <row r="1" spans="1:16" ht="20.25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22.5">
      <c r="B3" s="3" t="s">
        <v>1</v>
      </c>
      <c r="C3" s="4"/>
      <c r="D3" s="4"/>
      <c r="E3" s="4"/>
      <c r="F3" s="5"/>
      <c r="G3" s="4"/>
      <c r="H3" s="5" t="s">
        <v>2</v>
      </c>
      <c r="I3" s="6"/>
      <c r="J3" s="7"/>
      <c r="K3" s="7"/>
      <c r="L3" s="8"/>
      <c r="N3" s="7"/>
      <c r="O3" s="7"/>
      <c r="P3" s="9"/>
    </row>
    <row r="4" spans="2:16" ht="16.5">
      <c r="B4" s="3" t="s">
        <v>3</v>
      </c>
      <c r="C4" s="4"/>
      <c r="D4" s="4"/>
      <c r="E4" s="4"/>
      <c r="F4" s="5"/>
      <c r="G4" s="4"/>
      <c r="H4" s="5" t="s">
        <v>4</v>
      </c>
      <c r="I4" s="4"/>
      <c r="K4" s="7"/>
      <c r="L4" s="4"/>
      <c r="M4" s="4"/>
      <c r="N4" s="4"/>
      <c r="O4" s="4"/>
      <c r="P4" s="9"/>
    </row>
    <row r="5" spans="2:16" ht="16.5">
      <c r="B5" s="3" t="s">
        <v>5</v>
      </c>
      <c r="C5" s="4"/>
      <c r="D5" s="4"/>
      <c r="E5" s="4"/>
      <c r="F5" s="5"/>
      <c r="G5" s="4"/>
      <c r="H5" s="10">
        <v>4359</v>
      </c>
      <c r="I5" s="4"/>
      <c r="K5" s="7"/>
      <c r="L5" s="4"/>
      <c r="M5" s="4"/>
      <c r="N5" s="4"/>
      <c r="O5" s="4"/>
      <c r="P5" s="9"/>
    </row>
    <row r="6" spans="2:16" ht="16.5">
      <c r="B6" s="3" t="s">
        <v>6</v>
      </c>
      <c r="C6" s="4"/>
      <c r="D6" s="4"/>
      <c r="E6" s="4"/>
      <c r="F6" s="5"/>
      <c r="G6" s="4"/>
      <c r="H6" s="10" t="s">
        <v>7</v>
      </c>
      <c r="I6" s="4"/>
      <c r="K6" s="7"/>
      <c r="L6" s="4"/>
      <c r="M6" s="4"/>
      <c r="N6" s="4"/>
      <c r="O6" s="4"/>
      <c r="P6" s="9"/>
    </row>
    <row r="7" spans="2:16" ht="16.5">
      <c r="B7" s="3" t="s">
        <v>8</v>
      </c>
      <c r="C7" s="4"/>
      <c r="D7" s="4"/>
      <c r="E7" s="4"/>
      <c r="F7" s="5"/>
      <c r="G7" s="4"/>
      <c r="H7" s="10" t="s">
        <v>9</v>
      </c>
      <c r="I7" s="4"/>
      <c r="K7" s="7"/>
      <c r="L7" s="4"/>
      <c r="M7" s="4"/>
      <c r="N7" s="4"/>
      <c r="O7" s="4"/>
      <c r="P7" s="9"/>
    </row>
    <row r="8" spans="2:16" ht="15.75">
      <c r="B8" s="4"/>
      <c r="C8" s="4"/>
      <c r="D8" s="4"/>
      <c r="E8" s="4"/>
      <c r="F8" s="4"/>
      <c r="G8" s="4"/>
      <c r="H8" s="11"/>
      <c r="I8" s="4"/>
      <c r="K8" s="7"/>
      <c r="L8" s="4"/>
      <c r="M8" s="4"/>
      <c r="N8" s="4"/>
      <c r="O8" s="4"/>
      <c r="P8" s="9"/>
    </row>
    <row r="9" spans="2:16" ht="16.5">
      <c r="B9" s="3" t="s">
        <v>10</v>
      </c>
      <c r="C9" s="4"/>
      <c r="D9" s="4"/>
      <c r="E9" s="3"/>
      <c r="F9" s="4"/>
      <c r="G9" s="4"/>
      <c r="H9" s="12" t="s">
        <v>11</v>
      </c>
      <c r="I9" s="4"/>
      <c r="K9" s="7"/>
      <c r="L9" s="4"/>
      <c r="M9" s="4"/>
      <c r="N9" s="4"/>
      <c r="O9" s="4"/>
      <c r="P9" s="9"/>
    </row>
    <row r="10" spans="2:16" ht="16.5">
      <c r="B10" s="3" t="s">
        <v>12</v>
      </c>
      <c r="C10" s="4"/>
      <c r="D10" s="4"/>
      <c r="E10" s="3"/>
      <c r="F10" s="4"/>
      <c r="G10" s="13"/>
      <c r="H10" s="5" t="s">
        <v>13</v>
      </c>
      <c r="I10" s="13"/>
      <c r="J10" s="5" t="s">
        <v>14</v>
      </c>
      <c r="K10" s="13"/>
      <c r="L10" s="5" t="s">
        <v>15</v>
      </c>
      <c r="M10" s="14"/>
      <c r="N10" s="5" t="s">
        <v>16</v>
      </c>
      <c r="O10" s="4"/>
      <c r="P10" s="9"/>
    </row>
    <row r="11" spans="2:16" ht="15.75">
      <c r="B11" s="4"/>
      <c r="C11" s="4"/>
      <c r="D11" s="4"/>
      <c r="E11" s="4"/>
      <c r="F11" s="4"/>
      <c r="G11" s="4"/>
      <c r="H11" s="11"/>
      <c r="I11" s="4"/>
      <c r="K11" s="7"/>
      <c r="L11" s="4"/>
      <c r="M11" s="4"/>
      <c r="N11" s="4"/>
      <c r="O11" s="4"/>
      <c r="P11" s="9"/>
    </row>
    <row r="12" spans="2:16" ht="15.75">
      <c r="B12" s="4"/>
      <c r="C12" s="4"/>
      <c r="D12" s="4"/>
      <c r="E12" s="4"/>
      <c r="F12" s="4"/>
      <c r="G12" s="4"/>
      <c r="H12" s="9"/>
      <c r="I12" s="4"/>
      <c r="J12" s="11"/>
      <c r="K12" s="15"/>
      <c r="L12" s="4"/>
      <c r="M12" s="4"/>
      <c r="N12" s="4"/>
      <c r="O12" s="4"/>
      <c r="P12" s="9"/>
    </row>
    <row r="13" spans="2:16" ht="18.75">
      <c r="B13" s="16"/>
      <c r="C13" s="17" t="s">
        <v>17</v>
      </c>
      <c r="D13" s="16"/>
      <c r="E13" s="17"/>
      <c r="F13" s="16"/>
      <c r="G13" s="16"/>
      <c r="H13" s="17"/>
      <c r="I13" s="17"/>
      <c r="J13" s="18"/>
      <c r="K13" s="19"/>
      <c r="L13" s="16"/>
      <c r="M13" s="16"/>
      <c r="N13" s="16"/>
      <c r="O13" s="16"/>
      <c r="P13" s="16"/>
    </row>
    <row r="14" spans="2:16" ht="15.75">
      <c r="B14" s="4"/>
      <c r="C14" s="4"/>
      <c r="D14" s="4"/>
      <c r="E14" s="4"/>
      <c r="F14" s="4"/>
      <c r="G14" s="4"/>
      <c r="H14" s="9"/>
      <c r="I14" s="4"/>
      <c r="J14" s="11"/>
      <c r="K14" s="15"/>
      <c r="L14" s="4"/>
      <c r="M14" s="4"/>
      <c r="N14" s="4"/>
      <c r="O14" s="4"/>
      <c r="P14" s="9"/>
    </row>
    <row r="15" spans="2:16" ht="16.5">
      <c r="B15" s="4"/>
      <c r="C15" s="4"/>
      <c r="D15" s="4"/>
      <c r="E15" s="7"/>
      <c r="F15" s="3"/>
      <c r="G15" s="4"/>
      <c r="H15" s="3" t="s">
        <v>18</v>
      </c>
      <c r="I15" s="20"/>
      <c r="J15" s="21" t="s">
        <v>19</v>
      </c>
      <c r="K15" s="22"/>
      <c r="L15" s="21" t="s">
        <v>20</v>
      </c>
      <c r="M15" s="4"/>
      <c r="N15" s="4"/>
      <c r="O15" s="4"/>
      <c r="P15" s="9"/>
    </row>
    <row r="16" spans="2:16" ht="16.5" thickBot="1">
      <c r="B16" s="4"/>
      <c r="C16" s="4"/>
      <c r="D16" s="4"/>
      <c r="E16" s="4"/>
      <c r="F16" s="4"/>
      <c r="G16" s="4"/>
      <c r="H16" s="9"/>
      <c r="I16" s="4"/>
      <c r="J16" s="11"/>
      <c r="K16" s="15"/>
      <c r="L16" s="4"/>
      <c r="M16" s="4"/>
      <c r="N16" s="4"/>
      <c r="O16" s="4"/>
      <c r="P16" s="9"/>
    </row>
    <row r="17" spans="2:16" ht="16.5" thickTop="1">
      <c r="B17" s="23"/>
      <c r="C17" s="23"/>
      <c r="D17" s="23"/>
      <c r="E17" s="23"/>
      <c r="F17" s="23"/>
      <c r="G17" s="23"/>
      <c r="H17" s="24"/>
      <c r="I17" s="23"/>
      <c r="J17" s="25"/>
      <c r="K17" s="26"/>
      <c r="L17" s="23"/>
      <c r="M17" s="23"/>
      <c r="N17" s="23"/>
      <c r="O17" s="23"/>
      <c r="P17" s="24"/>
    </row>
    <row r="18" spans="2:16" ht="18.75">
      <c r="B18" s="4"/>
      <c r="C18" s="4"/>
      <c r="D18" s="4"/>
      <c r="E18" s="27" t="s">
        <v>21</v>
      </c>
      <c r="G18" s="4"/>
      <c r="H18" s="27"/>
      <c r="I18" s="4"/>
      <c r="J18" s="4"/>
      <c r="K18" s="4"/>
      <c r="L18" s="4"/>
      <c r="M18" s="4"/>
      <c r="N18" s="4"/>
      <c r="O18" s="4"/>
      <c r="P18" s="9"/>
    </row>
    <row r="19" spans="2:16" ht="19.5" thickBot="1">
      <c r="B19" s="28"/>
      <c r="C19" s="28"/>
      <c r="D19" s="28"/>
      <c r="E19" s="29"/>
      <c r="F19" s="30"/>
      <c r="G19" s="28"/>
      <c r="H19" s="29"/>
      <c r="I19" s="28"/>
      <c r="J19" s="28"/>
      <c r="K19" s="28"/>
      <c r="L19" s="28"/>
      <c r="M19" s="28"/>
      <c r="N19" s="28"/>
      <c r="O19" s="28"/>
      <c r="P19" s="31"/>
    </row>
    <row r="20" spans="2:16" ht="16.5" thickTop="1">
      <c r="B20" s="4"/>
      <c r="C20" s="32" t="s">
        <v>22</v>
      </c>
      <c r="D20" s="9"/>
      <c r="E20" s="7"/>
      <c r="F20" s="8"/>
      <c r="G20" s="8"/>
      <c r="H20" s="7"/>
      <c r="I20" s="8"/>
      <c r="J20" s="8"/>
      <c r="K20" s="8"/>
      <c r="L20" s="8"/>
      <c r="M20" s="8"/>
      <c r="N20" s="8"/>
      <c r="O20" s="8"/>
      <c r="P20" s="33"/>
    </row>
    <row r="21" spans="2:16" ht="15.75">
      <c r="B21" s="34"/>
      <c r="C21" s="35"/>
      <c r="D21" s="36"/>
      <c r="E21" s="37"/>
      <c r="F21" s="38"/>
      <c r="G21" s="38"/>
      <c r="H21" s="39"/>
      <c r="I21" s="38"/>
      <c r="J21" s="38"/>
      <c r="K21" s="40"/>
      <c r="L21" s="41"/>
      <c r="M21" s="41"/>
      <c r="N21" s="41"/>
      <c r="O21" s="41"/>
      <c r="P21" s="42"/>
    </row>
    <row r="22" spans="2:16" ht="15.75">
      <c r="B22" s="43"/>
      <c r="C22" s="4"/>
      <c r="D22" s="4"/>
      <c r="E22" s="4"/>
      <c r="F22" s="4"/>
      <c r="G22" s="4"/>
      <c r="H22" s="44" t="s">
        <v>23</v>
      </c>
      <c r="I22" s="45"/>
      <c r="J22" s="46"/>
      <c r="K22" s="47"/>
      <c r="L22" s="48" t="s">
        <v>24</v>
      </c>
      <c r="M22" s="49"/>
      <c r="N22" s="49"/>
      <c r="O22" s="49"/>
      <c r="P22" s="50"/>
    </row>
    <row r="23" spans="2:16" ht="15.75">
      <c r="B23" s="43"/>
      <c r="C23" s="4"/>
      <c r="D23" s="4"/>
      <c r="E23" s="4"/>
      <c r="F23" s="4"/>
      <c r="G23" s="4"/>
      <c r="H23" s="44"/>
      <c r="I23" s="45"/>
      <c r="J23" s="46"/>
      <c r="K23" s="47"/>
      <c r="L23" s="48"/>
      <c r="M23" s="49"/>
      <c r="N23" s="49"/>
      <c r="O23" s="49"/>
      <c r="P23" s="50"/>
    </row>
    <row r="24" spans="2:16" ht="15.75">
      <c r="B24" s="43"/>
      <c r="C24" s="4"/>
      <c r="D24" s="4"/>
      <c r="E24" s="4"/>
      <c r="F24" s="4"/>
      <c r="G24" s="4"/>
      <c r="H24" s="51" t="s">
        <v>25</v>
      </c>
      <c r="I24" s="52"/>
      <c r="J24" s="53" t="s">
        <v>26</v>
      </c>
      <c r="K24" s="54"/>
      <c r="L24" s="55" t="s">
        <v>25</v>
      </c>
      <c r="M24" s="56"/>
      <c r="N24" s="57" t="s">
        <v>26</v>
      </c>
      <c r="O24" s="58"/>
      <c r="P24" s="59"/>
    </row>
    <row r="25" spans="2:16" ht="15.75">
      <c r="B25" s="43"/>
      <c r="C25" s="4"/>
      <c r="D25" s="4"/>
      <c r="E25" s="4"/>
      <c r="F25" s="4"/>
      <c r="G25" s="4"/>
      <c r="H25" s="60" t="s">
        <v>27</v>
      </c>
      <c r="I25" s="61"/>
      <c r="J25" s="62" t="s">
        <v>28</v>
      </c>
      <c r="K25" s="63"/>
      <c r="L25" s="64" t="s">
        <v>27</v>
      </c>
      <c r="M25" s="65"/>
      <c r="N25" s="66" t="s">
        <v>28</v>
      </c>
      <c r="O25" s="65"/>
      <c r="P25" s="67"/>
    </row>
    <row r="26" spans="2:16" ht="15.75">
      <c r="B26" s="43"/>
      <c r="C26" s="4"/>
      <c r="D26" s="4"/>
      <c r="E26" s="4"/>
      <c r="F26" s="4"/>
      <c r="G26" s="4"/>
      <c r="H26" s="60" t="s">
        <v>29</v>
      </c>
      <c r="I26" s="61"/>
      <c r="J26" s="62" t="s">
        <v>29</v>
      </c>
      <c r="K26" s="63"/>
      <c r="L26" s="64" t="s">
        <v>30</v>
      </c>
      <c r="M26" s="65"/>
      <c r="N26" s="66" t="s">
        <v>31</v>
      </c>
      <c r="O26" s="65"/>
      <c r="P26" s="67"/>
    </row>
    <row r="27" spans="2:16" ht="15.75">
      <c r="B27" s="43"/>
      <c r="C27" s="4"/>
      <c r="D27" s="4"/>
      <c r="E27" s="4"/>
      <c r="F27" s="4"/>
      <c r="G27" s="4"/>
      <c r="H27" s="60"/>
      <c r="I27" s="61"/>
      <c r="J27" s="62"/>
      <c r="K27" s="63"/>
      <c r="L27" s="64"/>
      <c r="M27" s="65"/>
      <c r="N27" s="66"/>
      <c r="O27" s="65"/>
      <c r="P27" s="67"/>
    </row>
    <row r="28" spans="2:16" ht="15.75">
      <c r="B28" s="43"/>
      <c r="C28" s="4"/>
      <c r="D28" s="4"/>
      <c r="E28" s="4"/>
      <c r="F28" s="4"/>
      <c r="G28" s="4"/>
      <c r="H28" s="68" t="s">
        <v>32</v>
      </c>
      <c r="I28" s="69"/>
      <c r="J28" s="70" t="s">
        <v>33</v>
      </c>
      <c r="K28" s="71"/>
      <c r="L28" s="72" t="s">
        <v>32</v>
      </c>
      <c r="M28" s="65"/>
      <c r="N28" s="73" t="s">
        <v>33</v>
      </c>
      <c r="O28" s="65"/>
      <c r="P28" s="50"/>
    </row>
    <row r="29" spans="2:16" ht="15.75">
      <c r="B29" s="43"/>
      <c r="C29" s="4"/>
      <c r="D29" s="4"/>
      <c r="E29" s="4"/>
      <c r="F29" s="4"/>
      <c r="G29" s="4"/>
      <c r="H29" s="60" t="s">
        <v>34</v>
      </c>
      <c r="I29" s="61"/>
      <c r="J29" s="62" t="s">
        <v>34</v>
      </c>
      <c r="K29" s="63"/>
      <c r="L29" s="64" t="s">
        <v>34</v>
      </c>
      <c r="M29" s="65"/>
      <c r="N29" s="66" t="s">
        <v>34</v>
      </c>
      <c r="O29" s="65"/>
      <c r="P29" s="50"/>
    </row>
    <row r="30" spans="2:16" ht="15.75">
      <c r="B30" s="43"/>
      <c r="C30" s="4"/>
      <c r="D30" s="4"/>
      <c r="E30" s="4"/>
      <c r="F30" s="4"/>
      <c r="G30" s="4"/>
      <c r="H30" s="74"/>
      <c r="I30" s="4"/>
      <c r="J30" s="75"/>
      <c r="K30" s="76"/>
      <c r="L30" s="77"/>
      <c r="M30" s="78"/>
      <c r="N30" s="66" t="s">
        <v>35</v>
      </c>
      <c r="O30" s="78"/>
      <c r="P30" s="79"/>
    </row>
    <row r="31" spans="2:16" ht="16.5">
      <c r="B31" s="34"/>
      <c r="C31" s="80" t="s">
        <v>36</v>
      </c>
      <c r="D31" s="81"/>
      <c r="E31" s="82" t="s">
        <v>37</v>
      </c>
      <c r="F31" s="81"/>
      <c r="G31" s="81"/>
      <c r="H31" s="83">
        <f>L31-22782.6</f>
        <v>6750.785</v>
      </c>
      <c r="I31" s="84" t="s">
        <v>22</v>
      </c>
      <c r="J31" s="85">
        <v>8628.1</v>
      </c>
      <c r="K31" s="86"/>
      <c r="L31" s="87">
        <f>'[1]ConsolPL'!N5/1000</f>
        <v>29533.385</v>
      </c>
      <c r="M31" s="88"/>
      <c r="N31" s="89">
        <v>32421.6</v>
      </c>
      <c r="O31" s="90"/>
      <c r="P31" s="91"/>
    </row>
    <row r="32" spans="2:16" ht="16.5">
      <c r="B32" s="43"/>
      <c r="C32" s="3"/>
      <c r="D32" s="3"/>
      <c r="E32" s="3"/>
      <c r="F32" s="3"/>
      <c r="G32" s="3"/>
      <c r="H32" s="92"/>
      <c r="I32" s="93"/>
      <c r="J32" s="93"/>
      <c r="K32" s="94"/>
      <c r="L32" s="95" t="s">
        <v>38</v>
      </c>
      <c r="M32" s="96"/>
      <c r="N32" s="97" t="s">
        <v>38</v>
      </c>
      <c r="O32" s="98"/>
      <c r="P32" s="79"/>
    </row>
    <row r="33" spans="2:16" ht="16.5">
      <c r="B33" s="43"/>
      <c r="C33" s="5" t="s">
        <v>39</v>
      </c>
      <c r="D33" s="3"/>
      <c r="E33" s="5" t="s">
        <v>40</v>
      </c>
      <c r="F33" s="3"/>
      <c r="G33" s="3"/>
      <c r="H33" s="99">
        <f>L33-0.2</f>
        <v>0.16960000000000003</v>
      </c>
      <c r="I33" s="93"/>
      <c r="J33" s="100">
        <v>7.3</v>
      </c>
      <c r="K33" s="94"/>
      <c r="L33" s="101">
        <f>(369.6)/1000</f>
        <v>0.36960000000000004</v>
      </c>
      <c r="M33" s="96" t="s">
        <v>41</v>
      </c>
      <c r="N33" s="102">
        <v>11.4</v>
      </c>
      <c r="O33" s="98"/>
      <c r="P33" s="79"/>
    </row>
    <row r="34" spans="2:16" ht="16.5">
      <c r="B34" s="43"/>
      <c r="C34" s="3"/>
      <c r="D34" s="3"/>
      <c r="E34" s="5"/>
      <c r="F34" s="3"/>
      <c r="G34" s="3"/>
      <c r="H34" s="103"/>
      <c r="I34" s="93"/>
      <c r="J34" s="93"/>
      <c r="K34" s="94"/>
      <c r="L34" s="104"/>
      <c r="M34" s="96"/>
      <c r="N34" s="97"/>
      <c r="O34" s="98"/>
      <c r="P34" s="79"/>
    </row>
    <row r="35" spans="2:16" ht="16.5">
      <c r="B35" s="43"/>
      <c r="C35" s="5" t="s">
        <v>42</v>
      </c>
      <c r="D35" s="3"/>
      <c r="E35" s="5" t="s">
        <v>43</v>
      </c>
      <c r="F35" s="3"/>
      <c r="G35" s="3"/>
      <c r="H35" s="92">
        <f>L35-330.9</f>
        <v>1834.1763999999998</v>
      </c>
      <c r="I35" s="93"/>
      <c r="J35" s="100">
        <v>726.3</v>
      </c>
      <c r="K35" s="94"/>
      <c r="L35" s="105">
        <f>'[1]ConsolPL'!N6/1000</f>
        <v>2165.0764</v>
      </c>
      <c r="M35" s="96"/>
      <c r="N35" s="102">
        <v>1126.3</v>
      </c>
      <c r="O35" s="98"/>
      <c r="P35" s="79"/>
    </row>
    <row r="36" spans="2:16" ht="16.5">
      <c r="B36" s="43"/>
      <c r="C36" s="3"/>
      <c r="D36" s="3"/>
      <c r="E36" s="3"/>
      <c r="F36" s="3"/>
      <c r="G36" s="3"/>
      <c r="H36" s="106"/>
      <c r="I36" s="93"/>
      <c r="J36" s="93"/>
      <c r="K36" s="94"/>
      <c r="L36" s="95"/>
      <c r="M36" s="96"/>
      <c r="N36" s="97"/>
      <c r="O36" s="98"/>
      <c r="P36" s="79"/>
    </row>
    <row r="37" spans="2:16" ht="17.25" thickBot="1">
      <c r="B37" s="107"/>
      <c r="C37" s="108"/>
      <c r="D37" s="108"/>
      <c r="E37" s="108"/>
      <c r="F37" s="108"/>
      <c r="G37" s="108"/>
      <c r="H37" s="109"/>
      <c r="I37" s="110"/>
      <c r="J37" s="110"/>
      <c r="K37" s="111"/>
      <c r="L37" s="112"/>
      <c r="M37" s="113"/>
      <c r="N37" s="114"/>
      <c r="O37" s="115"/>
      <c r="P37" s="116"/>
    </row>
    <row r="38" spans="2:16" ht="16.5">
      <c r="B38" s="117"/>
      <c r="C38" s="3"/>
      <c r="D38" s="3"/>
      <c r="E38" s="3"/>
      <c r="F38" s="3"/>
      <c r="G38" s="3"/>
      <c r="H38" s="106"/>
      <c r="I38" s="93"/>
      <c r="J38" s="93"/>
      <c r="K38" s="94"/>
      <c r="L38" s="95"/>
      <c r="M38" s="96"/>
      <c r="N38" s="97"/>
      <c r="O38" s="98"/>
      <c r="P38" s="118"/>
    </row>
    <row r="39" spans="2:16" ht="16.5">
      <c r="B39" s="43"/>
      <c r="C39" s="5" t="s">
        <v>44</v>
      </c>
      <c r="D39" s="3"/>
      <c r="E39" s="5" t="s">
        <v>45</v>
      </c>
      <c r="F39" s="3"/>
      <c r="G39" s="3"/>
      <c r="H39" s="92">
        <f>L39-(-1161.2)</f>
        <v>611.4044799999997</v>
      </c>
      <c r="I39" s="93"/>
      <c r="J39" s="100">
        <f>-996.8-234.64+0.1</f>
        <v>-1231.3400000000001</v>
      </c>
      <c r="K39" s="94"/>
      <c r="L39" s="105">
        <f>('[1]ConsolPL'!N17)/1000-L45-L47-L49</f>
        <v>-549.7955200000004</v>
      </c>
      <c r="M39" s="96"/>
      <c r="N39" s="119">
        <f>-1636.8-234.64+45.6+0.1</f>
        <v>-1825.7400000000002</v>
      </c>
      <c r="O39" s="98"/>
      <c r="P39" s="79"/>
    </row>
    <row r="40" spans="2:16" ht="16.5">
      <c r="B40" s="43"/>
      <c r="C40" s="3"/>
      <c r="D40" s="3"/>
      <c r="E40" s="3" t="s">
        <v>46</v>
      </c>
      <c r="F40" s="3"/>
      <c r="G40" s="3"/>
      <c r="H40" s="106"/>
      <c r="I40" s="93"/>
      <c r="J40" s="93"/>
      <c r="K40" s="94"/>
      <c r="L40" s="95"/>
      <c r="M40" s="96"/>
      <c r="N40" s="97"/>
      <c r="O40" s="98"/>
      <c r="P40" s="79"/>
    </row>
    <row r="41" spans="2:16" ht="16.5">
      <c r="B41" s="43"/>
      <c r="C41" s="3"/>
      <c r="D41" s="3"/>
      <c r="E41" s="3" t="s">
        <v>47</v>
      </c>
      <c r="F41" s="3"/>
      <c r="G41" s="3"/>
      <c r="H41" s="106"/>
      <c r="I41" s="93"/>
      <c r="J41" s="93"/>
      <c r="K41" s="94"/>
      <c r="L41" s="95"/>
      <c r="M41" s="96"/>
      <c r="N41" s="97"/>
      <c r="O41" s="98"/>
      <c r="P41" s="79"/>
    </row>
    <row r="42" spans="2:16" ht="16.5">
      <c r="B42" s="43"/>
      <c r="C42" s="3"/>
      <c r="D42" s="3"/>
      <c r="E42" s="3" t="s">
        <v>48</v>
      </c>
      <c r="F42" s="3"/>
      <c r="G42" s="3"/>
      <c r="H42" s="106"/>
      <c r="I42" s="93"/>
      <c r="J42" s="93"/>
      <c r="K42" s="94"/>
      <c r="L42" s="95"/>
      <c r="M42" s="96"/>
      <c r="N42" s="97"/>
      <c r="O42" s="98"/>
      <c r="P42" s="79"/>
    </row>
    <row r="43" spans="2:16" ht="16.5">
      <c r="B43" s="43"/>
      <c r="C43" s="3"/>
      <c r="D43" s="3"/>
      <c r="E43" s="3" t="s">
        <v>49</v>
      </c>
      <c r="F43" s="3"/>
      <c r="G43" s="3"/>
      <c r="H43" s="106"/>
      <c r="I43" s="93"/>
      <c r="J43" s="93"/>
      <c r="K43" s="94"/>
      <c r="L43" s="95"/>
      <c r="M43" s="96"/>
      <c r="N43" s="97"/>
      <c r="O43" s="98"/>
      <c r="P43" s="79"/>
    </row>
    <row r="44" spans="2:16" ht="16.5">
      <c r="B44" s="43"/>
      <c r="C44" s="3"/>
      <c r="D44" s="3"/>
      <c r="E44" s="3"/>
      <c r="F44" s="3"/>
      <c r="G44" s="3"/>
      <c r="H44" s="106"/>
      <c r="I44" s="93"/>
      <c r="J44" s="93"/>
      <c r="K44" s="94"/>
      <c r="L44" s="95"/>
      <c r="M44" s="96"/>
      <c r="N44" s="97"/>
      <c r="O44" s="98"/>
      <c r="P44" s="79"/>
    </row>
    <row r="45" spans="2:16" ht="16.5">
      <c r="B45" s="43"/>
      <c r="C45" s="5" t="s">
        <v>39</v>
      </c>
      <c r="D45" s="3"/>
      <c r="E45" s="3" t="s">
        <v>50</v>
      </c>
      <c r="F45" s="3"/>
      <c r="G45" s="3"/>
      <c r="H45" s="120">
        <f>L45-(-1043.7)</f>
        <v>-322.2139999999997</v>
      </c>
      <c r="I45" s="93"/>
      <c r="J45" s="121">
        <v>-370</v>
      </c>
      <c r="K45" s="94"/>
      <c r="L45" s="122">
        <f>-('[1]ConsolPL'!N49+'[1]ConsolPL'!N50)/1000-19100/1000-0.05</f>
        <v>-1365.9139999999998</v>
      </c>
      <c r="M45" s="96"/>
      <c r="N45" s="119">
        <f>-1374+1374-(1323.7+95.9)</f>
        <v>-1419.6000000000001</v>
      </c>
      <c r="O45" s="98"/>
      <c r="P45" s="79"/>
    </row>
    <row r="46" spans="2:16" ht="16.5">
      <c r="B46" s="43"/>
      <c r="C46" s="5"/>
      <c r="D46" s="3"/>
      <c r="E46" s="3"/>
      <c r="F46" s="3"/>
      <c r="G46" s="3"/>
      <c r="H46" s="120"/>
      <c r="I46" s="93"/>
      <c r="J46" s="123"/>
      <c r="K46" s="94"/>
      <c r="L46" s="124"/>
      <c r="M46" s="96"/>
      <c r="N46" s="125"/>
      <c r="O46" s="98"/>
      <c r="P46" s="79"/>
    </row>
    <row r="47" spans="2:16" ht="16.5">
      <c r="B47" s="43"/>
      <c r="C47" s="5" t="s">
        <v>42</v>
      </c>
      <c r="D47" s="3"/>
      <c r="E47" s="3" t="s">
        <v>51</v>
      </c>
      <c r="F47" s="3"/>
      <c r="G47" s="3"/>
      <c r="H47" s="120">
        <f>L47-(-777.3)</f>
        <v>-255.96000000000004</v>
      </c>
      <c r="I47" s="93"/>
      <c r="J47" s="121">
        <v>-241.4</v>
      </c>
      <c r="K47" s="94"/>
      <c r="L47" s="122">
        <f>-('[1]ConsolPL'!N32)/1000</f>
        <v>-1033.26</v>
      </c>
      <c r="M47" s="96"/>
      <c r="N47" s="119">
        <v>-925.9</v>
      </c>
      <c r="O47" s="98"/>
      <c r="P47" s="79"/>
    </row>
    <row r="48" spans="2:16" ht="16.5">
      <c r="B48" s="43"/>
      <c r="C48" s="3"/>
      <c r="D48" s="3"/>
      <c r="E48" s="3"/>
      <c r="F48" s="3"/>
      <c r="G48" s="3"/>
      <c r="H48" s="106"/>
      <c r="I48" s="93"/>
      <c r="J48" s="93"/>
      <c r="K48" s="94"/>
      <c r="L48" s="95"/>
      <c r="M48" s="96"/>
      <c r="N48" s="97"/>
      <c r="O48" s="98"/>
      <c r="P48" s="79"/>
    </row>
    <row r="49" spans="2:16" ht="16.5">
      <c r="B49" s="43"/>
      <c r="C49" s="5" t="s">
        <v>52</v>
      </c>
      <c r="D49" s="3"/>
      <c r="E49" s="3" t="s">
        <v>53</v>
      </c>
      <c r="F49" s="3"/>
      <c r="G49" s="3"/>
      <c r="H49" s="92">
        <f>L49-0</f>
        <v>0</v>
      </c>
      <c r="I49" s="93"/>
      <c r="J49" s="100">
        <f>-4913.5+234.64</f>
        <v>-4678.86</v>
      </c>
      <c r="K49" s="94"/>
      <c r="L49" s="122">
        <f>'[1]ConsolPL'!N14/1000</f>
        <v>0</v>
      </c>
      <c r="M49" s="96"/>
      <c r="N49" s="126">
        <f>-4913.5+234.64</f>
        <v>-4678.86</v>
      </c>
      <c r="O49" s="98"/>
      <c r="P49" s="79"/>
    </row>
    <row r="50" spans="2:16" ht="16.5">
      <c r="B50" s="43"/>
      <c r="C50" s="3"/>
      <c r="D50" s="3"/>
      <c r="E50" s="3"/>
      <c r="F50" s="3"/>
      <c r="G50" s="3"/>
      <c r="H50" s="106"/>
      <c r="I50" s="93"/>
      <c r="J50" s="93"/>
      <c r="K50" s="94"/>
      <c r="L50" s="95"/>
      <c r="M50" s="96"/>
      <c r="N50" s="127"/>
      <c r="O50" s="98"/>
      <c r="P50" s="79"/>
    </row>
    <row r="51" spans="2:16" ht="16.5">
      <c r="B51" s="43"/>
      <c r="C51" s="5" t="s">
        <v>54</v>
      </c>
      <c r="D51" s="3"/>
      <c r="E51" s="5" t="s">
        <v>55</v>
      </c>
      <c r="F51" s="3"/>
      <c r="G51" s="3"/>
      <c r="H51" s="128">
        <f>+H39+H45+H47+H49</f>
        <v>33.23047999999994</v>
      </c>
      <c r="I51" s="93"/>
      <c r="J51" s="129">
        <f>+J39+J45+J47+J49</f>
        <v>-6521.6</v>
      </c>
      <c r="K51" s="94"/>
      <c r="L51" s="130">
        <f>+L39+L45+L47+L49</f>
        <v>-2948.96952</v>
      </c>
      <c r="M51" s="96"/>
      <c r="N51" s="119">
        <f>+N39+N45+N47+N49</f>
        <v>-8850.099999999999</v>
      </c>
      <c r="O51" s="98"/>
      <c r="P51" s="79"/>
    </row>
    <row r="52" spans="2:16" ht="16.5">
      <c r="B52" s="43"/>
      <c r="C52" s="3"/>
      <c r="D52" s="3"/>
      <c r="E52" s="3" t="s">
        <v>56</v>
      </c>
      <c r="F52" s="3"/>
      <c r="G52" s="3"/>
      <c r="H52" s="106"/>
      <c r="I52" s="93"/>
      <c r="J52" s="93"/>
      <c r="K52" s="94"/>
      <c r="L52" s="95"/>
      <c r="M52" s="96"/>
      <c r="N52" s="97"/>
      <c r="O52" s="98"/>
      <c r="P52" s="79"/>
    </row>
    <row r="53" spans="2:16" ht="16.5">
      <c r="B53" s="43"/>
      <c r="C53" s="131"/>
      <c r="D53" s="3"/>
      <c r="E53" s="3" t="s">
        <v>49</v>
      </c>
      <c r="F53" s="3"/>
      <c r="G53" s="3"/>
      <c r="H53" s="92"/>
      <c r="I53" s="93"/>
      <c r="J53" s="93"/>
      <c r="K53" s="94"/>
      <c r="L53" s="95"/>
      <c r="M53" s="96"/>
      <c r="N53" s="97"/>
      <c r="O53" s="98"/>
      <c r="P53" s="79"/>
    </row>
    <row r="54" spans="2:16" ht="16.5">
      <c r="B54" s="43"/>
      <c r="C54" s="131"/>
      <c r="D54" s="3"/>
      <c r="E54" s="3"/>
      <c r="F54" s="3"/>
      <c r="G54" s="3"/>
      <c r="H54" s="106"/>
      <c r="I54" s="93"/>
      <c r="J54" s="93"/>
      <c r="K54" s="94"/>
      <c r="L54" s="95"/>
      <c r="M54" s="96"/>
      <c r="N54" s="97"/>
      <c r="O54" s="98"/>
      <c r="P54" s="79"/>
    </row>
    <row r="55" spans="2:16" ht="16.5">
      <c r="B55" s="43"/>
      <c r="C55" s="131"/>
      <c r="D55" s="3"/>
      <c r="E55" s="3"/>
      <c r="F55" s="3"/>
      <c r="G55" s="3"/>
      <c r="H55" s="106"/>
      <c r="I55" s="93"/>
      <c r="J55" s="93"/>
      <c r="K55" s="94"/>
      <c r="L55" s="95"/>
      <c r="M55" s="96"/>
      <c r="N55" s="97"/>
      <c r="O55" s="98"/>
      <c r="P55" s="79"/>
    </row>
    <row r="56" spans="2:16" ht="16.5">
      <c r="B56" s="43"/>
      <c r="C56" s="131"/>
      <c r="D56" s="3"/>
      <c r="E56" s="3"/>
      <c r="F56" s="3"/>
      <c r="G56" s="3"/>
      <c r="H56" s="106"/>
      <c r="I56" s="93"/>
      <c r="J56" s="93"/>
      <c r="K56" s="94"/>
      <c r="L56" s="95"/>
      <c r="M56" s="96"/>
      <c r="N56" s="97"/>
      <c r="O56" s="98"/>
      <c r="P56" s="79"/>
    </row>
    <row r="57" spans="2:16" ht="16.5">
      <c r="B57" s="43"/>
      <c r="C57" s="5" t="s">
        <v>57</v>
      </c>
      <c r="D57" s="3"/>
      <c r="E57" s="132" t="s">
        <v>58</v>
      </c>
      <c r="F57" s="3"/>
      <c r="G57" s="3"/>
      <c r="H57" s="106"/>
      <c r="I57" s="93"/>
      <c r="J57" s="93"/>
      <c r="K57" s="94"/>
      <c r="L57" s="95"/>
      <c r="M57" s="96"/>
      <c r="N57" s="97"/>
      <c r="O57" s="98"/>
      <c r="P57" s="79"/>
    </row>
    <row r="58" spans="2:16" ht="16.5">
      <c r="B58" s="43"/>
      <c r="C58" s="3"/>
      <c r="D58" s="3"/>
      <c r="E58" s="132" t="s">
        <v>59</v>
      </c>
      <c r="F58" s="3"/>
      <c r="G58" s="3"/>
      <c r="H58" s="133">
        <f>L58-2485.9</f>
        <v>885.9847177349998</v>
      </c>
      <c r="I58" s="134"/>
      <c r="J58" s="135">
        <v>1744.1</v>
      </c>
      <c r="K58" s="94"/>
      <c r="L58" s="122">
        <f>('[1]ConsolPL'!N19)/1000</f>
        <v>3371.884717735</v>
      </c>
      <c r="M58" s="96"/>
      <c r="N58" s="119">
        <v>4595</v>
      </c>
      <c r="O58" s="98"/>
      <c r="P58" s="79"/>
    </row>
    <row r="59" spans="2:16" ht="16.5">
      <c r="B59" s="43"/>
      <c r="C59" s="3"/>
      <c r="D59" s="3"/>
      <c r="E59" s="132"/>
      <c r="F59" s="3"/>
      <c r="G59" s="3"/>
      <c r="H59" s="136"/>
      <c r="I59" s="134"/>
      <c r="J59" s="134"/>
      <c r="K59" s="94"/>
      <c r="L59" s="137"/>
      <c r="M59" s="96"/>
      <c r="N59" s="102"/>
      <c r="O59" s="98"/>
      <c r="P59" s="79"/>
    </row>
    <row r="60" spans="2:16" ht="16.5">
      <c r="B60" s="43"/>
      <c r="C60" s="5" t="s">
        <v>60</v>
      </c>
      <c r="D60" s="3"/>
      <c r="E60" s="5" t="s">
        <v>61</v>
      </c>
      <c r="F60" s="3"/>
      <c r="G60" s="3"/>
      <c r="H60" s="138">
        <f>+H58+H51</f>
        <v>919.2151977349997</v>
      </c>
      <c r="I60" s="93"/>
      <c r="J60" s="100">
        <f>J58+J51</f>
        <v>-4777.5</v>
      </c>
      <c r="K60" s="94"/>
      <c r="L60" s="139">
        <f>+L58+L51</f>
        <v>422.91519773499977</v>
      </c>
      <c r="M60" s="96"/>
      <c r="N60" s="140">
        <f>+N58+N51</f>
        <v>-4255.0999999999985</v>
      </c>
      <c r="O60" s="98"/>
      <c r="P60" s="79"/>
    </row>
    <row r="61" spans="2:16" ht="16.5">
      <c r="B61" s="43"/>
      <c r="C61" s="3"/>
      <c r="D61" s="3"/>
      <c r="E61" s="3" t="s">
        <v>62</v>
      </c>
      <c r="F61" s="3"/>
      <c r="G61" s="3"/>
      <c r="H61" s="92"/>
      <c r="I61" s="93"/>
      <c r="J61" s="93"/>
      <c r="K61" s="94"/>
      <c r="L61" s="95"/>
      <c r="M61" s="96"/>
      <c r="N61" s="97"/>
      <c r="O61" s="98"/>
      <c r="P61" s="79"/>
    </row>
    <row r="62" spans="2:16" ht="16.5">
      <c r="B62" s="43"/>
      <c r="C62" s="3"/>
      <c r="D62" s="3"/>
      <c r="E62" s="3" t="s">
        <v>63</v>
      </c>
      <c r="F62" s="3"/>
      <c r="G62" s="3"/>
      <c r="H62" s="106"/>
      <c r="I62" s="93"/>
      <c r="J62" s="93"/>
      <c r="K62" s="94"/>
      <c r="L62" s="95"/>
      <c r="M62" s="96"/>
      <c r="N62" s="97"/>
      <c r="O62" s="98"/>
      <c r="P62" s="79"/>
    </row>
    <row r="63" spans="2:16" ht="16.5">
      <c r="B63" s="43"/>
      <c r="C63" s="3"/>
      <c r="D63" s="3"/>
      <c r="E63" s="3" t="s">
        <v>64</v>
      </c>
      <c r="F63" s="3"/>
      <c r="G63" s="3"/>
      <c r="H63" s="106"/>
      <c r="I63" s="93"/>
      <c r="J63" s="93"/>
      <c r="K63" s="94"/>
      <c r="L63" s="95"/>
      <c r="M63" s="96"/>
      <c r="N63" s="97"/>
      <c r="O63" s="98"/>
      <c r="P63" s="79"/>
    </row>
    <row r="64" spans="2:16" ht="16.5">
      <c r="B64" s="43"/>
      <c r="C64" s="5" t="s">
        <v>65</v>
      </c>
      <c r="D64" s="3"/>
      <c r="E64" s="5" t="s">
        <v>66</v>
      </c>
      <c r="F64" s="3"/>
      <c r="G64" s="3"/>
      <c r="H64" s="128">
        <f>+L64-(-51.6)</f>
        <v>124.96000000000001</v>
      </c>
      <c r="I64" s="93"/>
      <c r="J64" s="121">
        <v>-93.1</v>
      </c>
      <c r="K64" s="94"/>
      <c r="L64" s="122">
        <f>-('[1]ConsolPL'!N94)/1000</f>
        <v>73.36</v>
      </c>
      <c r="M64" s="96"/>
      <c r="N64" s="141">
        <v>-121</v>
      </c>
      <c r="O64" s="98"/>
      <c r="P64" s="79"/>
    </row>
    <row r="65" spans="2:16" ht="16.5">
      <c r="B65" s="142"/>
      <c r="C65" s="143"/>
      <c r="D65" s="143"/>
      <c r="E65" s="143"/>
      <c r="F65" s="143"/>
      <c r="G65" s="144"/>
      <c r="H65" s="145"/>
      <c r="I65" s="146"/>
      <c r="J65" s="146"/>
      <c r="K65" s="145"/>
      <c r="L65" s="147"/>
      <c r="M65" s="148"/>
      <c r="N65" s="149"/>
      <c r="O65" s="150"/>
      <c r="P65" s="151"/>
    </row>
    <row r="66" spans="2:16" ht="16.5">
      <c r="B66" s="4"/>
      <c r="C66" s="3"/>
      <c r="D66" s="3"/>
      <c r="E66" s="3"/>
      <c r="F66" s="3"/>
      <c r="G66" s="3"/>
      <c r="H66" s="93"/>
      <c r="I66" s="93"/>
      <c r="J66" s="93"/>
      <c r="K66" s="93"/>
      <c r="L66" s="152"/>
      <c r="M66" s="152"/>
      <c r="N66" s="153"/>
      <c r="O66" s="154"/>
      <c r="P66" s="155"/>
    </row>
    <row r="67" spans="2:16" ht="16.5">
      <c r="B67" s="34"/>
      <c r="C67" s="81"/>
      <c r="D67" s="81"/>
      <c r="E67" s="81"/>
      <c r="F67" s="81"/>
      <c r="G67" s="81"/>
      <c r="H67" s="39"/>
      <c r="I67" s="38"/>
      <c r="J67" s="38"/>
      <c r="K67" s="40"/>
      <c r="L67" s="41"/>
      <c r="M67" s="41"/>
      <c r="N67" s="156"/>
      <c r="O67" s="41"/>
      <c r="P67" s="91"/>
    </row>
    <row r="68" spans="2:16" ht="16.5">
      <c r="B68" s="43"/>
      <c r="C68" s="3"/>
      <c r="D68" s="3"/>
      <c r="E68" s="3"/>
      <c r="F68" s="3"/>
      <c r="G68" s="3"/>
      <c r="H68" s="44" t="s">
        <v>23</v>
      </c>
      <c r="I68" s="45"/>
      <c r="J68" s="46"/>
      <c r="K68" s="47"/>
      <c r="L68" s="48" t="s">
        <v>24</v>
      </c>
      <c r="M68" s="49"/>
      <c r="N68" s="157"/>
      <c r="O68" s="49"/>
      <c r="P68" s="79"/>
    </row>
    <row r="69" spans="2:16" ht="16.5">
      <c r="B69" s="43"/>
      <c r="C69" s="3"/>
      <c r="D69" s="3"/>
      <c r="E69" s="3"/>
      <c r="F69" s="3"/>
      <c r="G69" s="3"/>
      <c r="H69" s="44"/>
      <c r="I69" s="45"/>
      <c r="J69" s="46"/>
      <c r="K69" s="47"/>
      <c r="L69" s="48"/>
      <c r="M69" s="49"/>
      <c r="N69" s="157"/>
      <c r="O69" s="49"/>
      <c r="P69" s="79"/>
    </row>
    <row r="70" spans="2:16" ht="16.5">
      <c r="B70" s="43"/>
      <c r="C70" s="3"/>
      <c r="D70" s="3"/>
      <c r="E70" s="3"/>
      <c r="F70" s="3"/>
      <c r="G70" s="3"/>
      <c r="H70" s="51" t="s">
        <v>25</v>
      </c>
      <c r="I70" s="52"/>
      <c r="J70" s="53" t="s">
        <v>26</v>
      </c>
      <c r="K70" s="54"/>
      <c r="L70" s="55" t="s">
        <v>25</v>
      </c>
      <c r="M70" s="56"/>
      <c r="N70" s="158" t="s">
        <v>26</v>
      </c>
      <c r="O70" s="58"/>
      <c r="P70" s="91"/>
    </row>
    <row r="71" spans="2:16" ht="16.5">
      <c r="B71" s="43"/>
      <c r="C71" s="3"/>
      <c r="D71" s="3"/>
      <c r="E71" s="3"/>
      <c r="F71" s="3"/>
      <c r="G71" s="3"/>
      <c r="H71" s="60" t="s">
        <v>27</v>
      </c>
      <c r="I71" s="61"/>
      <c r="J71" s="62" t="s">
        <v>28</v>
      </c>
      <c r="K71" s="63"/>
      <c r="L71" s="64" t="s">
        <v>27</v>
      </c>
      <c r="M71" s="65"/>
      <c r="N71" s="159" t="s">
        <v>28</v>
      </c>
      <c r="O71" s="65"/>
      <c r="P71" s="79"/>
    </row>
    <row r="72" spans="2:16" ht="16.5">
      <c r="B72" s="43"/>
      <c r="C72" s="3"/>
      <c r="D72" s="3"/>
      <c r="E72" s="3"/>
      <c r="F72" s="3"/>
      <c r="G72" s="3"/>
      <c r="H72" s="60" t="s">
        <v>29</v>
      </c>
      <c r="I72" s="61"/>
      <c r="J72" s="62" t="s">
        <v>29</v>
      </c>
      <c r="K72" s="63"/>
      <c r="L72" s="64" t="s">
        <v>30</v>
      </c>
      <c r="M72" s="65"/>
      <c r="N72" s="159" t="s">
        <v>31</v>
      </c>
      <c r="O72" s="65"/>
      <c r="P72" s="79"/>
    </row>
    <row r="73" spans="2:16" ht="16.5">
      <c r="B73" s="43"/>
      <c r="C73" s="3"/>
      <c r="D73" s="3"/>
      <c r="E73" s="3"/>
      <c r="F73" s="3"/>
      <c r="G73" s="3"/>
      <c r="H73" s="60"/>
      <c r="I73" s="61"/>
      <c r="J73" s="62"/>
      <c r="K73" s="63"/>
      <c r="L73" s="64"/>
      <c r="M73" s="65"/>
      <c r="N73" s="159"/>
      <c r="O73" s="65"/>
      <c r="P73" s="79"/>
    </row>
    <row r="74" spans="2:16" ht="16.5">
      <c r="B74" s="43"/>
      <c r="C74" s="3"/>
      <c r="D74" s="3"/>
      <c r="E74" s="3"/>
      <c r="F74" s="3"/>
      <c r="G74" s="3"/>
      <c r="H74" s="68" t="s">
        <v>32</v>
      </c>
      <c r="I74" s="69"/>
      <c r="J74" s="70" t="s">
        <v>33</v>
      </c>
      <c r="K74" s="71"/>
      <c r="L74" s="72" t="s">
        <v>32</v>
      </c>
      <c r="M74" s="65"/>
      <c r="N74" s="73" t="s">
        <v>33</v>
      </c>
      <c r="O74" s="65"/>
      <c r="P74" s="79"/>
    </row>
    <row r="75" spans="2:16" ht="16.5">
      <c r="B75" s="43"/>
      <c r="C75" s="3"/>
      <c r="D75" s="3"/>
      <c r="E75" s="3"/>
      <c r="F75" s="3"/>
      <c r="G75" s="3"/>
      <c r="H75" s="60" t="s">
        <v>34</v>
      </c>
      <c r="I75" s="61"/>
      <c r="J75" s="62" t="s">
        <v>34</v>
      </c>
      <c r="K75" s="63"/>
      <c r="L75" s="64" t="s">
        <v>34</v>
      </c>
      <c r="M75" s="65"/>
      <c r="N75" s="159" t="s">
        <v>34</v>
      </c>
      <c r="O75" s="65"/>
      <c r="P75" s="79"/>
    </row>
    <row r="76" spans="2:16" ht="16.5">
      <c r="B76" s="43"/>
      <c r="C76" s="3"/>
      <c r="D76" s="3"/>
      <c r="E76" s="3"/>
      <c r="F76" s="3"/>
      <c r="G76" s="3"/>
      <c r="H76" s="160"/>
      <c r="I76" s="4"/>
      <c r="J76" s="4"/>
      <c r="K76" s="76"/>
      <c r="L76" s="77"/>
      <c r="M76" s="78"/>
      <c r="N76" s="159"/>
      <c r="O76" s="78"/>
      <c r="P76" s="79"/>
    </row>
    <row r="77" spans="2:16" ht="16.5">
      <c r="B77" s="43"/>
      <c r="C77" s="3" t="s">
        <v>67</v>
      </c>
      <c r="D77" s="161" t="s">
        <v>68</v>
      </c>
      <c r="E77" s="162" t="s">
        <v>69</v>
      </c>
      <c r="F77" s="3"/>
      <c r="G77" s="3"/>
      <c r="H77" s="163"/>
      <c r="I77" s="164"/>
      <c r="J77" s="164"/>
      <c r="K77" s="165"/>
      <c r="L77" s="166"/>
      <c r="M77" s="167"/>
      <c r="N77" s="168"/>
      <c r="O77" s="98"/>
      <c r="P77" s="79"/>
    </row>
    <row r="78" spans="2:16" ht="16.5">
      <c r="B78" s="43"/>
      <c r="C78" s="169"/>
      <c r="D78" s="3"/>
      <c r="E78" s="3" t="s">
        <v>70</v>
      </c>
      <c r="F78" s="3"/>
      <c r="G78" s="3"/>
      <c r="H78" s="170">
        <f>H60+H64</f>
        <v>1044.1751977349998</v>
      </c>
      <c r="I78" s="171"/>
      <c r="J78" s="172">
        <f>J60+J64</f>
        <v>-4870.6</v>
      </c>
      <c r="K78" s="173"/>
      <c r="L78" s="174">
        <f>L60+L64</f>
        <v>496.2751977349998</v>
      </c>
      <c r="M78" s="175"/>
      <c r="N78" s="176">
        <f>N60+N64</f>
        <v>-4376.0999999999985</v>
      </c>
      <c r="O78" s="98"/>
      <c r="P78" s="79"/>
    </row>
    <row r="79" spans="2:16" ht="16.5">
      <c r="B79" s="43"/>
      <c r="C79" s="3"/>
      <c r="D79" s="3"/>
      <c r="E79" s="3"/>
      <c r="F79" s="3"/>
      <c r="G79" s="3"/>
      <c r="H79" s="170"/>
      <c r="I79" s="171"/>
      <c r="J79" s="171"/>
      <c r="K79" s="173"/>
      <c r="L79" s="177"/>
      <c r="M79" s="175"/>
      <c r="N79" s="175"/>
      <c r="O79" s="98"/>
      <c r="P79" s="79"/>
    </row>
    <row r="80" spans="2:16" ht="16.5">
      <c r="B80" s="43"/>
      <c r="C80" s="169"/>
      <c r="D80" s="161" t="s">
        <v>71</v>
      </c>
      <c r="E80" s="5" t="s">
        <v>72</v>
      </c>
      <c r="F80" s="3"/>
      <c r="G80" s="3"/>
      <c r="H80" s="170">
        <f>L80-(-17.5)</f>
        <v>-110.552998</v>
      </c>
      <c r="I80" s="171"/>
      <c r="J80" s="178">
        <v>-73.6</v>
      </c>
      <c r="K80" s="173"/>
      <c r="L80" s="179">
        <f>('[1]ConsolPL'!N98)/1000</f>
        <v>-128.052998</v>
      </c>
      <c r="M80" s="175"/>
      <c r="N80" s="180">
        <v>-193.4</v>
      </c>
      <c r="O80" s="98"/>
      <c r="P80" s="79"/>
    </row>
    <row r="81" spans="2:16" ht="16.5">
      <c r="B81" s="43"/>
      <c r="C81" s="169"/>
      <c r="D81" s="3"/>
      <c r="E81" s="5"/>
      <c r="F81" s="3"/>
      <c r="G81" s="3"/>
      <c r="H81" s="170"/>
      <c r="I81" s="164"/>
      <c r="J81" s="178"/>
      <c r="K81" s="165"/>
      <c r="L81" s="181"/>
      <c r="M81" s="167"/>
      <c r="N81" s="182"/>
      <c r="O81" s="98"/>
      <c r="P81" s="79"/>
    </row>
    <row r="82" spans="2:16" ht="16.5">
      <c r="B82" s="43"/>
      <c r="C82" s="3"/>
      <c r="D82" s="3"/>
      <c r="E82" s="5"/>
      <c r="F82" s="3"/>
      <c r="G82" s="3"/>
      <c r="H82" s="170"/>
      <c r="I82" s="164"/>
      <c r="J82" s="178"/>
      <c r="K82" s="165"/>
      <c r="L82" s="181"/>
      <c r="M82" s="167"/>
      <c r="N82" s="182"/>
      <c r="O82" s="98"/>
      <c r="P82" s="79"/>
    </row>
    <row r="83" spans="2:16" ht="16.5">
      <c r="B83" s="43"/>
      <c r="C83" s="3" t="s">
        <v>73</v>
      </c>
      <c r="D83" s="3"/>
      <c r="E83" s="162" t="s">
        <v>74</v>
      </c>
      <c r="F83" s="3"/>
      <c r="G83" s="3"/>
      <c r="H83" s="170">
        <v>0</v>
      </c>
      <c r="I83" s="171"/>
      <c r="J83" s="178">
        <v>0</v>
      </c>
      <c r="K83" s="173"/>
      <c r="L83" s="177">
        <v>0</v>
      </c>
      <c r="M83" s="175"/>
      <c r="N83" s="180">
        <v>0</v>
      </c>
      <c r="O83" s="98"/>
      <c r="P83" s="79"/>
    </row>
    <row r="84" spans="2:16" ht="16.5">
      <c r="B84" s="43"/>
      <c r="C84" s="169"/>
      <c r="D84" s="3"/>
      <c r="E84" s="5" t="s">
        <v>75</v>
      </c>
      <c r="F84" s="3"/>
      <c r="G84" s="3"/>
      <c r="H84" s="183"/>
      <c r="I84" s="184"/>
      <c r="J84" s="185"/>
      <c r="K84" s="186"/>
      <c r="L84" s="187"/>
      <c r="M84" s="188"/>
      <c r="N84" s="189"/>
      <c r="O84" s="98"/>
      <c r="P84" s="79"/>
    </row>
    <row r="85" spans="2:16" ht="16.5">
      <c r="B85" s="43"/>
      <c r="C85" s="3"/>
      <c r="D85" s="3"/>
      <c r="E85" s="3"/>
      <c r="F85" s="3"/>
      <c r="G85" s="3"/>
      <c r="H85" s="183"/>
      <c r="I85" s="184"/>
      <c r="J85" s="184"/>
      <c r="K85" s="186"/>
      <c r="L85" s="187"/>
      <c r="M85" s="188"/>
      <c r="N85" s="188"/>
      <c r="O85" s="98"/>
      <c r="P85" s="79"/>
    </row>
    <row r="86" spans="2:16" ht="16.5">
      <c r="B86" s="43"/>
      <c r="C86" s="3"/>
      <c r="D86" s="3"/>
      <c r="E86" s="5"/>
      <c r="F86" s="3"/>
      <c r="G86" s="3"/>
      <c r="H86" s="190"/>
      <c r="I86" s="191"/>
      <c r="J86" s="191"/>
      <c r="K86" s="192"/>
      <c r="L86" s="193"/>
      <c r="M86" s="194"/>
      <c r="N86" s="194"/>
      <c r="O86" s="195"/>
      <c r="P86" s="79"/>
    </row>
    <row r="87" spans="2:16" ht="16.5">
      <c r="B87" s="196"/>
      <c r="C87" s="3" t="s">
        <v>76</v>
      </c>
      <c r="D87" s="131"/>
      <c r="E87" s="5" t="s">
        <v>77</v>
      </c>
      <c r="F87" s="131"/>
      <c r="G87" s="131"/>
      <c r="H87" s="170">
        <f>H78+H80+H83</f>
        <v>933.6221997349998</v>
      </c>
      <c r="I87" s="171"/>
      <c r="J87" s="172">
        <f>J78+J80+J83</f>
        <v>-4944.200000000001</v>
      </c>
      <c r="K87" s="173"/>
      <c r="L87" s="174">
        <f>L78+L80+L83</f>
        <v>368.2221997349998</v>
      </c>
      <c r="M87" s="175"/>
      <c r="N87" s="176">
        <f>N78+N80+N83</f>
        <v>-4569.499999999998</v>
      </c>
      <c r="O87" s="98"/>
      <c r="P87" s="79"/>
    </row>
    <row r="88" spans="2:16" ht="16.5">
      <c r="B88" s="43"/>
      <c r="C88" s="3"/>
      <c r="D88" s="3"/>
      <c r="E88" s="5" t="s">
        <v>78</v>
      </c>
      <c r="F88" s="3"/>
      <c r="G88" s="3"/>
      <c r="H88" s="197"/>
      <c r="I88" s="171"/>
      <c r="J88" s="198"/>
      <c r="K88" s="173"/>
      <c r="L88" s="199"/>
      <c r="M88" s="175"/>
      <c r="N88" s="200"/>
      <c r="O88" s="98"/>
      <c r="P88" s="79"/>
    </row>
    <row r="89" spans="2:16" ht="16.5">
      <c r="B89" s="43"/>
      <c r="C89" s="3"/>
      <c r="D89" s="3"/>
      <c r="E89" s="5" t="s">
        <v>79</v>
      </c>
      <c r="F89" s="3"/>
      <c r="G89" s="3"/>
      <c r="H89" s="197"/>
      <c r="I89" s="171"/>
      <c r="J89" s="198"/>
      <c r="K89" s="173"/>
      <c r="L89" s="199"/>
      <c r="M89" s="175"/>
      <c r="N89" s="200"/>
      <c r="O89" s="98"/>
      <c r="P89" s="79"/>
    </row>
    <row r="90" spans="2:16" ht="16.5">
      <c r="B90" s="43"/>
      <c r="C90" s="3"/>
      <c r="D90" s="161"/>
      <c r="E90" s="162"/>
      <c r="F90" s="3"/>
      <c r="G90" s="3"/>
      <c r="H90" s="197"/>
      <c r="I90" s="171"/>
      <c r="J90" s="198"/>
      <c r="K90" s="173"/>
      <c r="L90" s="199"/>
      <c r="M90" s="175"/>
      <c r="N90" s="200"/>
      <c r="O90" s="98"/>
      <c r="P90" s="79"/>
    </row>
    <row r="91" spans="2:16" ht="16.5">
      <c r="B91" s="43"/>
      <c r="C91" s="3" t="s">
        <v>80</v>
      </c>
      <c r="D91" s="161" t="s">
        <v>68</v>
      </c>
      <c r="E91" s="5" t="s">
        <v>81</v>
      </c>
      <c r="F91" s="3"/>
      <c r="G91" s="3"/>
      <c r="H91" s="197">
        <f>L91-0</f>
        <v>1.999998465180397E-06</v>
      </c>
      <c r="I91" s="171"/>
      <c r="J91" s="172">
        <f>N91-0</f>
        <v>0</v>
      </c>
      <c r="K91" s="173"/>
      <c r="L91" s="199">
        <f>'[1]ConsolPL'!N100/1000</f>
        <v>1.999998465180397E-06</v>
      </c>
      <c r="M91" s="175"/>
      <c r="N91" s="176">
        <v>0</v>
      </c>
      <c r="O91" s="98"/>
      <c r="P91" s="79"/>
    </row>
    <row r="92" spans="2:16" ht="16.5">
      <c r="B92" s="43"/>
      <c r="C92" s="169"/>
      <c r="D92" s="3"/>
      <c r="E92" s="5"/>
      <c r="F92" s="3"/>
      <c r="G92" s="3"/>
      <c r="H92" s="197"/>
      <c r="I92" s="171"/>
      <c r="J92" s="198"/>
      <c r="K92" s="173"/>
      <c r="L92" s="199"/>
      <c r="M92" s="175"/>
      <c r="N92" s="200"/>
      <c r="O92" s="98"/>
      <c r="P92" s="79"/>
    </row>
    <row r="93" spans="2:16" ht="16.5">
      <c r="B93" s="43"/>
      <c r="C93" s="169"/>
      <c r="D93" s="161" t="s">
        <v>71</v>
      </c>
      <c r="E93" s="5" t="s">
        <v>72</v>
      </c>
      <c r="F93" s="3"/>
      <c r="G93" s="3"/>
      <c r="H93" s="197">
        <f>L93-0</f>
        <v>0</v>
      </c>
      <c r="I93" s="171"/>
      <c r="J93" s="172">
        <f>N93-0</f>
        <v>0</v>
      </c>
      <c r="K93" s="173"/>
      <c r="L93" s="199">
        <v>0</v>
      </c>
      <c r="M93" s="175"/>
      <c r="N93" s="176">
        <v>0</v>
      </c>
      <c r="O93" s="98"/>
      <c r="P93" s="79"/>
    </row>
    <row r="94" spans="2:16" ht="16.5">
      <c r="B94" s="43"/>
      <c r="C94" s="3"/>
      <c r="D94" s="161"/>
      <c r="E94" s="5"/>
      <c r="F94" s="3"/>
      <c r="G94" s="3"/>
      <c r="H94" s="197"/>
      <c r="I94" s="171"/>
      <c r="J94" s="198"/>
      <c r="K94" s="173"/>
      <c r="L94" s="199"/>
      <c r="M94" s="175"/>
      <c r="N94" s="200"/>
      <c r="O94" s="98"/>
      <c r="P94" s="79"/>
    </row>
    <row r="95" spans="2:16" ht="16.5">
      <c r="B95" s="43"/>
      <c r="C95" s="169"/>
      <c r="D95" s="161" t="s">
        <v>82</v>
      </c>
      <c r="E95" s="5" t="s">
        <v>83</v>
      </c>
      <c r="F95" s="3"/>
      <c r="G95" s="3"/>
      <c r="H95" s="197">
        <f>H91+H93</f>
        <v>1.999998465180397E-06</v>
      </c>
      <c r="I95" s="171"/>
      <c r="J95" s="172">
        <f>J91+J93</f>
        <v>0</v>
      </c>
      <c r="K95" s="173"/>
      <c r="L95" s="201">
        <f>L91+L93</f>
        <v>1.999998465180397E-06</v>
      </c>
      <c r="M95" s="175"/>
      <c r="N95" s="176">
        <f>N91+N93</f>
        <v>0</v>
      </c>
      <c r="O95" s="98"/>
      <c r="P95" s="79"/>
    </row>
    <row r="96" spans="2:16" ht="16.5">
      <c r="B96" s="43"/>
      <c r="C96" s="169"/>
      <c r="D96" s="3"/>
      <c r="E96" s="5" t="s">
        <v>84</v>
      </c>
      <c r="F96" s="3"/>
      <c r="G96" s="3"/>
      <c r="H96" s="197"/>
      <c r="I96" s="171"/>
      <c r="J96" s="198"/>
      <c r="K96" s="173"/>
      <c r="L96" s="199"/>
      <c r="M96" s="175"/>
      <c r="N96" s="200"/>
      <c r="O96" s="98"/>
      <c r="P96" s="79"/>
    </row>
    <row r="97" spans="2:16" ht="16.5">
      <c r="B97" s="43"/>
      <c r="C97" s="3"/>
      <c r="D97" s="3"/>
      <c r="E97" s="5"/>
      <c r="F97" s="3"/>
      <c r="G97" s="3"/>
      <c r="H97" s="197"/>
      <c r="I97" s="171"/>
      <c r="J97" s="198"/>
      <c r="K97" s="173"/>
      <c r="L97" s="199"/>
      <c r="M97" s="175"/>
      <c r="N97" s="200"/>
      <c r="O97" s="98"/>
      <c r="P97" s="79"/>
    </row>
    <row r="98" spans="2:16" ht="16.5">
      <c r="B98" s="43"/>
      <c r="C98" s="3"/>
      <c r="D98" s="3"/>
      <c r="E98" s="5"/>
      <c r="F98" s="3"/>
      <c r="G98" s="3"/>
      <c r="H98" s="197"/>
      <c r="I98" s="171"/>
      <c r="J98" s="198"/>
      <c r="K98" s="173"/>
      <c r="L98" s="199"/>
      <c r="M98" s="175"/>
      <c r="N98" s="200"/>
      <c r="O98" s="98"/>
      <c r="P98" s="79"/>
    </row>
    <row r="99" spans="2:16" ht="16.5">
      <c r="B99" s="43"/>
      <c r="C99" s="3" t="s">
        <v>85</v>
      </c>
      <c r="D99" s="3"/>
      <c r="E99" s="5" t="s">
        <v>86</v>
      </c>
      <c r="F99" s="3"/>
      <c r="G99" s="3"/>
      <c r="H99" s="197">
        <f>H87+H95</f>
        <v>933.6222017349983</v>
      </c>
      <c r="I99" s="171"/>
      <c r="J99" s="172">
        <f>J87+J95</f>
        <v>-4944.200000000001</v>
      </c>
      <c r="K99" s="173"/>
      <c r="L99" s="201">
        <f>L87+L95</f>
        <v>368.22220173499824</v>
      </c>
      <c r="M99" s="175"/>
      <c r="N99" s="176">
        <f>N87+N95</f>
        <v>-4569.499999999998</v>
      </c>
      <c r="O99" s="98"/>
      <c r="P99" s="79"/>
    </row>
    <row r="100" spans="2:16" ht="16.5">
      <c r="B100" s="43"/>
      <c r="C100" s="3"/>
      <c r="D100" s="3"/>
      <c r="E100" s="5" t="s">
        <v>84</v>
      </c>
      <c r="F100" s="3"/>
      <c r="G100" s="3"/>
      <c r="H100" s="197"/>
      <c r="I100" s="171"/>
      <c r="J100" s="198"/>
      <c r="K100" s="173"/>
      <c r="L100" s="199"/>
      <c r="M100" s="175"/>
      <c r="N100" s="200"/>
      <c r="O100" s="98"/>
      <c r="P100" s="79"/>
    </row>
    <row r="101" spans="2:16" ht="16.5">
      <c r="B101" s="43"/>
      <c r="C101" s="3"/>
      <c r="D101" s="3"/>
      <c r="E101" s="5"/>
      <c r="F101" s="3"/>
      <c r="G101" s="3"/>
      <c r="H101" s="197"/>
      <c r="I101" s="171"/>
      <c r="J101" s="198"/>
      <c r="K101" s="173"/>
      <c r="L101" s="199"/>
      <c r="M101" s="175"/>
      <c r="N101" s="200"/>
      <c r="O101" s="98"/>
      <c r="P101" s="79"/>
    </row>
    <row r="102" spans="2:16" ht="16.5">
      <c r="B102" s="34"/>
      <c r="C102" s="80">
        <v>3</v>
      </c>
      <c r="D102" s="81"/>
      <c r="E102" s="80" t="s">
        <v>87</v>
      </c>
      <c r="F102" s="81"/>
      <c r="G102" s="81"/>
      <c r="H102" s="202"/>
      <c r="I102" s="203"/>
      <c r="J102" s="204"/>
      <c r="K102" s="205"/>
      <c r="L102" s="206"/>
      <c r="M102" s="207"/>
      <c r="N102" s="208"/>
      <c r="O102" s="90"/>
      <c r="P102" s="91"/>
    </row>
    <row r="103" spans="2:16" ht="16.5">
      <c r="B103" s="43"/>
      <c r="C103" s="3"/>
      <c r="D103" s="3"/>
      <c r="E103" s="5" t="s">
        <v>88</v>
      </c>
      <c r="F103" s="3"/>
      <c r="G103" s="3"/>
      <c r="H103" s="197"/>
      <c r="I103" s="171"/>
      <c r="J103" s="198"/>
      <c r="K103" s="173"/>
      <c r="L103" s="199"/>
      <c r="M103" s="175"/>
      <c r="N103" s="200"/>
      <c r="O103" s="98"/>
      <c r="P103" s="79"/>
    </row>
    <row r="104" spans="2:16" ht="16.5">
      <c r="B104" s="43"/>
      <c r="C104" s="3"/>
      <c r="D104" s="3"/>
      <c r="E104" s="5" t="s">
        <v>89</v>
      </c>
      <c r="F104" s="3"/>
      <c r="G104" s="3"/>
      <c r="H104" s="197"/>
      <c r="I104" s="171"/>
      <c r="J104" s="198"/>
      <c r="K104" s="173"/>
      <c r="L104" s="199"/>
      <c r="M104" s="175"/>
      <c r="N104" s="200"/>
      <c r="O104" s="98"/>
      <c r="P104" s="79"/>
    </row>
    <row r="105" spans="2:16" ht="16.5">
      <c r="B105" s="43"/>
      <c r="C105" s="3"/>
      <c r="D105" s="3"/>
      <c r="E105" s="5"/>
      <c r="F105" s="3"/>
      <c r="G105" s="3"/>
      <c r="H105" s="197"/>
      <c r="I105" s="171"/>
      <c r="J105" s="198"/>
      <c r="K105" s="173"/>
      <c r="L105" s="199"/>
      <c r="M105" s="175"/>
      <c r="N105" s="200"/>
      <c r="O105" s="98"/>
      <c r="P105" s="79"/>
    </row>
    <row r="106" spans="2:16" ht="16.5">
      <c r="B106" s="43"/>
      <c r="C106" s="169" t="s">
        <v>90</v>
      </c>
      <c r="D106" s="3"/>
      <c r="E106" s="5" t="s">
        <v>91</v>
      </c>
      <c r="F106" s="3"/>
      <c r="G106" s="3"/>
      <c r="H106" s="209">
        <f>(H99*1000/'[1]Consobs'!O21)*100</f>
        <v>1.344009937569802</v>
      </c>
      <c r="I106" s="184"/>
      <c r="J106" s="210">
        <v>-7.12</v>
      </c>
      <c r="K106" s="186"/>
      <c r="L106" s="211">
        <f>(L99*1000/'[1]Consobs'!O21)*100</f>
        <v>0.5300798304131826</v>
      </c>
      <c r="M106" s="188"/>
      <c r="N106" s="212">
        <v>-6.58</v>
      </c>
      <c r="O106" s="98"/>
      <c r="P106" s="79"/>
    </row>
    <row r="107" spans="2:16" ht="16.5">
      <c r="B107" s="43"/>
      <c r="C107" s="3"/>
      <c r="D107" s="3"/>
      <c r="E107" s="5"/>
      <c r="F107" s="3"/>
      <c r="G107" s="3"/>
      <c r="H107" s="209"/>
      <c r="I107" s="184"/>
      <c r="J107" s="213"/>
      <c r="K107" s="186"/>
      <c r="L107" s="211"/>
      <c r="M107" s="188"/>
      <c r="N107" s="214"/>
      <c r="O107" s="98"/>
      <c r="P107" s="79"/>
    </row>
    <row r="108" spans="2:16" ht="16.5">
      <c r="B108" s="43"/>
      <c r="C108" s="169" t="s">
        <v>39</v>
      </c>
      <c r="D108" s="3"/>
      <c r="E108" s="5" t="s">
        <v>92</v>
      </c>
      <c r="F108" s="3"/>
      <c r="G108" s="3"/>
      <c r="H108" s="209">
        <f>H106</f>
        <v>1.344009937569802</v>
      </c>
      <c r="I108" s="184"/>
      <c r="J108" s="210">
        <v>-7.12</v>
      </c>
      <c r="K108" s="186"/>
      <c r="L108" s="211">
        <f>L106</f>
        <v>0.5300798304131826</v>
      </c>
      <c r="M108" s="188"/>
      <c r="N108" s="212">
        <v>-6.58</v>
      </c>
      <c r="O108" s="98"/>
      <c r="P108" s="79"/>
    </row>
    <row r="109" spans="2:16" ht="16.5">
      <c r="B109" s="43"/>
      <c r="C109" s="3"/>
      <c r="D109" s="3"/>
      <c r="E109" s="5" t="s">
        <v>93</v>
      </c>
      <c r="F109" s="3"/>
      <c r="G109" s="3"/>
      <c r="H109" s="215"/>
      <c r="I109" s="184"/>
      <c r="J109" s="213"/>
      <c r="K109" s="186"/>
      <c r="L109" s="211"/>
      <c r="M109" s="188"/>
      <c r="N109" s="214"/>
      <c r="O109" s="98"/>
      <c r="P109" s="79"/>
    </row>
    <row r="110" spans="2:16" ht="16.5">
      <c r="B110" s="142"/>
      <c r="C110" s="143"/>
      <c r="D110" s="143"/>
      <c r="E110" s="216"/>
      <c r="F110" s="143"/>
      <c r="G110" s="143"/>
      <c r="H110" s="217"/>
      <c r="I110" s="218"/>
      <c r="J110" s="219"/>
      <c r="K110" s="220"/>
      <c r="L110" s="221"/>
      <c r="M110" s="222"/>
      <c r="N110" s="223"/>
      <c r="O110" s="150"/>
      <c r="P110" s="151"/>
    </row>
    <row r="111" spans="2:16" ht="16.5">
      <c r="B111" s="43"/>
      <c r="C111" s="3" t="s">
        <v>94</v>
      </c>
      <c r="D111" s="3"/>
      <c r="E111" s="5" t="s">
        <v>95</v>
      </c>
      <c r="F111" s="3"/>
      <c r="G111" s="3"/>
      <c r="H111" s="215">
        <v>0</v>
      </c>
      <c r="I111" s="184"/>
      <c r="J111" s="210">
        <v>0</v>
      </c>
      <c r="K111" s="186"/>
      <c r="L111" s="211">
        <v>0</v>
      </c>
      <c r="M111" s="188"/>
      <c r="N111" s="212">
        <v>0</v>
      </c>
      <c r="O111" s="98"/>
      <c r="P111" s="79"/>
    </row>
    <row r="112" spans="2:16" ht="16.5">
      <c r="B112" s="43"/>
      <c r="C112" s="3"/>
      <c r="D112" s="3"/>
      <c r="E112" s="5"/>
      <c r="F112" s="3"/>
      <c r="G112" s="3"/>
      <c r="H112" s="215"/>
      <c r="I112" s="184"/>
      <c r="J112" s="213"/>
      <c r="K112" s="186"/>
      <c r="L112" s="211"/>
      <c r="M112" s="188"/>
      <c r="N112" s="214"/>
      <c r="O112" s="98"/>
      <c r="P112" s="79"/>
    </row>
    <row r="113" spans="2:16" ht="16.5">
      <c r="B113" s="43"/>
      <c r="C113" s="3" t="s">
        <v>39</v>
      </c>
      <c r="D113" s="3"/>
      <c r="E113" s="5" t="s">
        <v>96</v>
      </c>
      <c r="F113" s="3"/>
      <c r="G113" s="3"/>
      <c r="H113" s="215">
        <v>0</v>
      </c>
      <c r="I113" s="184"/>
      <c r="J113" s="210">
        <v>0</v>
      </c>
      <c r="K113" s="186"/>
      <c r="L113" s="211">
        <v>0</v>
      </c>
      <c r="M113" s="188"/>
      <c r="N113" s="212">
        <v>0</v>
      </c>
      <c r="O113" s="98"/>
      <c r="P113" s="79"/>
    </row>
    <row r="114" spans="2:16" ht="16.5">
      <c r="B114" s="43"/>
      <c r="C114" s="3"/>
      <c r="D114" s="3"/>
      <c r="E114" s="5"/>
      <c r="F114" s="3"/>
      <c r="G114" s="3"/>
      <c r="H114" s="215"/>
      <c r="I114" s="184"/>
      <c r="J114" s="213"/>
      <c r="K114" s="186"/>
      <c r="L114" s="211"/>
      <c r="M114" s="188"/>
      <c r="N114" s="214"/>
      <c r="O114" s="98"/>
      <c r="P114" s="79"/>
    </row>
    <row r="115" spans="2:16" ht="16.5">
      <c r="B115" s="34"/>
      <c r="C115" s="81"/>
      <c r="D115" s="81"/>
      <c r="E115" s="80"/>
      <c r="F115" s="81"/>
      <c r="G115" s="81"/>
      <c r="H115" s="224" t="s">
        <v>97</v>
      </c>
      <c r="I115" s="225"/>
      <c r="J115" s="226"/>
      <c r="K115" s="227"/>
      <c r="L115" s="228" t="s">
        <v>98</v>
      </c>
      <c r="M115" s="229"/>
      <c r="N115" s="230"/>
      <c r="O115" s="90"/>
      <c r="P115" s="91"/>
    </row>
    <row r="116" spans="2:16" ht="16.5">
      <c r="B116" s="43"/>
      <c r="C116" s="3"/>
      <c r="D116" s="3"/>
      <c r="E116" s="5"/>
      <c r="F116" s="3"/>
      <c r="G116" s="3"/>
      <c r="H116" s="231"/>
      <c r="I116" s="232"/>
      <c r="J116" s="233"/>
      <c r="K116" s="234"/>
      <c r="L116" s="235"/>
      <c r="M116" s="236"/>
      <c r="N116" s="235"/>
      <c r="O116" s="150"/>
      <c r="P116" s="151"/>
    </row>
    <row r="117" spans="2:16" ht="16.5">
      <c r="B117" s="43"/>
      <c r="C117" s="3">
        <v>5</v>
      </c>
      <c r="D117" s="3"/>
      <c r="E117" s="5" t="s">
        <v>99</v>
      </c>
      <c r="F117" s="3"/>
      <c r="G117" s="3"/>
      <c r="H117" s="237">
        <f>('[1]Consobs'!O25-'[1]Consobs'!O10-'[1]Consobs'!O14)/'[1]Consobs'!O21</f>
        <v>1.1429901834578164</v>
      </c>
      <c r="I117" s="238"/>
      <c r="J117" s="239"/>
      <c r="K117" s="240"/>
      <c r="L117" s="241">
        <v>1.09</v>
      </c>
      <c r="M117" s="242"/>
      <c r="N117" s="241"/>
      <c r="O117" s="98"/>
      <c r="P117" s="79"/>
    </row>
    <row r="118" spans="2:16" ht="16.5">
      <c r="B118" s="43"/>
      <c r="C118" s="3"/>
      <c r="D118" s="3"/>
      <c r="E118" s="243"/>
      <c r="F118" s="3"/>
      <c r="G118" s="3"/>
      <c r="H118" s="244"/>
      <c r="I118" s="238"/>
      <c r="J118" s="239"/>
      <c r="K118" s="240"/>
      <c r="L118" s="241"/>
      <c r="M118" s="242"/>
      <c r="N118" s="241"/>
      <c r="O118" s="98"/>
      <c r="P118" s="79"/>
    </row>
    <row r="119" spans="2:16" ht="16.5">
      <c r="B119" s="142"/>
      <c r="C119" s="143"/>
      <c r="D119" s="143"/>
      <c r="E119" s="143"/>
      <c r="F119" s="143"/>
      <c r="G119" s="143"/>
      <c r="H119" s="245"/>
      <c r="I119" s="146"/>
      <c r="J119" s="146"/>
      <c r="K119" s="145"/>
      <c r="L119" s="148"/>
      <c r="M119" s="148"/>
      <c r="N119" s="246"/>
      <c r="O119" s="150"/>
      <c r="P119" s="151"/>
    </row>
  </sheetData>
  <printOptions/>
  <pageMargins left="0.33" right="0.24" top="0.49" bottom="0.54" header="0.27" footer="0.31"/>
  <pageSetup horizontalDpi="300" verticalDpi="300" orientation="portrait" paperSize="9" scale="68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Berhad</dc:creator>
  <cp:keywords/>
  <dc:description/>
  <cp:lastModifiedBy>Sitt Tatt Berhad</cp:lastModifiedBy>
  <cp:lastPrinted>2002-05-10T10:01:11Z</cp:lastPrinted>
  <dcterms:created xsi:type="dcterms:W3CDTF">2002-05-10T09:56:07Z</dcterms:created>
  <dcterms:modified xsi:type="dcterms:W3CDTF">2002-05-10T10:03:23Z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