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'BS'!$B$73</definedName>
    <definedName name="\C">#REF!</definedName>
    <definedName name="_PCRSPL_SS1_QP">'PL'!$B$58</definedName>
    <definedName name="_PRCRSBS_SS2_QP">'BS'!$C$73</definedName>
    <definedName name="_PRCRSNOTES_SS3">#REF!</definedName>
    <definedName name="BS">'BS'!$A$1:$K$68</definedName>
    <definedName name="NOTES">#REF!</definedName>
    <definedName name="PL">'PL'!$B$2:$N$56</definedName>
    <definedName name="_xlnm.Print_Area" localSheetId="6">'App'!$A$1:$N$72</definedName>
    <definedName name="_xlnm.Print_Area" localSheetId="2">'BS'!$A$1:$K$75</definedName>
    <definedName name="_xlnm.Print_Area" localSheetId="4">'CF'!$A$1:$K$68</definedName>
    <definedName name="_xlnm.Print_Area" localSheetId="0">'Cover'!$A$1:$H$40</definedName>
    <definedName name="_xlnm.Print_Area" localSheetId="5">'Notes'!$A$1:$Q$327</definedName>
    <definedName name="_xlnm.Print_Area" localSheetId="1">'PL'!$A$1:$N$72</definedName>
    <definedName name="_xlnm.Print_Area" localSheetId="3">'SCE'!$A$1:$K$63</definedName>
  </definedNames>
  <calcPr fullCalcOnLoad="1"/>
</workbook>
</file>

<file path=xl/sharedStrings.xml><?xml version="1.0" encoding="utf-8"?>
<sst xmlns="http://schemas.openxmlformats.org/spreadsheetml/2006/main" count="465" uniqueCount="314">
  <si>
    <t>The  figures  have  not  been  audited.</t>
  </si>
  <si>
    <t>INDIVIDUAL</t>
  </si>
  <si>
    <t>CUMULATIVE</t>
  </si>
  <si>
    <t>QUARTER</t>
  </si>
  <si>
    <t>CURRENT</t>
  </si>
  <si>
    <t>PRECEDING YEAR</t>
  </si>
  <si>
    <t>YEAR</t>
  </si>
  <si>
    <t>CORRESPONDING</t>
  </si>
  <si>
    <t>TO DATE</t>
  </si>
  <si>
    <t>PERIOD</t>
  </si>
  <si>
    <t>RM'000</t>
  </si>
  <si>
    <t xml:space="preserve"> </t>
  </si>
  <si>
    <t>Reserves</t>
  </si>
  <si>
    <t>Secured</t>
  </si>
  <si>
    <t>Unsecured</t>
  </si>
  <si>
    <t>Ringgit  Malaysia</t>
  </si>
  <si>
    <t xml:space="preserve">CORRESPONDING </t>
  </si>
  <si>
    <t xml:space="preserve">CURRENT </t>
  </si>
  <si>
    <t>-</t>
  </si>
  <si>
    <t>Total</t>
  </si>
  <si>
    <t>Revenue</t>
  </si>
  <si>
    <t>Property, plant and equipment</t>
  </si>
  <si>
    <t>Inventories</t>
  </si>
  <si>
    <t>Shareholders' funds</t>
  </si>
  <si>
    <t>Share capital</t>
  </si>
  <si>
    <t>Minority interests</t>
  </si>
  <si>
    <t>Net tangible assets per share (RM)</t>
  </si>
  <si>
    <t>US  Dollar</t>
  </si>
  <si>
    <t>(Incorporated in Malaysia)</t>
  </si>
  <si>
    <t>Other operating income</t>
  </si>
  <si>
    <t>Investment in associated companies</t>
  </si>
  <si>
    <t>Taxation</t>
  </si>
  <si>
    <t>Deferred tax liabilities</t>
  </si>
  <si>
    <t>Deferred payables</t>
  </si>
  <si>
    <t>Operating profit before changes in working capital</t>
  </si>
  <si>
    <t>Others</t>
  </si>
  <si>
    <t>Share</t>
  </si>
  <si>
    <t>Capital</t>
  </si>
  <si>
    <t>Accumulated</t>
  </si>
  <si>
    <t>Premium</t>
  </si>
  <si>
    <t/>
  </si>
  <si>
    <t>Note</t>
  </si>
  <si>
    <t>Operating expenses</t>
  </si>
  <si>
    <t>Trade receivables</t>
  </si>
  <si>
    <t>Trade payables</t>
  </si>
  <si>
    <t>Other</t>
  </si>
  <si>
    <t>YEAR-TO-DATE</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</si>
  <si>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</si>
  <si>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</si>
  <si>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</si>
  <si>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</si>
  <si>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</si>
  <si>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</si>
  <si>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</si>
  <si>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</si>
  <si>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</si>
  <si>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</si>
  <si>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</si>
  <si>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</si>
  <si>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</si>
  <si>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</si>
  <si>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</si>
  <si>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</si>
  <si>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</si>
  <si>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</si>
  <si>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</si>
  <si>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</si>
  <si>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</si>
  <si>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</si>
  <si>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</si>
  <si>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</si>
  <si>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</si>
  <si>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</si>
  <si>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</si>
  <si>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</si>
  <si>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</si>
  <si>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</si>
  <si>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</si>
  <si>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</si>
  <si>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</si>
  <si>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</si>
  <si>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</si>
  <si>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Quoted  securities</t>
  </si>
  <si>
    <t>Dividend  paid</t>
  </si>
  <si>
    <t>Unusual  items</t>
  </si>
  <si>
    <t>Basic</t>
  </si>
  <si>
    <t>Finance costs</t>
  </si>
  <si>
    <t>Net changes in current assets</t>
  </si>
  <si>
    <t>Net changes in current liabilities</t>
  </si>
  <si>
    <t>Net changes in cash &amp; cash equivalents</t>
  </si>
  <si>
    <t>(415-D)</t>
  </si>
  <si>
    <t>Interim  Report  for  the</t>
  </si>
  <si>
    <t>Amount due by contract customers</t>
  </si>
  <si>
    <t>Deposits, cash and bank balances</t>
  </si>
  <si>
    <t>Other payables</t>
  </si>
  <si>
    <t>Amount due to contract customers</t>
  </si>
  <si>
    <t>Tax liabilities</t>
  </si>
  <si>
    <t>At  cost</t>
  </si>
  <si>
    <t>At  book  value</t>
  </si>
  <si>
    <t>At  market  value</t>
  </si>
  <si>
    <t>Others (mainly tax paid)</t>
  </si>
  <si>
    <t>OPERATING  ACTIVITIES</t>
  </si>
  <si>
    <t>INVESTING  ACTIVITIES</t>
  </si>
  <si>
    <t>FINANCING  ACTIVITIES</t>
  </si>
  <si>
    <t>Others (mainly interest paid)</t>
  </si>
  <si>
    <t>Income from other investments</t>
  </si>
  <si>
    <t>Adjustments for:</t>
  </si>
  <si>
    <t>Changes in working capital:</t>
  </si>
  <si>
    <t>Notes  to  the  Condensed  Financial  Statements</t>
  </si>
  <si>
    <t>Fully  diluted</t>
  </si>
  <si>
    <t>NOTES  TO  THE  CONDENSED  FINANCIAL  STATEMENTS</t>
  </si>
  <si>
    <t>LION  INDUSTRIES  CORPORATION  BERHAD</t>
  </si>
  <si>
    <t>(Incorporated  in  Malaysia)</t>
  </si>
  <si>
    <r>
      <t xml:space="preserve">LION  INDUSTRIES  CORPORATION  BERHAD  </t>
    </r>
    <r>
      <rPr>
        <b/>
        <sz val="9"/>
        <rFont val="Arial"/>
        <family val="2"/>
      </rPr>
      <t>(415-D)</t>
    </r>
  </si>
  <si>
    <t>26.</t>
  </si>
  <si>
    <t>Forest concessions</t>
  </si>
  <si>
    <t>Plantation development expenditure</t>
  </si>
  <si>
    <t>Bonds and USD Debts</t>
  </si>
  <si>
    <t>Segment</t>
  </si>
  <si>
    <t>External</t>
  </si>
  <si>
    <t>Currency translation differences</t>
  </si>
  <si>
    <t>Bonds  and  USD  Debts</t>
  </si>
  <si>
    <t>Bank  Borrowings</t>
  </si>
  <si>
    <t>The  Group's  borrowings  and  debt  securities</t>
  </si>
  <si>
    <t>Property  and  construction</t>
  </si>
  <si>
    <t>Finance  costs</t>
  </si>
  <si>
    <t>Share  in  results  of  associated  companies</t>
  </si>
  <si>
    <t>Associated  companies</t>
  </si>
  <si>
    <t>In  respect  of  current  period:</t>
  </si>
  <si>
    <t xml:space="preserve">AS AT  </t>
  </si>
  <si>
    <t xml:space="preserve">PRECEDING  </t>
  </si>
  <si>
    <t xml:space="preserve">FINANCIAL  </t>
  </si>
  <si>
    <t xml:space="preserve">YEAR END  </t>
  </si>
  <si>
    <t xml:space="preserve">RM'000  </t>
  </si>
  <si>
    <t xml:space="preserve">QUARTER  </t>
  </si>
  <si>
    <t xml:space="preserve">CURRENT  </t>
  </si>
  <si>
    <t xml:space="preserve">END OF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</si>
  <si>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</si>
  <si>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</si>
  <si>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</si>
  <si>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</si>
  <si>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(The Condensed Consolidated Cash Flow Statements should be read in conjunction with the</t>
  </si>
  <si>
    <t>CONDENSED  CONSOLIDATED  CASH  FLOW  STATEMENTS</t>
  </si>
  <si>
    <t>The  Group's  borrowings  as  at  end  of  the  reporting  period  are  as  follows:</t>
  </si>
  <si>
    <t>Current assets:</t>
  </si>
  <si>
    <t>Current liabilities:</t>
  </si>
  <si>
    <t xml:space="preserve">Qualification  of  audit  report </t>
  </si>
  <si>
    <t xml:space="preserve">Seasonality  or  cyclicality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</si>
  <si>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</si>
  <si>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</si>
  <si>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</si>
  <si>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</si>
  <si>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</si>
  <si>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</si>
  <si>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</si>
  <si>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</si>
  <si>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</si>
  <si>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Unquoted  investments  and/or  properties </t>
  </si>
  <si>
    <t xml:space="preserve">Group's  borrowings  and  debt  securities </t>
  </si>
  <si>
    <t xml:space="preserve">Off  balance  sheet  risk  financial  instruments </t>
  </si>
  <si>
    <t xml:space="preserve">Changes  in  material  litigations </t>
  </si>
  <si>
    <t>Results</t>
  </si>
  <si>
    <t>are  denominated  in  the  following  currencies:</t>
  </si>
  <si>
    <t>Intangible assets</t>
  </si>
  <si>
    <t>Others (mainly purchase of property, plant and equipment)</t>
  </si>
  <si>
    <t>Redemption/repayment of Bonds and USD Debts</t>
  </si>
  <si>
    <t>Unallocated  costs</t>
  </si>
  <si>
    <t>Steel</t>
  </si>
  <si>
    <t xml:space="preserve">Timber  extraction  and  pulp  and  paper </t>
  </si>
  <si>
    <t>Income  from  other  investments</t>
  </si>
  <si>
    <t>Deferred tax assets</t>
  </si>
  <si>
    <t>Long-term investments</t>
  </si>
  <si>
    <t>Short-term investments</t>
  </si>
  <si>
    <t>Short-term borrowings</t>
  </si>
  <si>
    <t>Long-term borrowings</t>
  </si>
  <si>
    <t>Negative</t>
  </si>
  <si>
    <t>Goodwill</t>
  </si>
  <si>
    <t>The  Group's  segmental  report  for  the  financial  year-to-date  is  as  follows:</t>
  </si>
  <si>
    <t xml:space="preserve">Status  of  corporate  proposals </t>
  </si>
  <si>
    <t>Profit  forecast / profit guarantee</t>
  </si>
  <si>
    <r>
      <t xml:space="preserve">LION  INDUSTRIES  CORPORATION  BERHAD </t>
    </r>
    <r>
      <rPr>
        <sz val="12"/>
        <rFont val="Arial"/>
        <family val="2"/>
      </rPr>
      <t xml:space="preserve"> </t>
    </r>
    <r>
      <rPr>
        <sz val="9"/>
        <rFont val="Arial"/>
        <family val="2"/>
      </rPr>
      <t>(415-D)</t>
    </r>
  </si>
  <si>
    <t xml:space="preserve">   - deferred  tax</t>
  </si>
  <si>
    <t>Quarter</t>
  </si>
  <si>
    <t>Current</t>
  </si>
  <si>
    <t>30/6/2003</t>
  </si>
  <si>
    <t xml:space="preserve">Dividend </t>
  </si>
  <si>
    <t xml:space="preserve">RM'000 </t>
  </si>
  <si>
    <t xml:space="preserve">'000 </t>
  </si>
  <si>
    <t xml:space="preserve">Long-Term </t>
  </si>
  <si>
    <t xml:space="preserve">Total </t>
  </si>
  <si>
    <t xml:space="preserve">Short-Term </t>
  </si>
  <si>
    <t>- Basic</t>
  </si>
  <si>
    <t>- Fully diluted</t>
  </si>
  <si>
    <t xml:space="preserve">Status   of  conditions  imposed  by  the  Securities Commission  ("SC")  pertaining  to  the  GWRS </t>
  </si>
  <si>
    <t xml:space="preserve">Accounting  policies  and  methods  of  computation </t>
  </si>
  <si>
    <t>Balance at 1 July 2004</t>
  </si>
  <si>
    <t>Bank borrowings</t>
  </si>
  <si>
    <t>Non-operating items (mainly associates' results &amp; finance costs)</t>
  </si>
  <si>
    <t>Building  materials</t>
  </si>
  <si>
    <t xml:space="preserve">Foreign Currency </t>
  </si>
  <si>
    <t xml:space="preserve">5  -  9 </t>
  </si>
  <si>
    <t>Other receivables</t>
  </si>
  <si>
    <t>Inter-Segment</t>
  </si>
  <si>
    <t>Net current assets</t>
  </si>
  <si>
    <t>Appendix</t>
  </si>
  <si>
    <t>LION  INDUSTRIES  CORPORATION  BERHAD  (415-D)</t>
  </si>
  <si>
    <t>Proposed  Divestment  Programme  ("PDP")</t>
  </si>
  <si>
    <t>(i)</t>
  </si>
  <si>
    <t>Status  of  the  Proposed  Divestments</t>
  </si>
  <si>
    <t>Concluded  Sales</t>
  </si>
  <si>
    <t>Sale  Proceeds  Received</t>
  </si>
  <si>
    <t>PDP</t>
  </si>
  <si>
    <t>Up  to</t>
  </si>
  <si>
    <t>Current Year (Jan-Dec 05)</t>
  </si>
  <si>
    <t>Current  Year  (Jan - Dec 05)</t>
  </si>
  <si>
    <t>Assets  to  be  Divested</t>
  </si>
  <si>
    <t>(Per</t>
  </si>
  <si>
    <t>December</t>
  </si>
  <si>
    <t>Year-</t>
  </si>
  <si>
    <t>Actual Received in</t>
  </si>
  <si>
    <t>GWRS)</t>
  </si>
  <si>
    <t>2004</t>
  </si>
  <si>
    <t>To-Date</t>
  </si>
  <si>
    <t>Current Qtr</t>
  </si>
  <si>
    <t>YTD</t>
  </si>
  <si>
    <t>RM'million</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</si>
  <si>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</si>
  <si>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</si>
  <si>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</si>
  <si>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</si>
  <si>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</si>
  <si>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</si>
  <si>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</si>
  <si>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</si>
  <si>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t>
  </si>
  <si>
    <t>By  December  2004</t>
  </si>
  <si>
    <t>Shares  in  unlisted  companies  and</t>
  </si>
  <si>
    <t xml:space="preserve">  shoplots  in  Parade  and  shopping  centre</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</si>
  <si>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</si>
  <si>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</si>
  <si>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</si>
  <si>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</si>
  <si>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</si>
  <si>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</si>
  <si>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</si>
  <si>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  The  Group  is  actively  looking  for  potential  buyers  for  its  assets/companies  under  the  PDP.  Where  necessary,</t>
  </si>
  <si>
    <t xml:space="preserve">      the  Group  will  divest  other  assets  which  are  not  under  the  PDP  to  redeem/repay  the  Bonds  and  USD  Debts.</t>
  </si>
  <si>
    <t>(ii)</t>
  </si>
  <si>
    <t xml:space="preserve">Transactions  completed  during  the  quarter </t>
  </si>
  <si>
    <t>(iii)</t>
  </si>
  <si>
    <t xml:space="preserve">Utilisation  of  the  divestment  proceeds  received </t>
  </si>
  <si>
    <t>The  divestment  proceeds  received  were/will  be  used  to  redeem/repay  the  Bonds  and  USD  Debts.</t>
  </si>
  <si>
    <t xml:space="preserve">30/6/2005  </t>
  </si>
  <si>
    <t>REVENUE</t>
  </si>
  <si>
    <t>30/9/2005</t>
  </si>
  <si>
    <t>Audited Financial Statements for the year ended 30 June 2005)</t>
  </si>
  <si>
    <t>Balance at 1 July 2005</t>
  </si>
  <si>
    <t>Net profit for the period</t>
  </si>
  <si>
    <t>Non-cash items (mainly depreciation)</t>
  </si>
  <si>
    <t>Cash &amp; cash equivalents at beginning of the period</t>
  </si>
  <si>
    <t>Cash &amp; cash equivalents at end of the period</t>
  </si>
  <si>
    <t>Profit/(loss) from operations</t>
  </si>
  <si>
    <t>Loss  from  operations</t>
  </si>
  <si>
    <t>Land held for property development</t>
  </si>
  <si>
    <t>Property development costs</t>
  </si>
  <si>
    <t>Amortisation for the period</t>
  </si>
  <si>
    <t>Profit/(Loss)</t>
  </si>
  <si>
    <t>Immediate</t>
  </si>
  <si>
    <t>Preceding</t>
  </si>
  <si>
    <t>Issuance of debt securities</t>
  </si>
  <si>
    <t>Proceeds from disposal of investments</t>
  </si>
  <si>
    <t xml:space="preserve">   - income  tax</t>
  </si>
  <si>
    <t>Second  Quarter  Ended</t>
  </si>
  <si>
    <t>31  December  2005</t>
  </si>
  <si>
    <t>31/12/2005</t>
  </si>
  <si>
    <t>31/12/2004</t>
  </si>
  <si>
    <r>
      <t xml:space="preserve">Interim  report  for  the  second  quarter  ended </t>
    </r>
    <r>
      <rPr>
        <sz val="14"/>
        <color indexed="12"/>
        <rFont val="Arial"/>
        <family val="2"/>
      </rPr>
      <t xml:space="preserve"> 31  December  2005</t>
    </r>
  </si>
  <si>
    <r>
      <t xml:space="preserve">Interim  report  for  the  second  quarter  ended </t>
    </r>
    <r>
      <rPr>
        <sz val="14"/>
        <color indexed="12"/>
        <rFont val="Arial"/>
        <family val="2"/>
      </rPr>
      <t xml:space="preserve"> 31  December  2005 </t>
    </r>
    <r>
      <rPr>
        <sz val="10"/>
        <rFont val="Arial"/>
        <family val="2"/>
      </rPr>
      <t xml:space="preserve"> (Cont'd)</t>
    </r>
  </si>
  <si>
    <t xml:space="preserve">31/12/2005  </t>
  </si>
  <si>
    <t>Balance at 31 December 2005</t>
  </si>
  <si>
    <t>31  December  2004</t>
  </si>
  <si>
    <t>Balance at 31 December 2004</t>
  </si>
  <si>
    <t>Issue of shares</t>
  </si>
  <si>
    <t>Dividend paid for the financial</t>
  </si>
  <si>
    <t>year ended 30 June 2004</t>
  </si>
  <si>
    <t>year ended 30 June 2005</t>
  </si>
  <si>
    <t>Dividend paid to shareholders</t>
  </si>
  <si>
    <t>Interim  Report  for  the  Second  Quarter  Ended  31  December  2005</t>
  </si>
  <si>
    <t>- All  the  proceeds  have  been  received  in  the  current  quarter.</t>
  </si>
  <si>
    <t>The  transactions  completed  during  the  quarter  are  as  follows:</t>
  </si>
  <si>
    <t>a)   The  redemption  of  the  unlisted  preference  shares  in  an  unlisted  company:</t>
  </si>
  <si>
    <t>b)   The  disposal  of  Hebei  Weiyuan  Heilen  Bio-Chemical  Co  Ltd:</t>
  </si>
  <si>
    <t xml:space="preserve">- The  gross  and  net  divestment  proceeds  are  RM3.0 million;  and  </t>
  </si>
  <si>
    <t>- RM1.2 million of  the  proceeds  have  been  received  in  the  current  quarter  and  the  balance  RM1.8 million</t>
  </si>
  <si>
    <t>Proposed  Divestment  Programme</t>
  </si>
  <si>
    <t>an associated company</t>
  </si>
  <si>
    <t>Effect on dilution of</t>
  </si>
  <si>
    <t>There  were  no  purchases  or  disposals  of  quoted  securities  for  the  current  quarter  and  financial  year-to-date.</t>
  </si>
  <si>
    <t>Profit/(Loss) From Operations</t>
  </si>
  <si>
    <t>*</t>
  </si>
  <si>
    <t>Inclusive  of  RM6 million  loss  on  disposal  of  investments</t>
  </si>
  <si>
    <t>Profit before taxation</t>
  </si>
  <si>
    <t>Profit after taxation</t>
  </si>
  <si>
    <t>Earnings per share (sen):</t>
  </si>
  <si>
    <t>Earnings  per  share  ("EPS")</t>
  </si>
  <si>
    <t>Profit  before  taxation</t>
  </si>
  <si>
    <t>Share in results of associated companies</t>
  </si>
  <si>
    <t>Provision  for  loss  on  dilution</t>
  </si>
  <si>
    <t>Tyre  (new  operation  in  China)</t>
  </si>
  <si>
    <t xml:space="preserve">Provision for loss on dilution in </t>
  </si>
  <si>
    <t>shareholdings of a subsidiary company</t>
  </si>
  <si>
    <t>- The  gross  and  net  redemption  proceeds  are  RM42.6 million  (inclusive  of  interest); and</t>
  </si>
  <si>
    <t xml:space="preserve">   was  received  in  January  2006.</t>
  </si>
  <si>
    <t>Tyre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</si>
</sst>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hh:mm\ \上\午/\下\午_)"/>
    <numFmt numFmtId="179" formatCode="dd\-mmm_)"/>
    <numFmt numFmtId="180" formatCode="#,##0.0_);\(#,##0.0\)"/>
    <numFmt numFmtId="181" formatCode="0_);\(0\)"/>
    <numFmt numFmtId="182" formatCode="mm/dd/yy"/>
    <numFmt numFmtId="183" formatCode="_(* #,##0.0_);_(* \(#,##0.0\);_(* &quot;-&quot;_);_(@_)"/>
    <numFmt numFmtId="184" formatCode="_(* #,##0.00_);_(* \(#,##0.00\);_(* &quot;-&quot;_);_(@_)"/>
    <numFmt numFmtId="185" formatCode="_(* #,##0.0_);_(* \(#,##0.0\);_(* &quot;-&quot;??_);_(@_)"/>
    <numFmt numFmtId="186" formatCode="_(* #,##0_);_(* \(#,##0\);_(* &quot;-&quot;??_);_(@_)"/>
    <numFmt numFmtId="187" formatCode="#,##0.0;\-#,##0.0"/>
    <numFmt numFmtId="188" formatCode="#,##0.000;\-#,##0.000"/>
    <numFmt numFmtId="189" formatCode="#,##0.0000;\-#,##0.0000"/>
    <numFmt numFmtId="190" formatCode="#,##0.00000;\-#,##0.00000"/>
    <numFmt numFmtId="191" formatCode="#,##0.000000;\-#,##0.000000"/>
    <numFmt numFmtId="192" formatCode="#,##0.0000000;\-#,##0.0000000"/>
    <numFmt numFmtId="193" formatCode="_(* #,##0.000_);_(* \(#,##0.000\);_(* &quot;-&quot;??_);_(@_)"/>
    <numFmt numFmtId="194" formatCode="0.000"/>
    <numFmt numFmtId="195" formatCode="0.0"/>
    <numFmt numFmtId="196" formatCode="_(* #,##0.0_);_(* \(#,##0.0\);_(* &quot;-&quot;?_);_(@_)"/>
    <numFmt numFmtId="197" formatCode="_-* #,##0.0_-;\-* #,##0.0_-;_-* &quot;-&quot;?_-;_-@_-"/>
  </numFmts>
  <fonts count="39">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b/>
      <sz val="11"/>
      <name val="Arial"/>
      <family val="2"/>
    </font>
    <font>
      <sz val="14"/>
      <color indexed="12"/>
      <name val="Arial"/>
      <family val="2"/>
    </font>
    <font>
      <b/>
      <u val="single"/>
      <sz val="12"/>
      <name val="Arial"/>
      <family val="2"/>
    </font>
    <font>
      <sz val="10"/>
      <color indexed="10"/>
      <name val="Arial"/>
      <family val="2"/>
    </font>
    <font>
      <sz val="11"/>
      <name val="Times New Roman"/>
      <family val="1"/>
    </font>
    <font>
      <b/>
      <sz val="14"/>
      <name val="Times New Roman"/>
      <family val="1"/>
    </font>
    <font>
      <b/>
      <sz val="11"/>
      <name val="Times New Roman"/>
      <family val="1"/>
    </font>
    <font>
      <b/>
      <u val="single"/>
      <sz val="16"/>
      <name val="Times New Roman"/>
      <family val="1"/>
    </font>
    <font>
      <u val="single"/>
      <sz val="12"/>
      <name val="Times New Roman"/>
      <family val="1"/>
    </font>
    <font>
      <sz val="14"/>
      <name val="Times New Roman"/>
      <family val="1"/>
    </font>
    <font>
      <u val="single"/>
      <sz val="14"/>
      <name val="Times New Roman"/>
      <family val="1"/>
    </font>
    <font>
      <b/>
      <sz val="12"/>
      <name val="Times New Roman"/>
      <family val="1"/>
    </font>
    <font>
      <b/>
      <u val="single"/>
      <sz val="12"/>
      <name val="Times New Roman"/>
      <family val="1"/>
    </font>
    <font>
      <b/>
      <i/>
      <sz val="12"/>
      <name val="Arial"/>
      <family val="2"/>
    </font>
    <font>
      <i/>
      <sz val="12"/>
      <name val="Arial"/>
      <family val="2"/>
    </font>
    <font>
      <i/>
      <u val="single"/>
      <sz val="12"/>
      <name val="Arial"/>
      <family val="2"/>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thin">
        <color indexed="8"/>
      </bottom>
    </border>
    <border>
      <left>
        <color indexed="63"/>
      </left>
      <right>
        <color indexed="63"/>
      </right>
      <top>
        <color indexed="63"/>
      </top>
      <bottom style="thick"/>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color indexed="8"/>
      </top>
      <bottom style="double">
        <color indexed="8"/>
      </bottom>
    </border>
    <border>
      <left>
        <color indexed="63"/>
      </left>
      <right style="thin"/>
      <top style="thin">
        <color indexed="8"/>
      </top>
      <bottom style="double">
        <color indexed="8"/>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ck"/>
      <bottom>
        <color indexed="63"/>
      </bottom>
    </border>
    <border>
      <left style="double"/>
      <right>
        <color indexed="63"/>
      </right>
      <top style="double"/>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style="double"/>
      <right style="double"/>
      <top>
        <color indexed="63"/>
      </top>
      <bottom>
        <color indexed="63"/>
      </bottom>
    </border>
    <border>
      <left style="thin"/>
      <right>
        <color indexed="63"/>
      </right>
      <top style="medium"/>
      <bottom style="thin"/>
    </border>
    <border>
      <left>
        <color indexed="63"/>
      </left>
      <right style="double"/>
      <top style="medium"/>
      <bottom style="thin"/>
    </border>
    <border>
      <left style="thin"/>
      <right style="thin"/>
      <top>
        <color indexed="63"/>
      </top>
      <bottom>
        <color indexed="63"/>
      </bottom>
    </border>
    <border>
      <left style="thin"/>
      <right style="double"/>
      <top>
        <color indexed="63"/>
      </top>
      <bottom>
        <color indexed="63"/>
      </bottom>
    </border>
    <border>
      <left style="thin"/>
      <right>
        <color indexed="63"/>
      </right>
      <top style="thin"/>
      <bottom style="thin"/>
    </border>
    <border>
      <left style="double"/>
      <right style="double"/>
      <top>
        <color indexed="63"/>
      </top>
      <bottom style="thin"/>
    </border>
    <border>
      <left style="thin"/>
      <right style="double"/>
      <top>
        <color indexed="63"/>
      </top>
      <bottom style="thin"/>
    </border>
    <border>
      <left style="double"/>
      <right style="double"/>
      <top style="thin"/>
      <bottom style="thin"/>
    </border>
    <border>
      <left style="double"/>
      <right style="double"/>
      <top style="thin"/>
      <bottom style="double"/>
    </border>
    <border>
      <left>
        <color indexed="63"/>
      </left>
      <right style="thin"/>
      <top style="thin"/>
      <bottom style="double"/>
    </border>
    <border>
      <left style="thin"/>
      <right style="double"/>
      <top style="thin"/>
      <bottom style="double"/>
    </border>
    <border>
      <left style="double"/>
      <right style="double"/>
      <top>
        <color indexed="63"/>
      </top>
      <bottom style="double"/>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301">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1" xfId="0" applyFont="1" applyBorder="1" applyAlignment="1" applyProtection="1">
      <alignment horizontal="centerContinuous"/>
      <protection/>
    </xf>
    <xf numFmtId="37" fontId="1" fillId="0" borderId="1"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0" xfId="0" applyFont="1" applyBorder="1" applyAlignment="1">
      <alignment/>
    </xf>
    <xf numFmtId="181" fontId="7" fillId="0" borderId="0" xfId="0" applyNumberFormat="1" applyFont="1" applyAlignment="1">
      <alignment horizontal="center"/>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2" xfId="0" applyBorder="1" applyAlignment="1">
      <alignment/>
    </xf>
    <xf numFmtId="37" fontId="16" fillId="0" borderId="2"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lignment/>
    </xf>
    <xf numFmtId="184" fontId="1" fillId="0" borderId="3"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84" fontId="1" fillId="0" borderId="0" xfId="0" applyNumberFormat="1" applyFont="1" applyAlignment="1" applyProtection="1">
      <alignment/>
      <protection/>
    </xf>
    <xf numFmtId="184" fontId="1" fillId="0" borderId="0" xfId="0" applyNumberFormat="1" applyFont="1" applyAlignment="1" applyProtection="1">
      <alignment horizontal="centerContinuous"/>
      <protection/>
    </xf>
    <xf numFmtId="184" fontId="1" fillId="0" borderId="0" xfId="0" applyNumberFormat="1" applyFont="1" applyAlignment="1" applyProtection="1">
      <alignment horizontal="center"/>
      <protection/>
    </xf>
    <xf numFmtId="184" fontId="1" fillId="0" borderId="3" xfId="0" applyNumberFormat="1" applyFont="1" applyBorder="1" applyAlignment="1" applyProtection="1" quotePrefix="1">
      <alignment horizontal="right"/>
      <protection/>
    </xf>
    <xf numFmtId="186" fontId="1" fillId="0" borderId="0" xfId="15" applyNumberFormat="1" applyFont="1" applyAlignment="1" applyProtection="1">
      <alignment horizontal="right"/>
      <protection/>
    </xf>
    <xf numFmtId="186" fontId="0" fillId="0" borderId="0" xfId="15" applyNumberFormat="1" applyAlignment="1">
      <alignment/>
    </xf>
    <xf numFmtId="186" fontId="1" fillId="0" borderId="5" xfId="15" applyNumberFormat="1" applyFont="1" applyBorder="1" applyAlignment="1" applyProtection="1">
      <alignment horizontal="right"/>
      <protection/>
    </xf>
    <xf numFmtId="186" fontId="1" fillId="0" borderId="6" xfId="15" applyNumberFormat="1" applyFont="1" applyBorder="1" applyAlignment="1" applyProtection="1">
      <alignment horizontal="right"/>
      <protection/>
    </xf>
    <xf numFmtId="186" fontId="1" fillId="0" borderId="1" xfId="15" applyNumberFormat="1" applyFont="1" applyBorder="1" applyAlignment="1" applyProtection="1">
      <alignment horizontal="right"/>
      <protection/>
    </xf>
    <xf numFmtId="186" fontId="1" fillId="0" borderId="0" xfId="0" applyNumberFormat="1" applyFont="1" applyAlignment="1">
      <alignment/>
    </xf>
    <xf numFmtId="186" fontId="1" fillId="0" borderId="7" xfId="0" applyNumberFormat="1" applyFont="1" applyBorder="1" applyAlignment="1">
      <alignment/>
    </xf>
    <xf numFmtId="186" fontId="1" fillId="0" borderId="0" xfId="15" applyNumberFormat="1" applyFont="1" applyAlignment="1">
      <alignment/>
    </xf>
    <xf numFmtId="186" fontId="1" fillId="0" borderId="8" xfId="0" applyNumberFormat="1" applyFont="1" applyBorder="1" applyAlignment="1">
      <alignment/>
    </xf>
    <xf numFmtId="186" fontId="1" fillId="0" borderId="0" xfId="0" applyNumberFormat="1" applyFont="1" applyBorder="1" applyAlignment="1" applyProtection="1">
      <alignment/>
      <protection/>
    </xf>
    <xf numFmtId="186" fontId="1" fillId="0" borderId="0" xfId="0" applyNumberFormat="1" applyFont="1" applyBorder="1" applyAlignment="1" applyProtection="1">
      <alignment horizontal="right"/>
      <protection/>
    </xf>
    <xf numFmtId="186" fontId="1" fillId="0" borderId="0" xfId="0" applyNumberFormat="1" applyFont="1" applyBorder="1" applyAlignment="1" applyProtection="1">
      <alignment horizontal="center"/>
      <protection/>
    </xf>
    <xf numFmtId="186" fontId="1" fillId="0" borderId="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6" xfId="0" applyNumberFormat="1" applyFont="1" applyBorder="1" applyAlignment="1" applyProtection="1">
      <alignment/>
      <protection/>
    </xf>
    <xf numFmtId="186" fontId="1" fillId="0" borderId="6" xfId="0" applyNumberFormat="1" applyFont="1" applyBorder="1" applyAlignment="1" applyProtection="1">
      <alignment horizontal="center"/>
      <protection/>
    </xf>
    <xf numFmtId="186" fontId="1" fillId="0" borderId="0" xfId="15" applyNumberFormat="1" applyFont="1" applyBorder="1" applyAlignment="1" applyProtection="1">
      <alignment/>
      <protection/>
    </xf>
    <xf numFmtId="186" fontId="1" fillId="0" borderId="0" xfId="15" applyNumberFormat="1" applyFont="1" applyAlignment="1" applyProtection="1">
      <alignment horizontal="center"/>
      <protection/>
    </xf>
    <xf numFmtId="186" fontId="1" fillId="0" borderId="0" xfId="15" applyNumberFormat="1" applyFont="1" applyAlignment="1" applyProtection="1">
      <alignment/>
      <protection/>
    </xf>
    <xf numFmtId="186" fontId="1" fillId="0" borderId="4" xfId="15" applyNumberFormat="1" applyFont="1" applyBorder="1" applyAlignment="1" applyProtection="1">
      <alignment horizontal="right"/>
      <protection/>
    </xf>
    <xf numFmtId="186" fontId="1" fillId="0" borderId="0" xfId="15" applyNumberFormat="1" applyFont="1" applyBorder="1" applyAlignment="1" applyProtection="1">
      <alignment horizontal="right"/>
      <protection/>
    </xf>
    <xf numFmtId="186" fontId="1" fillId="0" borderId="0" xfId="15" applyNumberFormat="1" applyFont="1" applyAlignment="1" applyProtection="1">
      <alignment horizontal="right"/>
      <protection/>
    </xf>
    <xf numFmtId="186" fontId="1" fillId="0" borderId="0" xfId="15" applyNumberFormat="1" applyFont="1" applyAlignment="1">
      <alignment/>
    </xf>
    <xf numFmtId="186" fontId="1" fillId="0" borderId="0" xfId="15" applyNumberFormat="1" applyFont="1" applyAlignment="1" applyProtection="1">
      <alignment/>
      <protection/>
    </xf>
    <xf numFmtId="186" fontId="10" fillId="0" borderId="0" xfId="15" applyNumberFormat="1" applyFont="1" applyAlignment="1" applyProtection="1">
      <alignment horizontal="right"/>
      <protection/>
    </xf>
    <xf numFmtId="186" fontId="1" fillId="0" borderId="0" xfId="15" applyNumberFormat="1" applyFont="1" applyAlignment="1" applyProtection="1" quotePrefix="1">
      <alignment horizontal="right"/>
      <protection/>
    </xf>
    <xf numFmtId="37" fontId="0" fillId="0" borderId="7" xfId="0" applyBorder="1" applyAlignment="1">
      <alignment/>
    </xf>
    <xf numFmtId="37" fontId="1" fillId="0" borderId="0" xfId="0" applyFont="1" applyBorder="1" applyAlignment="1">
      <alignment horizontal="center"/>
    </xf>
    <xf numFmtId="186" fontId="1" fillId="0" borderId="4" xfId="15" applyNumberFormat="1" applyFont="1" applyBorder="1" applyAlignment="1">
      <alignment/>
    </xf>
    <xf numFmtId="186" fontId="1" fillId="0" borderId="7" xfId="15" applyNumberFormat="1" applyFont="1" applyBorder="1" applyAlignment="1">
      <alignment/>
    </xf>
    <xf numFmtId="186" fontId="1" fillId="0" borderId="9" xfId="15" applyNumberFormat="1" applyFont="1" applyBorder="1" applyAlignment="1">
      <alignment/>
    </xf>
    <xf numFmtId="37" fontId="7" fillId="0" borderId="0" xfId="0" applyNumberFormat="1" applyFont="1" applyBorder="1" applyAlignment="1" applyProtection="1">
      <alignment horizontal="center"/>
      <protection/>
    </xf>
    <xf numFmtId="37" fontId="5" fillId="0" borderId="0" xfId="0" applyFont="1" applyAlignment="1">
      <alignment/>
    </xf>
    <xf numFmtId="37" fontId="1" fillId="0" borderId="0" xfId="0" applyFont="1" applyAlignment="1">
      <alignment horizontal="center"/>
    </xf>
    <xf numFmtId="3" fontId="1" fillId="0" borderId="9" xfId="0" applyNumberFormat="1" applyFont="1" applyBorder="1" applyAlignment="1">
      <alignment/>
    </xf>
    <xf numFmtId="37" fontId="1" fillId="0" borderId="0" xfId="0" applyFont="1" applyAlignment="1" applyProtection="1">
      <alignment/>
      <protection/>
    </xf>
    <xf numFmtId="186" fontId="1" fillId="0" borderId="0" xfId="15" applyNumberFormat="1" applyFont="1" applyAlignment="1" applyProtection="1">
      <alignment/>
      <protection/>
    </xf>
    <xf numFmtId="37" fontId="2" fillId="0" borderId="0" xfId="0" applyFont="1" applyAlignment="1">
      <alignment/>
    </xf>
    <xf numFmtId="37" fontId="22" fillId="0" borderId="0" xfId="0" applyFont="1" applyAlignment="1" quotePrefix="1">
      <alignment/>
    </xf>
    <xf numFmtId="37" fontId="6" fillId="0" borderId="0" xfId="0" applyFont="1" applyAlignment="1">
      <alignment/>
    </xf>
    <xf numFmtId="43" fontId="1" fillId="0" borderId="3" xfId="15" applyFont="1" applyBorder="1" applyAlignment="1" applyProtection="1">
      <alignment horizontal="right"/>
      <protection/>
    </xf>
    <xf numFmtId="43" fontId="1" fillId="0" borderId="0" xfId="15" applyFont="1" applyAlignment="1" applyProtection="1">
      <alignment horizontal="right"/>
      <protection/>
    </xf>
    <xf numFmtId="37" fontId="7" fillId="0" borderId="10" xfId="0" applyFont="1" applyBorder="1" applyAlignment="1" applyProtection="1">
      <alignment horizontal="center"/>
      <protection/>
    </xf>
    <xf numFmtId="37" fontId="1" fillId="0" borderId="11" xfId="0" applyFont="1" applyBorder="1" applyAlignment="1" applyProtection="1">
      <alignment/>
      <protection/>
    </xf>
    <xf numFmtId="37" fontId="7" fillId="0" borderId="10" xfId="0" applyNumberFormat="1" applyFont="1" applyBorder="1" applyAlignment="1" applyProtection="1">
      <alignment horizontal="center"/>
      <protection/>
    </xf>
    <xf numFmtId="37" fontId="7" fillId="0" borderId="12" xfId="0" applyNumberFormat="1" applyFont="1" applyBorder="1" applyAlignment="1" applyProtection="1">
      <alignment horizontal="center"/>
      <protection/>
    </xf>
    <xf numFmtId="37" fontId="7" fillId="0" borderId="13"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right"/>
      <protection/>
    </xf>
    <xf numFmtId="37" fontId="1" fillId="0" borderId="14" xfId="0" applyFont="1" applyBorder="1" applyAlignment="1">
      <alignment/>
    </xf>
    <xf numFmtId="186" fontId="1" fillId="0" borderId="13" xfId="0" applyNumberFormat="1" applyFont="1" applyBorder="1" applyAlignment="1" applyProtection="1">
      <alignment horizontal="right"/>
      <protection/>
    </xf>
    <xf numFmtId="186" fontId="1" fillId="0" borderId="14" xfId="0" applyNumberFormat="1" applyFont="1" applyBorder="1" applyAlignment="1">
      <alignment/>
    </xf>
    <xf numFmtId="186" fontId="1" fillId="0" borderId="15" xfId="0" applyNumberFormat="1" applyFont="1" applyBorder="1" applyAlignment="1" applyProtection="1">
      <alignment/>
      <protection/>
    </xf>
    <xf numFmtId="186" fontId="1" fillId="0" borderId="16" xfId="0" applyNumberFormat="1" applyFont="1" applyBorder="1" applyAlignment="1" applyProtection="1">
      <alignment/>
      <protection/>
    </xf>
    <xf numFmtId="186" fontId="1" fillId="0" borderId="17" xfId="0" applyNumberFormat="1" applyFont="1" applyBorder="1" applyAlignment="1" applyProtection="1">
      <alignment horizontal="right"/>
      <protection/>
    </xf>
    <xf numFmtId="186" fontId="1" fillId="0" borderId="7" xfId="0" applyNumberFormat="1" applyFont="1" applyBorder="1" applyAlignment="1" applyProtection="1">
      <alignment horizontal="center"/>
      <protection/>
    </xf>
    <xf numFmtId="186" fontId="1" fillId="0" borderId="7" xfId="0" applyNumberFormat="1" applyFont="1" applyBorder="1" applyAlignment="1" applyProtection="1">
      <alignment/>
      <protection/>
    </xf>
    <xf numFmtId="186" fontId="1" fillId="0" borderId="18" xfId="0" applyNumberFormat="1" applyFont="1" applyBorder="1" applyAlignment="1">
      <alignment/>
    </xf>
    <xf numFmtId="37" fontId="9" fillId="0" borderId="0" xfId="0" applyFont="1" applyAlignment="1" applyProtection="1">
      <alignment/>
      <protection/>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37" fontId="23"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186" fontId="1" fillId="0" borderId="0" xfId="15" applyNumberFormat="1" applyFont="1" applyBorder="1" applyAlignment="1">
      <alignment/>
    </xf>
    <xf numFmtId="37" fontId="23" fillId="0" borderId="0" xfId="0" applyFont="1" applyAlignment="1" applyProtection="1">
      <alignment horizontal="center"/>
      <protection/>
    </xf>
    <xf numFmtId="186" fontId="1" fillId="0" borderId="7" xfId="0" applyNumberFormat="1" applyFont="1" applyBorder="1" applyAlignment="1">
      <alignment/>
    </xf>
    <xf numFmtId="186" fontId="1" fillId="0" borderId="0" xfId="15" applyNumberFormat="1" applyFont="1" applyAlignment="1" applyProtection="1">
      <alignment/>
      <protection/>
    </xf>
    <xf numFmtId="186" fontId="1" fillId="0" borderId="8" xfId="0" applyNumberFormat="1" applyFont="1" applyBorder="1" applyAlignment="1">
      <alignment/>
    </xf>
    <xf numFmtId="37" fontId="22" fillId="0" borderId="21" xfId="0" applyFont="1" applyBorder="1" applyAlignment="1" quotePrefix="1">
      <alignment horizontal="right" vertical="center"/>
    </xf>
    <xf numFmtId="37" fontId="1" fillId="0" borderId="0" xfId="0" applyFont="1" applyAlignment="1">
      <alignment horizontal="justify" vertical="top" wrapText="1"/>
    </xf>
    <xf numFmtId="37" fontId="25" fillId="0" borderId="0" xfId="0" applyFont="1" applyAlignment="1" quotePrefix="1">
      <alignment/>
    </xf>
    <xf numFmtId="37" fontId="26" fillId="0" borderId="0" xfId="0" applyFont="1" applyAlignment="1">
      <alignment/>
    </xf>
    <xf numFmtId="186" fontId="1" fillId="0" borderId="0" xfId="15" applyNumberFormat="1" applyFont="1" applyAlignment="1">
      <alignment horizontal="right"/>
    </xf>
    <xf numFmtId="37" fontId="10" fillId="0" borderId="0" xfId="0" applyNumberFormat="1" applyFont="1" applyAlignment="1" applyProtection="1">
      <alignment horizontal="right"/>
      <protection/>
    </xf>
    <xf numFmtId="180" fontId="26" fillId="0" borderId="0" xfId="0" applyNumberFormat="1" applyFont="1" applyAlignment="1">
      <alignment/>
    </xf>
    <xf numFmtId="37" fontId="20" fillId="0" borderId="0" xfId="0" applyFont="1" applyAlignment="1" applyProtection="1">
      <alignment/>
      <protection/>
    </xf>
    <xf numFmtId="37" fontId="1" fillId="0" borderId="0" xfId="0" applyFont="1" applyBorder="1" applyAlignment="1">
      <alignment horizontal="centerContinuous" vertical="center"/>
    </xf>
    <xf numFmtId="0" fontId="18" fillId="0" borderId="12" xfId="19" applyFont="1" applyBorder="1">
      <alignment/>
      <protection/>
    </xf>
    <xf numFmtId="0" fontId="34" fillId="2" borderId="22" xfId="19" applyFont="1" applyFill="1" applyBorder="1" applyAlignment="1">
      <alignment horizontal="center"/>
      <protection/>
    </xf>
    <xf numFmtId="0" fontId="27" fillId="0" borderId="0" xfId="19" applyFont="1">
      <alignment/>
      <protection/>
    </xf>
    <xf numFmtId="0" fontId="28" fillId="0" borderId="0" xfId="19" applyFont="1" applyAlignment="1">
      <alignment horizontal="right"/>
      <protection/>
    </xf>
    <xf numFmtId="0" fontId="1" fillId="0" borderId="0" xfId="19">
      <alignment/>
      <protection/>
    </xf>
    <xf numFmtId="0" fontId="2" fillId="0" borderId="0" xfId="19" applyFont="1">
      <alignment/>
      <protection/>
    </xf>
    <xf numFmtId="0" fontId="18" fillId="0" borderId="0" xfId="19" applyFont="1" applyAlignment="1" applyProtection="1" quotePrefix="1">
      <alignment/>
      <protection/>
    </xf>
    <xf numFmtId="0" fontId="29" fillId="0" borderId="0" xfId="19" applyFont="1" applyAlignment="1">
      <alignment horizontal="right"/>
      <protection/>
    </xf>
    <xf numFmtId="0" fontId="22" fillId="0" borderId="0" xfId="19" applyFont="1" applyAlignment="1" applyProtection="1" quotePrefix="1">
      <alignment/>
      <protection/>
    </xf>
    <xf numFmtId="0" fontId="30" fillId="0" borderId="0" xfId="19" applyFont="1" applyAlignment="1" applyProtection="1">
      <alignment horizontal="left"/>
      <protection/>
    </xf>
    <xf numFmtId="0" fontId="31" fillId="0" borderId="0" xfId="19" applyFont="1">
      <alignment/>
      <protection/>
    </xf>
    <xf numFmtId="0" fontId="9" fillId="0" borderId="0" xfId="19" applyFont="1">
      <alignment/>
      <protection/>
    </xf>
    <xf numFmtId="0" fontId="32" fillId="0" borderId="0" xfId="19" applyFont="1">
      <alignment/>
      <protection/>
    </xf>
    <xf numFmtId="0" fontId="33" fillId="0" borderId="0" xfId="19" applyFont="1">
      <alignment/>
      <protection/>
    </xf>
    <xf numFmtId="0" fontId="18" fillId="0" borderId="0" xfId="19" applyFont="1" applyBorder="1">
      <alignment/>
      <protection/>
    </xf>
    <xf numFmtId="0" fontId="18" fillId="0" borderId="0" xfId="19" applyFont="1">
      <alignment/>
      <protection/>
    </xf>
    <xf numFmtId="0" fontId="18" fillId="0" borderId="11" xfId="19" applyFont="1" applyBorder="1">
      <alignment/>
      <protection/>
    </xf>
    <xf numFmtId="0" fontId="18" fillId="0" borderId="10" xfId="19" applyFont="1" applyBorder="1">
      <alignment/>
      <protection/>
    </xf>
    <xf numFmtId="0" fontId="34" fillId="3" borderId="23" xfId="19" applyFont="1" applyFill="1" applyBorder="1" applyAlignment="1">
      <alignment horizontal="centerContinuous" vertical="center"/>
      <protection/>
    </xf>
    <xf numFmtId="0" fontId="18" fillId="3" borderId="24" xfId="19" applyFont="1" applyFill="1" applyBorder="1" applyAlignment="1">
      <alignment horizontal="centerContinuous" vertical="center"/>
      <protection/>
    </xf>
    <xf numFmtId="0" fontId="18" fillId="3" borderId="25" xfId="19" applyFont="1" applyFill="1" applyBorder="1" applyAlignment="1">
      <alignment horizontal="centerContinuous" vertical="center"/>
      <protection/>
    </xf>
    <xf numFmtId="0" fontId="31" fillId="0" borderId="13" xfId="19" applyFont="1" applyBorder="1">
      <alignment/>
      <protection/>
    </xf>
    <xf numFmtId="0" fontId="31" fillId="0" borderId="0" xfId="19" applyFont="1" applyBorder="1">
      <alignment/>
      <protection/>
    </xf>
    <xf numFmtId="0" fontId="31" fillId="0" borderId="14" xfId="19" applyFont="1" applyBorder="1">
      <alignment/>
      <protection/>
    </xf>
    <xf numFmtId="0" fontId="34" fillId="2" borderId="26" xfId="19" applyFont="1" applyFill="1" applyBorder="1" applyAlignment="1">
      <alignment horizontal="center"/>
      <protection/>
    </xf>
    <xf numFmtId="0" fontId="34" fillId="4" borderId="14" xfId="19" applyFont="1" applyFill="1" applyBorder="1" applyAlignment="1">
      <alignment horizontal="center"/>
      <protection/>
    </xf>
    <xf numFmtId="0" fontId="34" fillId="5" borderId="27" xfId="19" applyFont="1" applyFill="1" applyBorder="1" applyAlignment="1">
      <alignment horizontal="centerContinuous" vertical="center"/>
      <protection/>
    </xf>
    <xf numFmtId="0" fontId="18" fillId="5" borderId="28" xfId="19" applyFont="1" applyFill="1" applyBorder="1" applyAlignment="1">
      <alignment horizontal="centerContinuous" vertical="center"/>
      <protection/>
    </xf>
    <xf numFmtId="0" fontId="34" fillId="5" borderId="14" xfId="19" applyFont="1" applyFill="1" applyBorder="1" applyAlignment="1">
      <alignment horizontal="center"/>
      <protection/>
    </xf>
    <xf numFmtId="0" fontId="34" fillId="5" borderId="13" xfId="19" applyFont="1" applyFill="1" applyBorder="1" applyAlignment="1">
      <alignment horizontal="centerContinuous" vertical="center"/>
      <protection/>
    </xf>
    <xf numFmtId="0" fontId="18" fillId="5" borderId="14" xfId="19" applyFont="1" applyFill="1" applyBorder="1" applyAlignment="1">
      <alignment horizontal="centerContinuous" vertical="center"/>
      <protection/>
    </xf>
    <xf numFmtId="0" fontId="18" fillId="0" borderId="13" xfId="19" applyFont="1" applyBorder="1">
      <alignment/>
      <protection/>
    </xf>
    <xf numFmtId="0" fontId="34" fillId="0" borderId="0" xfId="19" applyFont="1" applyBorder="1">
      <alignment/>
      <protection/>
    </xf>
    <xf numFmtId="0" fontId="34" fillId="2" borderId="26" xfId="19" applyFont="1" applyFill="1" applyBorder="1" applyAlignment="1" quotePrefix="1">
      <alignment horizontal="center"/>
      <protection/>
    </xf>
    <xf numFmtId="0" fontId="34" fillId="4" borderId="14" xfId="19" applyFont="1" applyFill="1" applyBorder="1" applyAlignment="1" quotePrefix="1">
      <alignment horizontal="center"/>
      <protection/>
    </xf>
    <xf numFmtId="0" fontId="34" fillId="4" borderId="29" xfId="19" applyFont="1" applyFill="1" applyBorder="1" applyAlignment="1">
      <alignment horizontal="center"/>
      <protection/>
    </xf>
    <xf numFmtId="0" fontId="34" fillId="4" borderId="30" xfId="19" applyFont="1" applyFill="1" applyBorder="1" applyAlignment="1">
      <alignment horizontal="center"/>
      <protection/>
    </xf>
    <xf numFmtId="0" fontId="34" fillId="5" borderId="14" xfId="19" applyFont="1" applyFill="1" applyBorder="1" applyAlignment="1" quotePrefix="1">
      <alignment horizontal="center"/>
      <protection/>
    </xf>
    <xf numFmtId="0" fontId="34" fillId="0" borderId="31" xfId="19" applyFont="1" applyBorder="1" applyAlignment="1">
      <alignment horizontal="centerContinuous" vertical="center"/>
      <protection/>
    </xf>
    <xf numFmtId="0" fontId="18" fillId="0" borderId="17" xfId="19" applyFont="1" applyBorder="1">
      <alignment/>
      <protection/>
    </xf>
    <xf numFmtId="0" fontId="18" fillId="0" borderId="7" xfId="19" applyFont="1" applyBorder="1">
      <alignment/>
      <protection/>
    </xf>
    <xf numFmtId="0" fontId="18" fillId="0" borderId="18" xfId="19" applyFont="1" applyBorder="1">
      <alignment/>
      <protection/>
    </xf>
    <xf numFmtId="0" fontId="34" fillId="2" borderId="32" xfId="19" applyFont="1" applyFill="1" applyBorder="1" applyAlignment="1">
      <alignment horizontal="center"/>
      <protection/>
    </xf>
    <xf numFmtId="17" fontId="34" fillId="4" borderId="18" xfId="19" applyNumberFormat="1" applyFont="1" applyFill="1" applyBorder="1" applyAlignment="1" quotePrefix="1">
      <alignment horizontal="center"/>
      <protection/>
    </xf>
    <xf numFmtId="17" fontId="34" fillId="4" borderId="20" xfId="19" applyNumberFormat="1" applyFont="1" applyFill="1" applyBorder="1" applyAlignment="1">
      <alignment horizontal="center"/>
      <protection/>
    </xf>
    <xf numFmtId="17" fontId="34" fillId="4" borderId="33" xfId="19" applyNumberFormat="1" applyFont="1" applyFill="1" applyBorder="1" applyAlignment="1">
      <alignment horizontal="center"/>
      <protection/>
    </xf>
    <xf numFmtId="17" fontId="34" fillId="5" borderId="18" xfId="19" applyNumberFormat="1" applyFont="1" applyFill="1" applyBorder="1" applyAlignment="1" quotePrefix="1">
      <alignment horizontal="center"/>
      <protection/>
    </xf>
    <xf numFmtId="0" fontId="34" fillId="0" borderId="17" xfId="19" applyFont="1" applyBorder="1" applyAlignment="1">
      <alignment horizontal="center"/>
      <protection/>
    </xf>
    <xf numFmtId="0" fontId="18" fillId="0" borderId="14" xfId="19" applyFont="1" applyBorder="1">
      <alignment/>
      <protection/>
    </xf>
    <xf numFmtId="0" fontId="27" fillId="0" borderId="26" xfId="19" applyFont="1" applyBorder="1" applyAlignment="1">
      <alignment horizontal="center"/>
      <protection/>
    </xf>
    <xf numFmtId="0" fontId="27" fillId="0" borderId="14" xfId="19" applyFont="1" applyBorder="1" applyAlignment="1">
      <alignment horizontal="center"/>
      <protection/>
    </xf>
    <xf numFmtId="0" fontId="27" fillId="0" borderId="29" xfId="19" applyFont="1" applyBorder="1" applyAlignment="1">
      <alignment horizontal="center"/>
      <protection/>
    </xf>
    <xf numFmtId="0" fontId="27" fillId="0" borderId="30" xfId="19" applyFont="1" applyBorder="1" applyAlignment="1">
      <alignment horizontal="center"/>
      <protection/>
    </xf>
    <xf numFmtId="0" fontId="18" fillId="0" borderId="26" xfId="19" applyFont="1" applyBorder="1" applyAlignment="1">
      <alignment horizontal="center"/>
      <protection/>
    </xf>
    <xf numFmtId="0" fontId="18" fillId="0" borderId="14" xfId="19" applyFont="1" applyBorder="1" applyAlignment="1">
      <alignment horizontal="center"/>
      <protection/>
    </xf>
    <xf numFmtId="0" fontId="18" fillId="0" borderId="30" xfId="19" applyFont="1" applyBorder="1" applyAlignment="1">
      <alignment horizontal="center"/>
      <protection/>
    </xf>
    <xf numFmtId="0" fontId="18" fillId="0" borderId="29" xfId="19" applyFont="1" applyBorder="1" applyAlignment="1">
      <alignment horizontal="center"/>
      <protection/>
    </xf>
    <xf numFmtId="0" fontId="35" fillId="0" borderId="0" xfId="19" applyFont="1" applyBorder="1" applyAlignment="1">
      <alignment horizontal="left"/>
      <protection/>
    </xf>
    <xf numFmtId="185" fontId="18" fillId="0" borderId="26" xfId="15" applyNumberFormat="1" applyFont="1" applyBorder="1" applyAlignment="1">
      <alignment/>
    </xf>
    <xf numFmtId="185" fontId="18" fillId="0" borderId="14" xfId="15" applyNumberFormat="1" applyFont="1" applyBorder="1" applyAlignment="1">
      <alignment/>
    </xf>
    <xf numFmtId="185" fontId="18" fillId="0" borderId="29" xfId="15" applyNumberFormat="1" applyFont="1" applyBorder="1" applyAlignment="1">
      <alignment/>
    </xf>
    <xf numFmtId="185" fontId="18" fillId="0" borderId="30" xfId="15" applyNumberFormat="1" applyFont="1" applyBorder="1" applyAlignment="1">
      <alignment/>
    </xf>
    <xf numFmtId="185" fontId="18" fillId="0" borderId="34" xfId="15" applyNumberFormat="1" applyFont="1" applyBorder="1" applyAlignment="1">
      <alignment/>
    </xf>
    <xf numFmtId="43" fontId="1" fillId="0" borderId="0" xfId="19" applyNumberFormat="1">
      <alignment/>
      <protection/>
    </xf>
    <xf numFmtId="185" fontId="18" fillId="0" borderId="32" xfId="15" applyNumberFormat="1" applyFont="1" applyBorder="1" applyAlignment="1">
      <alignment/>
    </xf>
    <xf numFmtId="185" fontId="34" fillId="0" borderId="35" xfId="15" applyNumberFormat="1" applyFont="1" applyBorder="1" applyAlignment="1">
      <alignment/>
    </xf>
    <xf numFmtId="185" fontId="34" fillId="0" borderId="36" xfId="15" applyNumberFormat="1" applyFont="1" applyBorder="1" applyAlignment="1">
      <alignment/>
    </xf>
    <xf numFmtId="185" fontId="34" fillId="0" borderId="37" xfId="15" applyNumberFormat="1" applyFont="1" applyBorder="1" applyAlignment="1">
      <alignment/>
    </xf>
    <xf numFmtId="0" fontId="18" fillId="0" borderId="38" xfId="19" applyFont="1" applyBorder="1">
      <alignment/>
      <protection/>
    </xf>
    <xf numFmtId="0" fontId="18" fillId="0" borderId="20" xfId="19" applyFont="1" applyBorder="1">
      <alignment/>
      <protection/>
    </xf>
    <xf numFmtId="0" fontId="18" fillId="0" borderId="33" xfId="19" applyFont="1" applyBorder="1">
      <alignment/>
      <protection/>
    </xf>
    <xf numFmtId="37" fontId="1" fillId="0" borderId="0" xfId="0" applyFont="1" applyFill="1" applyAlignment="1">
      <alignment/>
    </xf>
    <xf numFmtId="37" fontId="1" fillId="0" borderId="0" xfId="0" applyFont="1" applyFill="1" applyBorder="1" applyAlignment="1">
      <alignment horizontal="center"/>
    </xf>
    <xf numFmtId="37" fontId="0" fillId="0" borderId="0" xfId="0" applyFill="1" applyBorder="1" applyAlignment="1">
      <alignment/>
    </xf>
    <xf numFmtId="37" fontId="20" fillId="0" borderId="0" xfId="0" applyFont="1" applyFill="1" applyAlignment="1">
      <alignment/>
    </xf>
    <xf numFmtId="37" fontId="18" fillId="0" borderId="0" xfId="0" applyFont="1" applyAlignment="1">
      <alignment horizontal="right"/>
    </xf>
    <xf numFmtId="0" fontId="34" fillId="0" borderId="39" xfId="19" applyFont="1" applyBorder="1" applyAlignment="1">
      <alignment horizontal="centerContinuous" vertical="center"/>
      <protection/>
    </xf>
    <xf numFmtId="37" fontId="32" fillId="0" borderId="0" xfId="0" applyFont="1" applyAlignment="1">
      <alignment/>
    </xf>
    <xf numFmtId="37" fontId="33" fillId="0" borderId="0" xfId="0" applyFont="1" applyAlignment="1">
      <alignment/>
    </xf>
    <xf numFmtId="37" fontId="32" fillId="0" borderId="0" xfId="0" applyFont="1" applyAlignment="1" quotePrefix="1">
      <alignment/>
    </xf>
    <xf numFmtId="37" fontId="19" fillId="0" borderId="0" xfId="0" applyFont="1" applyAlignment="1">
      <alignment/>
    </xf>
    <xf numFmtId="37" fontId="21" fillId="0" borderId="0" xfId="0" applyFont="1" applyFill="1" applyAlignment="1">
      <alignment/>
    </xf>
    <xf numFmtId="37" fontId="23" fillId="0" borderId="0" xfId="0" applyFont="1" applyFill="1" applyAlignment="1" applyProtection="1" quotePrefix="1">
      <alignment horizontal="center"/>
      <protection/>
    </xf>
    <xf numFmtId="41" fontId="1" fillId="0" borderId="0" xfId="0" applyNumberFormat="1" applyFont="1" applyAlignment="1">
      <alignment/>
    </xf>
    <xf numFmtId="41" fontId="1" fillId="0" borderId="8" xfId="0" applyNumberFormat="1" applyFont="1" applyBorder="1" applyAlignment="1">
      <alignment/>
    </xf>
    <xf numFmtId="37" fontId="5" fillId="0" borderId="0" xfId="0" applyFont="1" applyAlignment="1">
      <alignment/>
    </xf>
    <xf numFmtId="186" fontId="1" fillId="0" borderId="0" xfId="0" applyNumberFormat="1" applyFont="1" applyFill="1" applyAlignment="1">
      <alignment/>
    </xf>
    <xf numFmtId="37" fontId="15" fillId="0" borderId="0" xfId="0" applyFont="1" applyAlignment="1">
      <alignment/>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1"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7" fillId="0" borderId="17" xfId="0" applyFont="1" applyBorder="1" applyAlignment="1" applyProtection="1">
      <alignment horizontal="center"/>
      <protection/>
    </xf>
    <xf numFmtId="37" fontId="7" fillId="0" borderId="7" xfId="0" applyFont="1" applyBorder="1" applyAlignment="1" applyProtection="1">
      <alignment horizontal="center"/>
      <protection/>
    </xf>
    <xf numFmtId="37" fontId="7" fillId="0" borderId="18" xfId="0" applyFont="1" applyBorder="1" applyAlignment="1" applyProtection="1">
      <alignment horizontal="center"/>
      <protection/>
    </xf>
    <xf numFmtId="37" fontId="1" fillId="0" borderId="0" xfId="0" applyFont="1" applyBorder="1" applyAlignment="1">
      <alignment horizontal="center"/>
    </xf>
    <xf numFmtId="37" fontId="7" fillId="0" borderId="1" xfId="0" applyFont="1" applyBorder="1" applyAlignment="1">
      <alignment horizontal="center"/>
    </xf>
    <xf numFmtId="37" fontId="1" fillId="0" borderId="0" xfId="0" applyFont="1" applyBorder="1" applyAlignment="1">
      <alignment horizontal="center" vertical="center"/>
    </xf>
    <xf numFmtId="37" fontId="7" fillId="2" borderId="31" xfId="0" applyFont="1" applyFill="1" applyBorder="1" applyAlignment="1">
      <alignment horizontal="center"/>
    </xf>
    <xf numFmtId="37" fontId="7" fillId="2" borderId="40" xfId="0" applyFont="1" applyFill="1" applyBorder="1" applyAlignment="1">
      <alignment horizontal="center"/>
    </xf>
    <xf numFmtId="37" fontId="7" fillId="2" borderId="41" xfId="0" applyFont="1" applyFill="1" applyBorder="1" applyAlignment="1">
      <alignment horizontal="center"/>
    </xf>
    <xf numFmtId="0" fontId="34" fillId="3" borderId="23" xfId="19" applyFont="1" applyFill="1" applyBorder="1" applyAlignment="1">
      <alignment horizontal="center" vertical="center"/>
      <protection/>
    </xf>
    <xf numFmtId="0" fontId="34" fillId="3" borderId="42" xfId="19" applyFont="1" applyFill="1" applyBorder="1" applyAlignment="1">
      <alignment horizontal="center" vertical="center"/>
      <protection/>
    </xf>
    <xf numFmtId="0" fontId="34" fillId="3" borderId="25" xfId="19"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LICB-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114300</xdr:rowOff>
    </xdr:from>
    <xdr:to>
      <xdr:col>1</xdr:col>
      <xdr:colOff>704850</xdr:colOff>
      <xdr:row>4</xdr:row>
      <xdr:rowOff>438150</xdr:rowOff>
    </xdr:to>
    <xdr:pic>
      <xdr:nvPicPr>
        <xdr:cNvPr id="1" name="Picture 8"/>
        <xdr:cNvPicPr preferRelativeResize="1">
          <a:picLocks noChangeAspect="1"/>
        </xdr:cNvPicPr>
      </xdr:nvPicPr>
      <xdr:blipFill>
        <a:blip r:embed="rId1"/>
        <a:stretch>
          <a:fillRect/>
        </a:stretch>
      </xdr:blipFill>
      <xdr:spPr>
        <a:xfrm>
          <a:off x="695325" y="495300"/>
          <a:ext cx="685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14</xdr:row>
      <xdr:rowOff>133350</xdr:rowOff>
    </xdr:from>
    <xdr:to>
      <xdr:col>5</xdr:col>
      <xdr:colOff>19050</xdr:colOff>
      <xdr:row>20</xdr:row>
      <xdr:rowOff>76200</xdr:rowOff>
    </xdr:to>
    <xdr:sp>
      <xdr:nvSpPr>
        <xdr:cNvPr id="1" name="Rectangle 3"/>
        <xdr:cNvSpPr>
          <a:spLocks/>
        </xdr:cNvSpPr>
      </xdr:nvSpPr>
      <xdr:spPr>
        <a:xfrm>
          <a:off x="1590675" y="2552700"/>
          <a:ext cx="91440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305</xdr:row>
      <xdr:rowOff>0</xdr:rowOff>
    </xdr:from>
    <xdr:to>
      <xdr:col>15</xdr:col>
      <xdr:colOff>381000</xdr:colOff>
      <xdr:row>307</xdr:row>
      <xdr:rowOff>171450</xdr:rowOff>
    </xdr:to>
    <xdr:sp>
      <xdr:nvSpPr>
        <xdr:cNvPr id="1" name="TextBox 1"/>
        <xdr:cNvSpPr txBox="1">
          <a:spLocks noChangeArrowheads="1"/>
        </xdr:cNvSpPr>
      </xdr:nvSpPr>
      <xdr:spPr>
        <a:xfrm>
          <a:off x="514350" y="50768250"/>
          <a:ext cx="6991350"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EPS  is  calculated  by  dividing  the  Group's  net  profit  for  the  period  by  the  weighted  average  number  of  ordinary  shares  in  issue  of  697.1 million  for  the  current  quarter  and  financial  year-to-date  (2004 : 682.9 million  and  681.0 million)  respectively.</a:t>
          </a:r>
        </a:p>
      </xdr:txBody>
    </xdr:sp>
    <xdr:clientData/>
  </xdr:twoCellAnchor>
  <xdr:twoCellAnchor>
    <xdr:from>
      <xdr:col>2</xdr:col>
      <xdr:colOff>0</xdr:colOff>
      <xdr:row>211</xdr:row>
      <xdr:rowOff>28575</xdr:rowOff>
    </xdr:from>
    <xdr:to>
      <xdr:col>15</xdr:col>
      <xdr:colOff>419100</xdr:colOff>
      <xdr:row>213</xdr:row>
      <xdr:rowOff>38100</xdr:rowOff>
    </xdr:to>
    <xdr:sp>
      <xdr:nvSpPr>
        <xdr:cNvPr id="2" name="TextBox 3"/>
        <xdr:cNvSpPr txBox="1">
          <a:spLocks noChangeArrowheads="1"/>
        </xdr:cNvSpPr>
      </xdr:nvSpPr>
      <xdr:spPr>
        <a:xfrm>
          <a:off x="504825" y="35061525"/>
          <a:ext cx="7038975"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taxation  (deferred  tax  assets)  was  provided  for  the  current  quarter  and  financial  year-to-date  in  respect  of  the  loss  making  companies.  Profit  recorded  by  the  Group  was  mainly  contributed  by  the  non-taxable  income.</a:t>
          </a:r>
        </a:p>
      </xdr:txBody>
    </xdr:sp>
    <xdr:clientData/>
  </xdr:twoCellAnchor>
  <xdr:twoCellAnchor>
    <xdr:from>
      <xdr:col>2</xdr:col>
      <xdr:colOff>0</xdr:colOff>
      <xdr:row>178</xdr:row>
      <xdr:rowOff>28575</xdr:rowOff>
    </xdr:from>
    <xdr:to>
      <xdr:col>16</xdr:col>
      <xdr:colOff>0</xdr:colOff>
      <xdr:row>184</xdr:row>
      <xdr:rowOff>85725</xdr:rowOff>
    </xdr:to>
    <xdr:sp>
      <xdr:nvSpPr>
        <xdr:cNvPr id="3" name="TextBox 4"/>
        <xdr:cNvSpPr txBox="1">
          <a:spLocks noChangeArrowheads="1"/>
        </xdr:cNvSpPr>
      </xdr:nvSpPr>
      <xdr:spPr>
        <a:xfrm>
          <a:off x="504825" y="29422725"/>
          <a:ext cx="7067550" cy="12001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anticipates  the  operating  environment  for  steel  and  timber  operations  to  remain  competitive  in  light  of  stiff  market  competition  and  higher  production  costs.  The  Group  will  continue  to  focus  on  enhancing  its  productivity  and  efficiency  levels  whilst  attempting  to  grow  its  market  share.
For  retail  operation  owned  by  an  associated  company,  the  successful  quotation on  the  Hong  Kong  stock  exchange  will  enable  it  to  stand  on  a  stronger  financial  footing  and  widen  its  earning  base.</a:t>
          </a:r>
        </a:p>
      </xdr:txBody>
    </xdr:sp>
    <xdr:clientData/>
  </xdr:twoCellAnchor>
  <xdr:twoCellAnchor>
    <xdr:from>
      <xdr:col>2</xdr:col>
      <xdr:colOff>9525</xdr:colOff>
      <xdr:row>104</xdr:row>
      <xdr:rowOff>0</xdr:rowOff>
    </xdr:from>
    <xdr:to>
      <xdr:col>16</xdr:col>
      <xdr:colOff>0</xdr:colOff>
      <xdr:row>106</xdr:row>
      <xdr:rowOff>0</xdr:rowOff>
    </xdr:to>
    <xdr:sp>
      <xdr:nvSpPr>
        <xdr:cNvPr id="4" name="TextBox 5"/>
        <xdr:cNvSpPr txBox="1">
          <a:spLocks noChangeArrowheads="1"/>
        </xdr:cNvSpPr>
      </xdr:nvSpPr>
      <xdr:spPr>
        <a:xfrm>
          <a:off x="514350" y="17240250"/>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55</xdr:row>
      <xdr:rowOff>0</xdr:rowOff>
    </xdr:from>
    <xdr:to>
      <xdr:col>16</xdr:col>
      <xdr:colOff>0</xdr:colOff>
      <xdr:row>55</xdr:row>
      <xdr:rowOff>0</xdr:rowOff>
    </xdr:to>
    <xdr:sp>
      <xdr:nvSpPr>
        <xdr:cNvPr id="5" name="TextBox 6"/>
        <xdr:cNvSpPr txBox="1">
          <a:spLocks noChangeArrowheads="1"/>
        </xdr:cNvSpPr>
      </xdr:nvSpPr>
      <xdr:spPr>
        <a:xfrm>
          <a:off x="514350" y="93345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in  the  previous  quarter,  the  issuance  of  debt  and  equity  securities  for  the  financial  year-to-date  are  as  follows:</a:t>
          </a:r>
        </a:p>
      </xdr:txBody>
    </xdr:sp>
    <xdr:clientData/>
  </xdr:twoCellAnchor>
  <xdr:twoCellAnchor>
    <xdr:from>
      <xdr:col>2</xdr:col>
      <xdr:colOff>0</xdr:colOff>
      <xdr:row>41</xdr:row>
      <xdr:rowOff>28575</xdr:rowOff>
    </xdr:from>
    <xdr:to>
      <xdr:col>15</xdr:col>
      <xdr:colOff>438150</xdr:colOff>
      <xdr:row>43</xdr:row>
      <xdr:rowOff>9525</xdr:rowOff>
    </xdr:to>
    <xdr:sp>
      <xdr:nvSpPr>
        <xdr:cNvPr id="6" name="TextBox 8"/>
        <xdr:cNvSpPr txBox="1">
          <a:spLocks noChangeArrowheads="1"/>
        </xdr:cNvSpPr>
      </xdr:nvSpPr>
      <xdr:spPr>
        <a:xfrm>
          <a:off x="504825" y="7086600"/>
          <a:ext cx="705802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there  were  no  items  affecting  assets, liabilities,  equity,  net  income  or  cash  flows  that  are  unusual  because  of  their  nature,  size  or  incidence. </a:t>
          </a:r>
        </a:p>
      </xdr:txBody>
    </xdr:sp>
    <xdr:clientData/>
  </xdr:twoCellAnchor>
  <xdr:twoCellAnchor>
    <xdr:from>
      <xdr:col>1</xdr:col>
      <xdr:colOff>276225</xdr:colOff>
      <xdr:row>13</xdr:row>
      <xdr:rowOff>66675</xdr:rowOff>
    </xdr:from>
    <xdr:to>
      <xdr:col>15</xdr:col>
      <xdr:colOff>428625</xdr:colOff>
      <xdr:row>24</xdr:row>
      <xdr:rowOff>0</xdr:rowOff>
    </xdr:to>
    <xdr:sp>
      <xdr:nvSpPr>
        <xdr:cNvPr id="7" name="TextBox 9"/>
        <xdr:cNvSpPr txBox="1">
          <a:spLocks noChangeArrowheads="1"/>
        </xdr:cNvSpPr>
      </xdr:nvSpPr>
      <xdr:spPr>
        <a:xfrm>
          <a:off x="495300" y="2505075"/>
          <a:ext cx="7058025" cy="1943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2005.
The  accounting  policies  and  methods  of  computation  adopted  by  the  Group  in  this  interim  financial  report  are  consistent  with  those  adopted  in  the  audited  financial  statements  for  the  financial  year  ended  30  June  2005  except  for  the  adoption  of  the  new  FRS  standards.
The  adoption  of  the  new  FRS  standards  does  not  have  any  material  effect  on  the  financial  results  of  the  Group  for  the  financial  year-to-date.
</a:t>
          </a:r>
        </a:p>
      </xdr:txBody>
    </xdr:sp>
    <xdr:clientData/>
  </xdr:twoCellAnchor>
  <xdr:twoCellAnchor>
    <xdr:from>
      <xdr:col>1</xdr:col>
      <xdr:colOff>266700</xdr:colOff>
      <xdr:row>136</xdr:row>
      <xdr:rowOff>0</xdr:rowOff>
    </xdr:from>
    <xdr:to>
      <xdr:col>15</xdr:col>
      <xdr:colOff>419100</xdr:colOff>
      <xdr:row>141</xdr:row>
      <xdr:rowOff>152400</xdr:rowOff>
    </xdr:to>
    <xdr:sp>
      <xdr:nvSpPr>
        <xdr:cNvPr id="8" name="TextBox 11"/>
        <xdr:cNvSpPr txBox="1">
          <a:spLocks noChangeArrowheads="1"/>
        </xdr:cNvSpPr>
      </xdr:nvSpPr>
      <xdr:spPr>
        <a:xfrm>
          <a:off x="485775" y="22250400"/>
          <a:ext cx="7058025" cy="1104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compared  to  the  preceding  year  corresponding  period,  loss  from  operations  was  reported  for  the  financial  period  under  review  on  the  back  of  a  lower  revenue.  This  was  largely  attributed  to  the  lower  contribution  from  our   hot  briquetted  iron  ("HBI")  operation  following  the  substantial  increase  in  the  raw  materials  (iron  ore)  prices.
However,  the  gain  recognised  pursuant  to  the  listing  on  The  Stock  Exchange  of  Hong  Kong  of  the  retail  business  by  its  associated  company  has  mitigated  the  losses  reported  by  the  other  divisions.</a:t>
          </a:r>
        </a:p>
      </xdr:txBody>
    </xdr:sp>
    <xdr:clientData/>
  </xdr:twoCellAnchor>
  <xdr:twoCellAnchor>
    <xdr:from>
      <xdr:col>5</xdr:col>
      <xdr:colOff>0</xdr:colOff>
      <xdr:row>246</xdr:row>
      <xdr:rowOff>0</xdr:rowOff>
    </xdr:from>
    <xdr:to>
      <xdr:col>10</xdr:col>
      <xdr:colOff>876300</xdr:colOff>
      <xdr:row>246</xdr:row>
      <xdr:rowOff>0</xdr:rowOff>
    </xdr:to>
    <xdr:sp>
      <xdr:nvSpPr>
        <xdr:cNvPr id="9" name="TextBox 14"/>
        <xdr:cNvSpPr txBox="1">
          <a:spLocks noChangeArrowheads="1"/>
        </xdr:cNvSpPr>
      </xdr:nvSpPr>
      <xdr:spPr>
        <a:xfrm>
          <a:off x="1733550"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28575</xdr:colOff>
      <xdr:row>246</xdr:row>
      <xdr:rowOff>0</xdr:rowOff>
    </xdr:from>
    <xdr:to>
      <xdr:col>10</xdr:col>
      <xdr:colOff>904875</xdr:colOff>
      <xdr:row>246</xdr:row>
      <xdr:rowOff>0</xdr:rowOff>
    </xdr:to>
    <xdr:sp>
      <xdr:nvSpPr>
        <xdr:cNvPr id="10" name="TextBox 17"/>
        <xdr:cNvSpPr txBox="1">
          <a:spLocks noChangeArrowheads="1"/>
        </xdr:cNvSpPr>
      </xdr:nvSpPr>
      <xdr:spPr>
        <a:xfrm>
          <a:off x="176212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246</xdr:row>
      <xdr:rowOff>0</xdr:rowOff>
    </xdr:from>
    <xdr:to>
      <xdr:col>10</xdr:col>
      <xdr:colOff>904875</xdr:colOff>
      <xdr:row>246</xdr:row>
      <xdr:rowOff>0</xdr:rowOff>
    </xdr:to>
    <xdr:sp>
      <xdr:nvSpPr>
        <xdr:cNvPr id="11" name="TextBox 20"/>
        <xdr:cNvSpPr txBox="1">
          <a:spLocks noChangeArrowheads="1"/>
        </xdr:cNvSpPr>
      </xdr:nvSpPr>
      <xdr:spPr>
        <a:xfrm>
          <a:off x="176212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246</xdr:row>
      <xdr:rowOff>0</xdr:rowOff>
    </xdr:from>
    <xdr:to>
      <xdr:col>10</xdr:col>
      <xdr:colOff>885825</xdr:colOff>
      <xdr:row>246</xdr:row>
      <xdr:rowOff>0</xdr:rowOff>
    </xdr:to>
    <xdr:sp>
      <xdr:nvSpPr>
        <xdr:cNvPr id="12" name="TextBox 21"/>
        <xdr:cNvSpPr txBox="1">
          <a:spLocks noChangeArrowheads="1"/>
        </xdr:cNvSpPr>
      </xdr:nvSpPr>
      <xdr:spPr>
        <a:xfrm>
          <a:off x="174307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246</xdr:row>
      <xdr:rowOff>0</xdr:rowOff>
    </xdr:from>
    <xdr:to>
      <xdr:col>10</xdr:col>
      <xdr:colOff>904875</xdr:colOff>
      <xdr:row>246</xdr:row>
      <xdr:rowOff>0</xdr:rowOff>
    </xdr:to>
    <xdr:sp>
      <xdr:nvSpPr>
        <xdr:cNvPr id="13" name="TextBox 23"/>
        <xdr:cNvSpPr txBox="1">
          <a:spLocks noChangeArrowheads="1"/>
        </xdr:cNvSpPr>
      </xdr:nvSpPr>
      <xdr:spPr>
        <a:xfrm>
          <a:off x="176212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246</xdr:row>
      <xdr:rowOff>0</xdr:rowOff>
    </xdr:from>
    <xdr:to>
      <xdr:col>10</xdr:col>
      <xdr:colOff>904875</xdr:colOff>
      <xdr:row>246</xdr:row>
      <xdr:rowOff>0</xdr:rowOff>
    </xdr:to>
    <xdr:sp>
      <xdr:nvSpPr>
        <xdr:cNvPr id="14" name="TextBox 24"/>
        <xdr:cNvSpPr txBox="1">
          <a:spLocks noChangeArrowheads="1"/>
        </xdr:cNvSpPr>
      </xdr:nvSpPr>
      <xdr:spPr>
        <a:xfrm>
          <a:off x="176212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246</xdr:row>
      <xdr:rowOff>0</xdr:rowOff>
    </xdr:from>
    <xdr:to>
      <xdr:col>10</xdr:col>
      <xdr:colOff>904875</xdr:colOff>
      <xdr:row>246</xdr:row>
      <xdr:rowOff>0</xdr:rowOff>
    </xdr:to>
    <xdr:sp>
      <xdr:nvSpPr>
        <xdr:cNvPr id="15" name="TextBox 25"/>
        <xdr:cNvSpPr txBox="1">
          <a:spLocks noChangeArrowheads="1"/>
        </xdr:cNvSpPr>
      </xdr:nvSpPr>
      <xdr:spPr>
        <a:xfrm>
          <a:off x="176212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246</xdr:row>
      <xdr:rowOff>0</xdr:rowOff>
    </xdr:from>
    <xdr:to>
      <xdr:col>10</xdr:col>
      <xdr:colOff>885825</xdr:colOff>
      <xdr:row>246</xdr:row>
      <xdr:rowOff>0</xdr:rowOff>
    </xdr:to>
    <xdr:sp>
      <xdr:nvSpPr>
        <xdr:cNvPr id="16" name="TextBox 26"/>
        <xdr:cNvSpPr txBox="1">
          <a:spLocks noChangeArrowheads="1"/>
        </xdr:cNvSpPr>
      </xdr:nvSpPr>
      <xdr:spPr>
        <a:xfrm>
          <a:off x="1762125" y="40805100"/>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246</xdr:row>
      <xdr:rowOff>0</xdr:rowOff>
    </xdr:from>
    <xdr:to>
      <xdr:col>15</xdr:col>
      <xdr:colOff>419100</xdr:colOff>
      <xdr:row>246</xdr:row>
      <xdr:rowOff>0</xdr:rowOff>
    </xdr:to>
    <xdr:sp>
      <xdr:nvSpPr>
        <xdr:cNvPr id="17" name="TextBox 27"/>
        <xdr:cNvSpPr txBox="1">
          <a:spLocks noChangeArrowheads="1"/>
        </xdr:cNvSpPr>
      </xdr:nvSpPr>
      <xdr:spPr>
        <a:xfrm>
          <a:off x="5172075" y="408051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246</xdr:row>
      <xdr:rowOff>0</xdr:rowOff>
    </xdr:from>
    <xdr:to>
      <xdr:col>10</xdr:col>
      <xdr:colOff>914400</xdr:colOff>
      <xdr:row>246</xdr:row>
      <xdr:rowOff>0</xdr:rowOff>
    </xdr:to>
    <xdr:sp>
      <xdr:nvSpPr>
        <xdr:cNvPr id="18" name="TextBox 30"/>
        <xdr:cNvSpPr txBox="1">
          <a:spLocks noChangeArrowheads="1"/>
        </xdr:cNvSpPr>
      </xdr:nvSpPr>
      <xdr:spPr>
        <a:xfrm>
          <a:off x="1733550" y="40805100"/>
          <a:ext cx="327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246</xdr:row>
      <xdr:rowOff>0</xdr:rowOff>
    </xdr:from>
    <xdr:to>
      <xdr:col>10</xdr:col>
      <xdr:colOff>914400</xdr:colOff>
      <xdr:row>246</xdr:row>
      <xdr:rowOff>0</xdr:rowOff>
    </xdr:to>
    <xdr:sp>
      <xdr:nvSpPr>
        <xdr:cNvPr id="19" name="TextBox 31"/>
        <xdr:cNvSpPr txBox="1">
          <a:spLocks noChangeArrowheads="1"/>
        </xdr:cNvSpPr>
      </xdr:nvSpPr>
      <xdr:spPr>
        <a:xfrm>
          <a:off x="1847850" y="40805100"/>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246</xdr:row>
      <xdr:rowOff>0</xdr:rowOff>
    </xdr:from>
    <xdr:to>
      <xdr:col>16</xdr:col>
      <xdr:colOff>0</xdr:colOff>
      <xdr:row>246</xdr:row>
      <xdr:rowOff>0</xdr:rowOff>
    </xdr:to>
    <xdr:sp>
      <xdr:nvSpPr>
        <xdr:cNvPr id="20" name="TextBox 33"/>
        <xdr:cNvSpPr txBox="1">
          <a:spLocks noChangeArrowheads="1"/>
        </xdr:cNvSpPr>
      </xdr:nvSpPr>
      <xdr:spPr>
        <a:xfrm>
          <a:off x="5029200" y="4080510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246</xdr:row>
      <xdr:rowOff>0</xdr:rowOff>
    </xdr:from>
    <xdr:to>
      <xdr:col>15</xdr:col>
      <xdr:colOff>409575</xdr:colOff>
      <xdr:row>246</xdr:row>
      <xdr:rowOff>0</xdr:rowOff>
    </xdr:to>
    <xdr:sp>
      <xdr:nvSpPr>
        <xdr:cNvPr id="21" name="TextBox 34"/>
        <xdr:cNvSpPr txBox="1">
          <a:spLocks noChangeArrowheads="1"/>
        </xdr:cNvSpPr>
      </xdr:nvSpPr>
      <xdr:spPr>
        <a:xfrm>
          <a:off x="5143500" y="40805100"/>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1</xdr:col>
      <xdr:colOff>266700</xdr:colOff>
      <xdr:row>28</xdr:row>
      <xdr:rowOff>9525</xdr:rowOff>
    </xdr:from>
    <xdr:to>
      <xdr:col>16</xdr:col>
      <xdr:colOff>0</xdr:colOff>
      <xdr:row>29</xdr:row>
      <xdr:rowOff>57150</xdr:rowOff>
    </xdr:to>
    <xdr:sp>
      <xdr:nvSpPr>
        <xdr:cNvPr id="22" name="TextBox 37"/>
        <xdr:cNvSpPr txBox="1">
          <a:spLocks noChangeArrowheads="1"/>
        </xdr:cNvSpPr>
      </xdr:nvSpPr>
      <xdr:spPr>
        <a:xfrm>
          <a:off x="485775" y="5010150"/>
          <a:ext cx="7086600" cy="2381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audit  qualifications  on  audit  report  of  the  preceding  audited  financial  statements.  </a:t>
          </a:r>
        </a:p>
      </xdr:txBody>
    </xdr:sp>
    <xdr:clientData/>
  </xdr:twoCellAnchor>
  <xdr:twoCellAnchor>
    <xdr:from>
      <xdr:col>2</xdr:col>
      <xdr:colOff>38100</xdr:colOff>
      <xdr:row>65</xdr:row>
      <xdr:rowOff>0</xdr:rowOff>
    </xdr:from>
    <xdr:to>
      <xdr:col>16</xdr:col>
      <xdr:colOff>66675</xdr:colOff>
      <xdr:row>66</xdr:row>
      <xdr:rowOff>66675</xdr:rowOff>
    </xdr:to>
    <xdr:sp>
      <xdr:nvSpPr>
        <xdr:cNvPr id="23" name="TextBox 40"/>
        <xdr:cNvSpPr txBox="1">
          <a:spLocks noChangeArrowheads="1"/>
        </xdr:cNvSpPr>
      </xdr:nvSpPr>
      <xdr:spPr>
        <a:xfrm>
          <a:off x="542925" y="11010900"/>
          <a:ext cx="7096125" cy="2571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9525</xdr:colOff>
      <xdr:row>111</xdr:row>
      <xdr:rowOff>38100</xdr:rowOff>
    </xdr:from>
    <xdr:to>
      <xdr:col>15</xdr:col>
      <xdr:colOff>409575</xdr:colOff>
      <xdr:row>113</xdr:row>
      <xdr:rowOff>9525</xdr:rowOff>
    </xdr:to>
    <xdr:sp>
      <xdr:nvSpPr>
        <xdr:cNvPr id="24" name="TextBox 42"/>
        <xdr:cNvSpPr txBox="1">
          <a:spLocks noChangeArrowheads="1"/>
        </xdr:cNvSpPr>
      </xdr:nvSpPr>
      <xdr:spPr>
        <a:xfrm>
          <a:off x="514350" y="18402300"/>
          <a:ext cx="70199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126</xdr:row>
      <xdr:rowOff>0</xdr:rowOff>
    </xdr:from>
    <xdr:to>
      <xdr:col>15</xdr:col>
      <xdr:colOff>400050</xdr:colOff>
      <xdr:row>126</xdr:row>
      <xdr:rowOff>0</xdr:rowOff>
    </xdr:to>
    <xdr:sp>
      <xdr:nvSpPr>
        <xdr:cNvPr id="25" name="TextBox 43"/>
        <xdr:cNvSpPr txBox="1">
          <a:spLocks noChangeArrowheads="1"/>
        </xdr:cNvSpPr>
      </xdr:nvSpPr>
      <xdr:spPr>
        <a:xfrm>
          <a:off x="504825" y="20774025"/>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297</xdr:row>
      <xdr:rowOff>0</xdr:rowOff>
    </xdr:from>
    <xdr:to>
      <xdr:col>16</xdr:col>
      <xdr:colOff>19050</xdr:colOff>
      <xdr:row>297</xdr:row>
      <xdr:rowOff>0</xdr:rowOff>
    </xdr:to>
    <xdr:sp>
      <xdr:nvSpPr>
        <xdr:cNvPr id="26" name="TextBox 44"/>
        <xdr:cNvSpPr txBox="1">
          <a:spLocks noChangeArrowheads="1"/>
        </xdr:cNvSpPr>
      </xdr:nvSpPr>
      <xdr:spPr>
        <a:xfrm>
          <a:off x="495300" y="49539525"/>
          <a:ext cx="7096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of  Directors  is  recommending  the  payment  of  a  first  and  final  dividend  of  1%  less  28%  taxation:
(a)   i.    Amount  per  share : 1 sen  (less  28%  taxation);
       ii.   Previous  corresponding  year : 0.5 sen  per  share  (less  28%  taxation)  amounting  to  RM2.4 million; and
      iii.   Total  dividend  for  the  current  financial  year : RM4.9 million  (net);
(b)  Date  payable : To  be  announced  at  a  later  date; and
(c)  The  date  of  entitlement  to  dividend  will  be  announced  later.</a:t>
          </a:r>
        </a:p>
      </xdr:txBody>
    </xdr:sp>
    <xdr:clientData/>
  </xdr:twoCellAnchor>
  <xdr:twoCellAnchor>
    <xdr:from>
      <xdr:col>2</xdr:col>
      <xdr:colOff>0</xdr:colOff>
      <xdr:row>126</xdr:row>
      <xdr:rowOff>0</xdr:rowOff>
    </xdr:from>
    <xdr:to>
      <xdr:col>15</xdr:col>
      <xdr:colOff>438150</xdr:colOff>
      <xdr:row>126</xdr:row>
      <xdr:rowOff>0</xdr:rowOff>
    </xdr:to>
    <xdr:sp>
      <xdr:nvSpPr>
        <xdr:cNvPr id="27" name="TextBox 46"/>
        <xdr:cNvSpPr txBox="1">
          <a:spLocks noChangeArrowheads="1"/>
        </xdr:cNvSpPr>
      </xdr:nvSpPr>
      <xdr:spPr>
        <a:xfrm>
          <a:off x="504825" y="207740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246</xdr:row>
      <xdr:rowOff>0</xdr:rowOff>
    </xdr:from>
    <xdr:to>
      <xdr:col>10</xdr:col>
      <xdr:colOff>914400</xdr:colOff>
      <xdr:row>246</xdr:row>
      <xdr:rowOff>0</xdr:rowOff>
    </xdr:to>
    <xdr:sp>
      <xdr:nvSpPr>
        <xdr:cNvPr id="28" name="TextBox 47"/>
        <xdr:cNvSpPr txBox="1">
          <a:spLocks noChangeArrowheads="1"/>
        </xdr:cNvSpPr>
      </xdr:nvSpPr>
      <xdr:spPr>
        <a:xfrm>
          <a:off x="1771650"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246</xdr:row>
      <xdr:rowOff>0</xdr:rowOff>
    </xdr:from>
    <xdr:to>
      <xdr:col>11</xdr:col>
      <xdr:colOff>0</xdr:colOff>
      <xdr:row>246</xdr:row>
      <xdr:rowOff>0</xdr:rowOff>
    </xdr:to>
    <xdr:sp>
      <xdr:nvSpPr>
        <xdr:cNvPr id="29" name="TextBox 48"/>
        <xdr:cNvSpPr txBox="1">
          <a:spLocks noChangeArrowheads="1"/>
        </xdr:cNvSpPr>
      </xdr:nvSpPr>
      <xdr:spPr>
        <a:xfrm>
          <a:off x="1790700"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246</xdr:row>
      <xdr:rowOff>0</xdr:rowOff>
    </xdr:from>
    <xdr:to>
      <xdr:col>15</xdr:col>
      <xdr:colOff>419100</xdr:colOff>
      <xdr:row>246</xdr:row>
      <xdr:rowOff>0</xdr:rowOff>
    </xdr:to>
    <xdr:sp>
      <xdr:nvSpPr>
        <xdr:cNvPr id="30" name="TextBox 50"/>
        <xdr:cNvSpPr txBox="1">
          <a:spLocks noChangeArrowheads="1"/>
        </xdr:cNvSpPr>
      </xdr:nvSpPr>
      <xdr:spPr>
        <a:xfrm>
          <a:off x="5172075" y="408051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246</xdr:row>
      <xdr:rowOff>0</xdr:rowOff>
    </xdr:from>
    <xdr:to>
      <xdr:col>15</xdr:col>
      <xdr:colOff>409575</xdr:colOff>
      <xdr:row>246</xdr:row>
      <xdr:rowOff>0</xdr:rowOff>
    </xdr:to>
    <xdr:sp>
      <xdr:nvSpPr>
        <xdr:cNvPr id="31" name="TextBox 53"/>
        <xdr:cNvSpPr txBox="1">
          <a:spLocks noChangeArrowheads="1"/>
        </xdr:cNvSpPr>
      </xdr:nvSpPr>
      <xdr:spPr>
        <a:xfrm>
          <a:off x="5153025" y="408051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246</xdr:row>
      <xdr:rowOff>0</xdr:rowOff>
    </xdr:from>
    <xdr:to>
      <xdr:col>10</xdr:col>
      <xdr:colOff>904875</xdr:colOff>
      <xdr:row>246</xdr:row>
      <xdr:rowOff>0</xdr:rowOff>
    </xdr:to>
    <xdr:sp>
      <xdr:nvSpPr>
        <xdr:cNvPr id="32" name="TextBox 54"/>
        <xdr:cNvSpPr txBox="1">
          <a:spLocks noChangeArrowheads="1"/>
        </xdr:cNvSpPr>
      </xdr:nvSpPr>
      <xdr:spPr>
        <a:xfrm>
          <a:off x="176212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5</xdr:col>
      <xdr:colOff>9525</xdr:colOff>
      <xdr:row>246</xdr:row>
      <xdr:rowOff>0</xdr:rowOff>
    </xdr:from>
    <xdr:to>
      <xdr:col>10</xdr:col>
      <xdr:colOff>885825</xdr:colOff>
      <xdr:row>246</xdr:row>
      <xdr:rowOff>0</xdr:rowOff>
    </xdr:to>
    <xdr:sp>
      <xdr:nvSpPr>
        <xdr:cNvPr id="33" name="TextBox 56"/>
        <xdr:cNvSpPr txBox="1">
          <a:spLocks noChangeArrowheads="1"/>
        </xdr:cNvSpPr>
      </xdr:nvSpPr>
      <xdr:spPr>
        <a:xfrm>
          <a:off x="174307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48</xdr:row>
      <xdr:rowOff>9525</xdr:rowOff>
    </xdr:from>
    <xdr:to>
      <xdr:col>15</xdr:col>
      <xdr:colOff>438150</xdr:colOff>
      <xdr:row>50</xdr:row>
      <xdr:rowOff>9525</xdr:rowOff>
    </xdr:to>
    <xdr:sp>
      <xdr:nvSpPr>
        <xdr:cNvPr id="34" name="TextBox 57"/>
        <xdr:cNvSpPr txBox="1">
          <a:spLocks noChangeArrowheads="1"/>
        </xdr:cNvSpPr>
      </xdr:nvSpPr>
      <xdr:spPr>
        <a:xfrm>
          <a:off x="504825" y="822007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246</xdr:row>
      <xdr:rowOff>0</xdr:rowOff>
    </xdr:from>
    <xdr:to>
      <xdr:col>15</xdr:col>
      <xdr:colOff>400050</xdr:colOff>
      <xdr:row>246</xdr:row>
      <xdr:rowOff>0</xdr:rowOff>
    </xdr:to>
    <xdr:sp>
      <xdr:nvSpPr>
        <xdr:cNvPr id="35" name="TextBox 59"/>
        <xdr:cNvSpPr txBox="1">
          <a:spLocks noChangeArrowheads="1"/>
        </xdr:cNvSpPr>
      </xdr:nvSpPr>
      <xdr:spPr>
        <a:xfrm>
          <a:off x="5038725" y="40805100"/>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246</xdr:row>
      <xdr:rowOff>0</xdr:rowOff>
    </xdr:from>
    <xdr:to>
      <xdr:col>15</xdr:col>
      <xdr:colOff>419100</xdr:colOff>
      <xdr:row>246</xdr:row>
      <xdr:rowOff>0</xdr:rowOff>
    </xdr:to>
    <xdr:sp>
      <xdr:nvSpPr>
        <xdr:cNvPr id="36" name="TextBox 60"/>
        <xdr:cNvSpPr txBox="1">
          <a:spLocks noChangeArrowheads="1"/>
        </xdr:cNvSpPr>
      </xdr:nvSpPr>
      <xdr:spPr>
        <a:xfrm>
          <a:off x="5172075" y="408051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246</xdr:row>
      <xdr:rowOff>0</xdr:rowOff>
    </xdr:from>
    <xdr:to>
      <xdr:col>15</xdr:col>
      <xdr:colOff>438150</xdr:colOff>
      <xdr:row>246</xdr:row>
      <xdr:rowOff>0</xdr:rowOff>
    </xdr:to>
    <xdr:sp>
      <xdr:nvSpPr>
        <xdr:cNvPr id="37" name="TextBox 61"/>
        <xdr:cNvSpPr txBox="1">
          <a:spLocks noChangeArrowheads="1"/>
        </xdr:cNvSpPr>
      </xdr:nvSpPr>
      <xdr:spPr>
        <a:xfrm>
          <a:off x="5191125" y="408051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246</xdr:row>
      <xdr:rowOff>0</xdr:rowOff>
    </xdr:from>
    <xdr:to>
      <xdr:col>12</xdr:col>
      <xdr:colOff>76200</xdr:colOff>
      <xdr:row>246</xdr:row>
      <xdr:rowOff>0</xdr:rowOff>
    </xdr:to>
    <xdr:sp>
      <xdr:nvSpPr>
        <xdr:cNvPr id="38" name="TextBox 63"/>
        <xdr:cNvSpPr txBox="1">
          <a:spLocks noChangeArrowheads="1"/>
        </xdr:cNvSpPr>
      </xdr:nvSpPr>
      <xdr:spPr>
        <a:xfrm>
          <a:off x="5019675" y="40805100"/>
          <a:ext cx="200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246</xdr:row>
      <xdr:rowOff>0</xdr:rowOff>
    </xdr:from>
    <xdr:to>
      <xdr:col>12</xdr:col>
      <xdr:colOff>66675</xdr:colOff>
      <xdr:row>246</xdr:row>
      <xdr:rowOff>0</xdr:rowOff>
    </xdr:to>
    <xdr:sp>
      <xdr:nvSpPr>
        <xdr:cNvPr id="39" name="TextBox 64"/>
        <xdr:cNvSpPr txBox="1">
          <a:spLocks noChangeArrowheads="1"/>
        </xdr:cNvSpPr>
      </xdr:nvSpPr>
      <xdr:spPr>
        <a:xfrm>
          <a:off x="5019675" y="40805100"/>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9525</xdr:colOff>
      <xdr:row>246</xdr:row>
      <xdr:rowOff>0</xdr:rowOff>
    </xdr:from>
    <xdr:to>
      <xdr:col>10</xdr:col>
      <xdr:colOff>885825</xdr:colOff>
      <xdr:row>246</xdr:row>
      <xdr:rowOff>0</xdr:rowOff>
    </xdr:to>
    <xdr:sp>
      <xdr:nvSpPr>
        <xdr:cNvPr id="40" name="TextBox 65"/>
        <xdr:cNvSpPr txBox="1">
          <a:spLocks noChangeArrowheads="1"/>
        </xdr:cNvSpPr>
      </xdr:nvSpPr>
      <xdr:spPr>
        <a:xfrm>
          <a:off x="1743075"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120</xdr:row>
      <xdr:rowOff>0</xdr:rowOff>
    </xdr:from>
    <xdr:to>
      <xdr:col>15</xdr:col>
      <xdr:colOff>428625</xdr:colOff>
      <xdr:row>120</xdr:row>
      <xdr:rowOff>0</xdr:rowOff>
    </xdr:to>
    <xdr:sp>
      <xdr:nvSpPr>
        <xdr:cNvPr id="41" name="TextBox 66"/>
        <xdr:cNvSpPr txBox="1">
          <a:spLocks noChangeArrowheads="1"/>
        </xdr:cNvSpPr>
      </xdr:nvSpPr>
      <xdr:spPr>
        <a:xfrm>
          <a:off x="495300" y="19869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0</xdr:colOff>
      <xdr:row>322</xdr:row>
      <xdr:rowOff>9525</xdr:rowOff>
    </xdr:from>
    <xdr:to>
      <xdr:col>15</xdr:col>
      <xdr:colOff>419100</xdr:colOff>
      <xdr:row>325</xdr:row>
      <xdr:rowOff>47625</xdr:rowOff>
    </xdr:to>
    <xdr:sp>
      <xdr:nvSpPr>
        <xdr:cNvPr id="42" name="TextBox 68"/>
        <xdr:cNvSpPr txBox="1">
          <a:spLocks noChangeArrowheads="1"/>
        </xdr:cNvSpPr>
      </xdr:nvSpPr>
      <xdr:spPr>
        <a:xfrm>
          <a:off x="504825" y="53606700"/>
          <a:ext cx="7038975" cy="6096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group  wide  restructuring  scheme  ("GWRS")  which  included  the  requirements  to  disclose  the  status  of  the  Proposed  Divestment  Programme  (Please  refer  to  Appendix  attached).</a:t>
          </a:r>
        </a:p>
      </xdr:txBody>
    </xdr:sp>
    <xdr:clientData/>
  </xdr:twoCellAnchor>
  <xdr:twoCellAnchor>
    <xdr:from>
      <xdr:col>3</xdr:col>
      <xdr:colOff>28575</xdr:colOff>
      <xdr:row>246</xdr:row>
      <xdr:rowOff>0</xdr:rowOff>
    </xdr:from>
    <xdr:to>
      <xdr:col>15</xdr:col>
      <xdr:colOff>238125</xdr:colOff>
      <xdr:row>246</xdr:row>
      <xdr:rowOff>0</xdr:rowOff>
    </xdr:to>
    <xdr:sp>
      <xdr:nvSpPr>
        <xdr:cNvPr id="43" name="TextBox 69"/>
        <xdr:cNvSpPr txBox="1">
          <a:spLocks noChangeArrowheads="1"/>
        </xdr:cNvSpPr>
      </xdr:nvSpPr>
      <xdr:spPr>
        <a:xfrm>
          <a:off x="809625" y="40805100"/>
          <a:ext cx="6553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289</xdr:row>
      <xdr:rowOff>28575</xdr:rowOff>
    </xdr:from>
    <xdr:to>
      <xdr:col>16</xdr:col>
      <xdr:colOff>9525</xdr:colOff>
      <xdr:row>292</xdr:row>
      <xdr:rowOff>171450</xdr:rowOff>
    </xdr:to>
    <xdr:sp>
      <xdr:nvSpPr>
        <xdr:cNvPr id="44" name="TextBox 70"/>
        <xdr:cNvSpPr txBox="1">
          <a:spLocks noChangeArrowheads="1"/>
        </xdr:cNvSpPr>
      </xdr:nvSpPr>
      <xdr:spPr>
        <a:xfrm>
          <a:off x="533400" y="48196500"/>
          <a:ext cx="7048500" cy="714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material  litigations  of  the  Company's  listed  subsidiary,  Lion  Forest,  are  reported  in  the  Interim  Report  of  Lion  Forest.
Other  than  the  above,  there  were  no  material  litigations  since  the  last  annual  balance  sheet  date.</a:t>
          </a:r>
        </a:p>
      </xdr:txBody>
    </xdr:sp>
    <xdr:clientData/>
  </xdr:twoCellAnchor>
  <xdr:twoCellAnchor>
    <xdr:from>
      <xdr:col>1</xdr:col>
      <xdr:colOff>276225</xdr:colOff>
      <xdr:row>175</xdr:row>
      <xdr:rowOff>0</xdr:rowOff>
    </xdr:from>
    <xdr:to>
      <xdr:col>15</xdr:col>
      <xdr:colOff>428625</xdr:colOff>
      <xdr:row>175</xdr:row>
      <xdr:rowOff>0</xdr:rowOff>
    </xdr:to>
    <xdr:sp>
      <xdr:nvSpPr>
        <xdr:cNvPr id="45" name="TextBox 72"/>
        <xdr:cNvSpPr txBox="1">
          <a:spLocks noChangeArrowheads="1"/>
        </xdr:cNvSpPr>
      </xdr:nvSpPr>
      <xdr:spPr>
        <a:xfrm>
          <a:off x="495300" y="2898457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experiencing  low  contribution  from  these  two  group  of  companies  in  the  previous  quarter  due  to  the  shutdown  of  the paper  plant  for  annual  maintenance  and  the  seasonal  low  demand  for  beer  consumption  in  China,  a  better  set  of  results  were  registered  in  the  current  quarter.</a:t>
          </a:r>
        </a:p>
      </xdr:txBody>
    </xdr:sp>
    <xdr:clientData/>
  </xdr:twoCellAnchor>
  <xdr:twoCellAnchor>
    <xdr:from>
      <xdr:col>2</xdr:col>
      <xdr:colOff>0</xdr:colOff>
      <xdr:row>126</xdr:row>
      <xdr:rowOff>28575</xdr:rowOff>
    </xdr:from>
    <xdr:to>
      <xdr:col>15</xdr:col>
      <xdr:colOff>438150</xdr:colOff>
      <xdr:row>128</xdr:row>
      <xdr:rowOff>38100</xdr:rowOff>
    </xdr:to>
    <xdr:sp>
      <xdr:nvSpPr>
        <xdr:cNvPr id="46" name="TextBox 74"/>
        <xdr:cNvSpPr txBox="1">
          <a:spLocks noChangeArrowheads="1"/>
        </xdr:cNvSpPr>
      </xdr:nvSpPr>
      <xdr:spPr>
        <a:xfrm>
          <a:off x="504825" y="20802600"/>
          <a:ext cx="705802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or  contingent  assets  of  the  Company's  listed  subsidiary,  Lion  Forest  Industries  Berhad  ("Lion  Forest")  are  reported  in  the  Interim  Report  of  Lion  Forest.</a:t>
          </a:r>
        </a:p>
      </xdr:txBody>
    </xdr:sp>
    <xdr:clientData/>
  </xdr:twoCellAnchor>
  <xdr:twoCellAnchor>
    <xdr:from>
      <xdr:col>1</xdr:col>
      <xdr:colOff>276225</xdr:colOff>
      <xdr:row>221</xdr:row>
      <xdr:rowOff>0</xdr:rowOff>
    </xdr:from>
    <xdr:to>
      <xdr:col>15</xdr:col>
      <xdr:colOff>428625</xdr:colOff>
      <xdr:row>223</xdr:row>
      <xdr:rowOff>0</xdr:rowOff>
    </xdr:to>
    <xdr:sp>
      <xdr:nvSpPr>
        <xdr:cNvPr id="47" name="TextBox 75"/>
        <xdr:cNvSpPr txBox="1">
          <a:spLocks noChangeArrowheads="1"/>
        </xdr:cNvSpPr>
      </xdr:nvSpPr>
      <xdr:spPr>
        <a:xfrm>
          <a:off x="495300" y="3677602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there  were  no  material  sale  of  unquoted  investments  and/or  properties  for  the  current  quarter  and  financial  year-to-date.</a:t>
          </a:r>
        </a:p>
      </xdr:txBody>
    </xdr:sp>
    <xdr:clientData/>
  </xdr:twoCellAnchor>
  <xdr:twoCellAnchor>
    <xdr:from>
      <xdr:col>2</xdr:col>
      <xdr:colOff>219075</xdr:colOff>
      <xdr:row>120</xdr:row>
      <xdr:rowOff>0</xdr:rowOff>
    </xdr:from>
    <xdr:to>
      <xdr:col>16</xdr:col>
      <xdr:colOff>0</xdr:colOff>
      <xdr:row>120</xdr:row>
      <xdr:rowOff>0</xdr:rowOff>
    </xdr:to>
    <xdr:sp>
      <xdr:nvSpPr>
        <xdr:cNvPr id="48" name="TextBox 77"/>
        <xdr:cNvSpPr txBox="1">
          <a:spLocks noChangeArrowheads="1"/>
        </xdr:cNvSpPr>
      </xdr:nvSpPr>
      <xdr:spPr>
        <a:xfrm>
          <a:off x="723900" y="19869150"/>
          <a:ext cx="6848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Lion  Forest  Industries  Berhad  (formerly  known  as  Posim  Berhad)  
       ("Lion  Forest")  by  the  Company  and  AMSB;
b)   Acquisition  of  59.47%  equity  interest  in  Lion  Diversified  Holdings  Berhad  (formerly  known  as  Chocolate  
       Products  (Malaysia)  Berhad)  ("Lion  Diversified")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55</xdr:row>
      <xdr:rowOff>0</xdr:rowOff>
    </xdr:from>
    <xdr:to>
      <xdr:col>16</xdr:col>
      <xdr:colOff>19050</xdr:colOff>
      <xdr:row>55</xdr:row>
      <xdr:rowOff>0</xdr:rowOff>
    </xdr:to>
    <xdr:sp>
      <xdr:nvSpPr>
        <xdr:cNvPr id="49" name="TextBox 78"/>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in  each  existing  issued  and  fully  paid-up  ordinary  share  of  RM1.00  in  the  Company;
the  issuance  of  1  new  ordinary  share  of  RM0.75  at  par  for  cash;</a:t>
          </a:r>
        </a:p>
      </xdr:txBody>
    </xdr:sp>
    <xdr:clientData/>
  </xdr:twoCellAnchor>
  <xdr:twoCellAnchor>
    <xdr:from>
      <xdr:col>2</xdr:col>
      <xdr:colOff>9525</xdr:colOff>
      <xdr:row>55</xdr:row>
      <xdr:rowOff>0</xdr:rowOff>
    </xdr:from>
    <xdr:to>
      <xdr:col>16</xdr:col>
      <xdr:colOff>9525</xdr:colOff>
      <xdr:row>59</xdr:row>
      <xdr:rowOff>152400</xdr:rowOff>
    </xdr:to>
    <xdr:sp>
      <xdr:nvSpPr>
        <xdr:cNvPr id="50" name="TextBox 79"/>
        <xdr:cNvSpPr txBox="1">
          <a:spLocks noChangeArrowheads="1"/>
        </xdr:cNvSpPr>
      </xdr:nvSpPr>
      <xdr:spPr>
        <a:xfrm>
          <a:off x="514350" y="9334500"/>
          <a:ext cx="7067550" cy="885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the  Group  has  issued  RM500  million  Bai'  Bithaman  Ajil  Islamic  debt  securities  and  has  redeemed/repaid  part of its  Bonds  and  USD  Debts  amounting  to  RM88 million.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246</xdr:row>
      <xdr:rowOff>0</xdr:rowOff>
    </xdr:from>
    <xdr:to>
      <xdr:col>15</xdr:col>
      <xdr:colOff>400050</xdr:colOff>
      <xdr:row>246</xdr:row>
      <xdr:rowOff>0</xdr:rowOff>
    </xdr:to>
    <xdr:sp>
      <xdr:nvSpPr>
        <xdr:cNvPr id="51" name="TextBox 80"/>
        <xdr:cNvSpPr txBox="1">
          <a:spLocks noChangeArrowheads="1"/>
        </xdr:cNvSpPr>
      </xdr:nvSpPr>
      <xdr:spPr>
        <a:xfrm>
          <a:off x="5143500" y="408051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246</xdr:row>
      <xdr:rowOff>0</xdr:rowOff>
    </xdr:from>
    <xdr:to>
      <xdr:col>15</xdr:col>
      <xdr:colOff>409575</xdr:colOff>
      <xdr:row>246</xdr:row>
      <xdr:rowOff>0</xdr:rowOff>
    </xdr:to>
    <xdr:sp>
      <xdr:nvSpPr>
        <xdr:cNvPr id="52" name="TextBox 82"/>
        <xdr:cNvSpPr txBox="1">
          <a:spLocks noChangeArrowheads="1"/>
        </xdr:cNvSpPr>
      </xdr:nvSpPr>
      <xdr:spPr>
        <a:xfrm>
          <a:off x="5038725" y="40805100"/>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246</xdr:row>
      <xdr:rowOff>0</xdr:rowOff>
    </xdr:from>
    <xdr:to>
      <xdr:col>10</xdr:col>
      <xdr:colOff>876300</xdr:colOff>
      <xdr:row>246</xdr:row>
      <xdr:rowOff>0</xdr:rowOff>
    </xdr:to>
    <xdr:sp>
      <xdr:nvSpPr>
        <xdr:cNvPr id="53" name="TextBox 83"/>
        <xdr:cNvSpPr txBox="1">
          <a:spLocks noChangeArrowheads="1"/>
        </xdr:cNvSpPr>
      </xdr:nvSpPr>
      <xdr:spPr>
        <a:xfrm>
          <a:off x="1733550" y="40805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246</xdr:row>
      <xdr:rowOff>0</xdr:rowOff>
    </xdr:from>
    <xdr:to>
      <xdr:col>16</xdr:col>
      <xdr:colOff>0</xdr:colOff>
      <xdr:row>246</xdr:row>
      <xdr:rowOff>0</xdr:rowOff>
    </xdr:to>
    <xdr:sp>
      <xdr:nvSpPr>
        <xdr:cNvPr id="54" name="TextBox 85"/>
        <xdr:cNvSpPr txBox="1">
          <a:spLocks noChangeArrowheads="1"/>
        </xdr:cNvSpPr>
      </xdr:nvSpPr>
      <xdr:spPr>
        <a:xfrm>
          <a:off x="5029200" y="4080510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2</xdr:col>
      <xdr:colOff>0</xdr:colOff>
      <xdr:row>244</xdr:row>
      <xdr:rowOff>76200</xdr:rowOff>
    </xdr:from>
    <xdr:to>
      <xdr:col>15</xdr:col>
      <xdr:colOff>438150</xdr:colOff>
      <xdr:row>247</xdr:row>
      <xdr:rowOff>152400</xdr:rowOff>
    </xdr:to>
    <xdr:sp>
      <xdr:nvSpPr>
        <xdr:cNvPr id="55" name="TextBox 88"/>
        <xdr:cNvSpPr txBox="1">
          <a:spLocks noChangeArrowheads="1"/>
        </xdr:cNvSpPr>
      </xdr:nvSpPr>
      <xdr:spPr>
        <a:xfrm>
          <a:off x="504825" y="40500300"/>
          <a:ext cx="7058025" cy="647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the  Company's  listed  subsidiary,  Lion  Forest  is  reported  in  the  Interim  Report  of  Lion  Forest.
Other  than  the  above,  there  were  no  corporate  proposals  at  the  date  of  this  report.</a:t>
          </a:r>
        </a:p>
      </xdr:txBody>
    </xdr:sp>
    <xdr:clientData/>
  </xdr:twoCellAnchor>
  <xdr:twoCellAnchor>
    <xdr:from>
      <xdr:col>12</xdr:col>
      <xdr:colOff>28575</xdr:colOff>
      <xdr:row>246</xdr:row>
      <xdr:rowOff>0</xdr:rowOff>
    </xdr:from>
    <xdr:to>
      <xdr:col>15</xdr:col>
      <xdr:colOff>428625</xdr:colOff>
      <xdr:row>246</xdr:row>
      <xdr:rowOff>0</xdr:rowOff>
    </xdr:to>
    <xdr:sp>
      <xdr:nvSpPr>
        <xdr:cNvPr id="56" name="TextBox 89"/>
        <xdr:cNvSpPr txBox="1">
          <a:spLocks noChangeArrowheads="1"/>
        </xdr:cNvSpPr>
      </xdr:nvSpPr>
      <xdr:spPr>
        <a:xfrm>
          <a:off x="5172075" y="408051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55</xdr:row>
      <xdr:rowOff>0</xdr:rowOff>
    </xdr:from>
    <xdr:to>
      <xdr:col>16</xdr:col>
      <xdr:colOff>19050</xdr:colOff>
      <xdr:row>55</xdr:row>
      <xdr:rowOff>0</xdr:rowOff>
    </xdr:to>
    <xdr:sp>
      <xdr:nvSpPr>
        <xdr:cNvPr id="57" name="TextBox 90"/>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55</xdr:row>
      <xdr:rowOff>0</xdr:rowOff>
    </xdr:from>
    <xdr:to>
      <xdr:col>16</xdr:col>
      <xdr:colOff>19050</xdr:colOff>
      <xdr:row>55</xdr:row>
      <xdr:rowOff>0</xdr:rowOff>
    </xdr:to>
    <xdr:sp>
      <xdr:nvSpPr>
        <xdr:cNvPr id="58" name="TextBox 91"/>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55</xdr:row>
      <xdr:rowOff>0</xdr:rowOff>
    </xdr:from>
    <xdr:to>
      <xdr:col>16</xdr:col>
      <xdr:colOff>0</xdr:colOff>
      <xdr:row>55</xdr:row>
      <xdr:rowOff>0</xdr:rowOff>
    </xdr:to>
    <xdr:sp>
      <xdr:nvSpPr>
        <xdr:cNvPr id="59" name="TextBox 92"/>
        <xdr:cNvSpPr txBox="1">
          <a:spLocks noChangeArrowheads="1"/>
        </xdr:cNvSpPr>
      </xdr:nvSpPr>
      <xdr:spPr>
        <a:xfrm>
          <a:off x="514350" y="93345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twoCellAnchor>
    <xdr:from>
      <xdr:col>1</xdr:col>
      <xdr:colOff>276225</xdr:colOff>
      <xdr:row>186</xdr:row>
      <xdr:rowOff>0</xdr:rowOff>
    </xdr:from>
    <xdr:to>
      <xdr:col>15</xdr:col>
      <xdr:colOff>428625</xdr:colOff>
      <xdr:row>186</xdr:row>
      <xdr:rowOff>0</xdr:rowOff>
    </xdr:to>
    <xdr:sp>
      <xdr:nvSpPr>
        <xdr:cNvPr id="60" name="TextBox 94"/>
        <xdr:cNvSpPr txBox="1">
          <a:spLocks noChangeArrowheads="1"/>
        </xdr:cNvSpPr>
      </xdr:nvSpPr>
      <xdr:spPr>
        <a:xfrm>
          <a:off x="495300" y="30918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profit after tax for the financial year ended 30 June 2003 of RM        million was RM      million or   % higher than the forecast profit after tax of RM    million published in the prospectus. The favourable variance was mainly attributed to the following factors:
'-  Higher revenues of RM    million or  % above forecast due mainly to a   % increase in net subscribers,  % improvement in                  and   % increase in overall minutes of use；
‘- Lower operating costs of RM    million or   % compared to forecast mainly due to RM   million lower advertising and marketing expenditure, lower bad debt charges by RM      million and lower        costs by    million; and
'-  Higher depreciation arising mainly from the additional depreciation of assets replaced by newer technologies amounting to RM     million or   % above forecast and higher taxation charges of RM     million or   % due to the increase in taxable profits.</a:t>
          </a:r>
        </a:p>
      </xdr:txBody>
    </xdr:sp>
    <xdr:clientData/>
  </xdr:twoCellAnchor>
  <xdr:twoCellAnchor>
    <xdr:from>
      <xdr:col>1</xdr:col>
      <xdr:colOff>266700</xdr:colOff>
      <xdr:row>186</xdr:row>
      <xdr:rowOff>0</xdr:rowOff>
    </xdr:from>
    <xdr:to>
      <xdr:col>15</xdr:col>
      <xdr:colOff>381000</xdr:colOff>
      <xdr:row>186</xdr:row>
      <xdr:rowOff>0</xdr:rowOff>
    </xdr:to>
    <xdr:sp>
      <xdr:nvSpPr>
        <xdr:cNvPr id="61" name="TextBox 95"/>
        <xdr:cNvSpPr txBox="1">
          <a:spLocks noChangeArrowheads="1"/>
        </xdr:cNvSpPr>
      </xdr:nvSpPr>
      <xdr:spPr>
        <a:xfrm>
          <a:off x="485775" y="30918150"/>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registered  a  net  profit  of  RM71 million  for  the  financial  year  ended  30  June  2003,  as  compared  to  the  forecast  net  profit  of  RM74 million  as  disclosed  in  the  Circular  dated  9  January  2003,  resulting  in  a  variance  of  RM3 million  or  4%.</a:t>
          </a:r>
        </a:p>
      </xdr:txBody>
    </xdr:sp>
    <xdr:clientData/>
  </xdr:twoCellAnchor>
  <xdr:twoCellAnchor>
    <xdr:from>
      <xdr:col>5</xdr:col>
      <xdr:colOff>66675</xdr:colOff>
      <xdr:row>246</xdr:row>
      <xdr:rowOff>0</xdr:rowOff>
    </xdr:from>
    <xdr:to>
      <xdr:col>10</xdr:col>
      <xdr:colOff>866775</xdr:colOff>
      <xdr:row>246</xdr:row>
      <xdr:rowOff>0</xdr:rowOff>
    </xdr:to>
    <xdr:sp>
      <xdr:nvSpPr>
        <xdr:cNvPr id="62" name="TextBox 96"/>
        <xdr:cNvSpPr txBox="1">
          <a:spLocks noChangeArrowheads="1"/>
        </xdr:cNvSpPr>
      </xdr:nvSpPr>
      <xdr:spPr>
        <a:xfrm>
          <a:off x="1800225" y="40805100"/>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Proposal  for  the  Company  to  borrow  up  to  RM100  million,  for  financing  required  by  Amsteel  Mills  Sdn  Bhd ("AMSB")  from  Lion  Forest,  the  sum  of  which  is  to  be  advanced  from  Sabah  Forest  Industries  Sdn  Bhd ("Proposed  Acceptance  of  Financing").</a:t>
          </a:r>
        </a:p>
      </xdr:txBody>
    </xdr:sp>
    <xdr:clientData/>
  </xdr:twoCellAnchor>
  <xdr:twoCellAnchor>
    <xdr:from>
      <xdr:col>2</xdr:col>
      <xdr:colOff>9525</xdr:colOff>
      <xdr:row>120</xdr:row>
      <xdr:rowOff>0</xdr:rowOff>
    </xdr:from>
    <xdr:to>
      <xdr:col>16</xdr:col>
      <xdr:colOff>0</xdr:colOff>
      <xdr:row>120</xdr:row>
      <xdr:rowOff>0</xdr:rowOff>
    </xdr:to>
    <xdr:sp>
      <xdr:nvSpPr>
        <xdr:cNvPr id="63" name="TextBox 97"/>
        <xdr:cNvSpPr txBox="1">
          <a:spLocks noChangeArrowheads="1"/>
        </xdr:cNvSpPr>
      </xdr:nvSpPr>
      <xdr:spPr>
        <a:xfrm>
          <a:off x="514350" y="19869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2</xdr:col>
      <xdr:colOff>9525</xdr:colOff>
      <xdr:row>190</xdr:row>
      <xdr:rowOff>9525</xdr:rowOff>
    </xdr:from>
    <xdr:to>
      <xdr:col>16</xdr:col>
      <xdr:colOff>9525</xdr:colOff>
      <xdr:row>191</xdr:row>
      <xdr:rowOff>85725</xdr:rowOff>
    </xdr:to>
    <xdr:sp>
      <xdr:nvSpPr>
        <xdr:cNvPr id="64" name="TextBox 104"/>
        <xdr:cNvSpPr txBox="1">
          <a:spLocks noChangeArrowheads="1"/>
        </xdr:cNvSpPr>
      </xdr:nvSpPr>
      <xdr:spPr>
        <a:xfrm>
          <a:off x="514350" y="31508700"/>
          <a:ext cx="706755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note  is  not  applicable.</a:t>
          </a:r>
        </a:p>
      </xdr:txBody>
    </xdr:sp>
    <xdr:clientData/>
  </xdr:twoCellAnchor>
  <xdr:twoCellAnchor>
    <xdr:from>
      <xdr:col>26</xdr:col>
      <xdr:colOff>685800</xdr:colOff>
      <xdr:row>98</xdr:row>
      <xdr:rowOff>76200</xdr:rowOff>
    </xdr:from>
    <xdr:to>
      <xdr:col>35</xdr:col>
      <xdr:colOff>457200</xdr:colOff>
      <xdr:row>100</xdr:row>
      <xdr:rowOff>76200</xdr:rowOff>
    </xdr:to>
    <xdr:sp>
      <xdr:nvSpPr>
        <xdr:cNvPr id="65" name="TextBox 119"/>
        <xdr:cNvSpPr txBox="1">
          <a:spLocks noChangeArrowheads="1"/>
        </xdr:cNvSpPr>
      </xdr:nvSpPr>
      <xdr:spPr>
        <a:xfrm>
          <a:off x="15430500" y="16354425"/>
          <a:ext cx="66294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completion  of  the  proposed  disposal  of  a  shopping  mall  own  as  Mahkota  Parade  owned  by  Lion          
Mahkota  Parade  Sdn  Bhd,  a  subsidiary  of  the  Company.</a:t>
          </a:r>
        </a:p>
      </xdr:txBody>
    </xdr:sp>
    <xdr:clientData/>
  </xdr:twoCellAnchor>
  <xdr:twoCellAnchor>
    <xdr:from>
      <xdr:col>2</xdr:col>
      <xdr:colOff>9525</xdr:colOff>
      <xdr:row>230</xdr:row>
      <xdr:rowOff>0</xdr:rowOff>
    </xdr:from>
    <xdr:to>
      <xdr:col>15</xdr:col>
      <xdr:colOff>390525</xdr:colOff>
      <xdr:row>232</xdr:row>
      <xdr:rowOff>76200</xdr:rowOff>
    </xdr:to>
    <xdr:sp>
      <xdr:nvSpPr>
        <xdr:cNvPr id="66" name="TextBox 122"/>
        <xdr:cNvSpPr txBox="1">
          <a:spLocks noChangeArrowheads="1"/>
        </xdr:cNvSpPr>
      </xdr:nvSpPr>
      <xdr:spPr>
        <a:xfrm>
          <a:off x="514350" y="38328600"/>
          <a:ext cx="700087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investments  in  quoted  securities  (excluding  investment  in  associated  company)  as  at  end  of  the  reporting  period  are  as  follows:</a:t>
          </a:r>
        </a:p>
      </xdr:txBody>
    </xdr:sp>
    <xdr:clientData/>
  </xdr:twoCellAnchor>
  <xdr:twoCellAnchor>
    <xdr:from>
      <xdr:col>2</xdr:col>
      <xdr:colOff>0</xdr:colOff>
      <xdr:row>129</xdr:row>
      <xdr:rowOff>38100</xdr:rowOff>
    </xdr:from>
    <xdr:to>
      <xdr:col>15</xdr:col>
      <xdr:colOff>419100</xdr:colOff>
      <xdr:row>131</xdr:row>
      <xdr:rowOff>66675</xdr:rowOff>
    </xdr:to>
    <xdr:sp>
      <xdr:nvSpPr>
        <xdr:cNvPr id="67" name="TextBox 124"/>
        <xdr:cNvSpPr txBox="1">
          <a:spLocks noChangeArrowheads="1"/>
        </xdr:cNvSpPr>
      </xdr:nvSpPr>
      <xdr:spPr>
        <a:xfrm>
          <a:off x="504825" y="21231225"/>
          <a:ext cx="70389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the  above,  there  were  no  material  changes  in  contingent  liabilities  or  contingent  assets  since  the  last  audited  balance  sheet  date.</a:t>
          </a:r>
        </a:p>
      </xdr:txBody>
    </xdr:sp>
    <xdr:clientData/>
  </xdr:twoCellAnchor>
  <xdr:twoCellAnchor>
    <xdr:from>
      <xdr:col>3</xdr:col>
      <xdr:colOff>19050</xdr:colOff>
      <xdr:row>123</xdr:row>
      <xdr:rowOff>0</xdr:rowOff>
    </xdr:from>
    <xdr:to>
      <xdr:col>16</xdr:col>
      <xdr:colOff>19050</xdr:colOff>
      <xdr:row>123</xdr:row>
      <xdr:rowOff>0</xdr:rowOff>
    </xdr:to>
    <xdr:sp>
      <xdr:nvSpPr>
        <xdr:cNvPr id="68" name="TextBox 125"/>
        <xdr:cNvSpPr txBox="1">
          <a:spLocks noChangeArrowheads="1"/>
        </xdr:cNvSpPr>
      </xdr:nvSpPr>
      <xdr:spPr>
        <a:xfrm>
          <a:off x="800100" y="20431125"/>
          <a:ext cx="6791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dilution  of  a   listed  subsidiary,  Lion  Diversified  Holdings  Berhad  ("Lion  Diversified")  to  an  associate  status  in  the  current  quarter  subsequent  to  the  completion  of  the  corporate  exercises  undertaken  by  Lion  Diversified.  Consequently,  subsidiaries  of  Lion  Diversified  ceased  to  be  subsidiaries  of  the  Company.</a:t>
          </a:r>
        </a:p>
      </xdr:txBody>
    </xdr:sp>
    <xdr:clientData/>
  </xdr:twoCellAnchor>
  <xdr:twoCellAnchor>
    <xdr:from>
      <xdr:col>12</xdr:col>
      <xdr:colOff>219075</xdr:colOff>
      <xdr:row>246</xdr:row>
      <xdr:rowOff>0</xdr:rowOff>
    </xdr:from>
    <xdr:to>
      <xdr:col>15</xdr:col>
      <xdr:colOff>333375</xdr:colOff>
      <xdr:row>246</xdr:row>
      <xdr:rowOff>0</xdr:rowOff>
    </xdr:to>
    <xdr:sp>
      <xdr:nvSpPr>
        <xdr:cNvPr id="69" name="TextBox 126"/>
        <xdr:cNvSpPr txBox="1">
          <a:spLocks noChangeArrowheads="1"/>
        </xdr:cNvSpPr>
      </xdr:nvSpPr>
      <xdr:spPr>
        <a:xfrm>
          <a:off x="5362575" y="40805100"/>
          <a:ext cx="2095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Shareholders of the  Company and Lion Forest; and</a:t>
          </a:r>
          <a:r>
            <a:rPr lang="en-US" cap="none" sz="1200" b="0" i="0" u="none" baseline="0">
              <a:latin typeface="Arial"/>
              <a:ea typeface="Arial"/>
              <a:cs typeface="Arial"/>
            </a:rPr>
            <a:t>
 </a:t>
          </a:r>
        </a:p>
      </xdr:txBody>
    </xdr:sp>
    <xdr:clientData/>
  </xdr:twoCellAnchor>
  <xdr:twoCellAnchor>
    <xdr:from>
      <xdr:col>12</xdr:col>
      <xdr:colOff>219075</xdr:colOff>
      <xdr:row>246</xdr:row>
      <xdr:rowOff>0</xdr:rowOff>
    </xdr:from>
    <xdr:to>
      <xdr:col>14</xdr:col>
      <xdr:colOff>371475</xdr:colOff>
      <xdr:row>246</xdr:row>
      <xdr:rowOff>0</xdr:rowOff>
    </xdr:to>
    <xdr:sp>
      <xdr:nvSpPr>
        <xdr:cNvPr id="70" name="TextBox 127"/>
        <xdr:cNvSpPr txBox="1">
          <a:spLocks noChangeArrowheads="1"/>
        </xdr:cNvSpPr>
      </xdr:nvSpPr>
      <xdr:spPr>
        <a:xfrm>
          <a:off x="5362575" y="40805100"/>
          <a:ext cx="1200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AMSB's lenders</a:t>
          </a:r>
          <a:r>
            <a:rPr lang="en-US" cap="none" sz="1200" b="0" i="0" u="none" baseline="0">
              <a:latin typeface="Arial"/>
              <a:ea typeface="Arial"/>
              <a:cs typeface="Arial"/>
            </a:rPr>
            <a:t>.</a:t>
          </a:r>
        </a:p>
      </xdr:txBody>
    </xdr:sp>
    <xdr:clientData/>
  </xdr:twoCellAnchor>
  <xdr:twoCellAnchor>
    <xdr:from>
      <xdr:col>12</xdr:col>
      <xdr:colOff>28575</xdr:colOff>
      <xdr:row>246</xdr:row>
      <xdr:rowOff>0</xdr:rowOff>
    </xdr:from>
    <xdr:to>
      <xdr:col>15</xdr:col>
      <xdr:colOff>352425</xdr:colOff>
      <xdr:row>246</xdr:row>
      <xdr:rowOff>0</xdr:rowOff>
    </xdr:to>
    <xdr:sp>
      <xdr:nvSpPr>
        <xdr:cNvPr id="71" name="TextBox 128"/>
        <xdr:cNvSpPr txBox="1">
          <a:spLocks noChangeArrowheads="1"/>
        </xdr:cNvSpPr>
      </xdr:nvSpPr>
      <xdr:spPr>
        <a:xfrm>
          <a:off x="5172075" y="40805100"/>
          <a:ext cx="230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Acceptance  of Financing  was  implemented on 6 August 2004.</a:t>
          </a:r>
        </a:p>
      </xdr:txBody>
    </xdr:sp>
    <xdr:clientData/>
  </xdr:twoCellAnchor>
  <xdr:twoCellAnchor>
    <xdr:from>
      <xdr:col>2</xdr:col>
      <xdr:colOff>0</xdr:colOff>
      <xdr:row>34</xdr:row>
      <xdr:rowOff>0</xdr:rowOff>
    </xdr:from>
    <xdr:to>
      <xdr:col>16</xdr:col>
      <xdr:colOff>19050</xdr:colOff>
      <xdr:row>35</xdr:row>
      <xdr:rowOff>142875</xdr:rowOff>
    </xdr:to>
    <xdr:sp>
      <xdr:nvSpPr>
        <xdr:cNvPr id="72" name="TextBox 137"/>
        <xdr:cNvSpPr txBox="1">
          <a:spLocks noChangeArrowheads="1"/>
        </xdr:cNvSpPr>
      </xdr:nvSpPr>
      <xdr:spPr>
        <a:xfrm>
          <a:off x="504825" y="5934075"/>
          <a:ext cx="708660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operations  of  the  Group  are  not  subjected  to  material  seasonal  or  cyclical  effects  except  for  timber  extraction  which  is  normally  reduced  during  the  wet  weather  seasons  between  October  and  February.</a:t>
          </a:r>
        </a:p>
      </xdr:txBody>
    </xdr:sp>
    <xdr:clientData/>
  </xdr:twoCellAnchor>
  <xdr:twoCellAnchor>
    <xdr:from>
      <xdr:col>1</xdr:col>
      <xdr:colOff>276225</xdr:colOff>
      <xdr:row>167</xdr:row>
      <xdr:rowOff>85725</xdr:rowOff>
    </xdr:from>
    <xdr:to>
      <xdr:col>15</xdr:col>
      <xdr:colOff>428625</xdr:colOff>
      <xdr:row>173</xdr:row>
      <xdr:rowOff>28575</xdr:rowOff>
    </xdr:to>
    <xdr:sp>
      <xdr:nvSpPr>
        <xdr:cNvPr id="73" name="TextBox 150"/>
        <xdr:cNvSpPr txBox="1">
          <a:spLocks noChangeArrowheads="1"/>
        </xdr:cNvSpPr>
      </xdr:nvSpPr>
      <xdr:spPr>
        <a:xfrm>
          <a:off x="495300" y="27546300"/>
          <a:ext cx="7058025" cy="1085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steel  division  continued  to  operate  under  a  highly  competitive  environment  in  view  of  the  slowdown  in  the  domestic  construction  sector  and  price  dumping  by  the  international  producers.  
For  timber  and  tyre  operations,  the  Group  has  managed  to  record  higher  sales  for  both  products  in  the  current  quarter.  However,  higher  production  costs  and  interruption in  the  supply  of  logs  caused  by  the  rainy  season  in  Sabah  have  eroded  its  margin. </a:t>
          </a:r>
        </a:p>
      </xdr:txBody>
    </xdr:sp>
    <xdr:clientData/>
  </xdr:twoCellAnchor>
  <xdr:twoCellAnchor>
    <xdr:from>
      <xdr:col>2</xdr:col>
      <xdr:colOff>9525</xdr:colOff>
      <xdr:row>297</xdr:row>
      <xdr:rowOff>19050</xdr:rowOff>
    </xdr:from>
    <xdr:to>
      <xdr:col>16</xdr:col>
      <xdr:colOff>38100</xdr:colOff>
      <xdr:row>298</xdr:row>
      <xdr:rowOff>38100</xdr:rowOff>
    </xdr:to>
    <xdr:sp>
      <xdr:nvSpPr>
        <xdr:cNvPr id="74" name="TextBox 156"/>
        <xdr:cNvSpPr txBox="1">
          <a:spLocks noChangeArrowheads="1"/>
        </xdr:cNvSpPr>
      </xdr:nvSpPr>
      <xdr:spPr>
        <a:xfrm>
          <a:off x="514350" y="49558575"/>
          <a:ext cx="70961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does  not  recommend  any  interim  dividend  for  the  current  quarter  and  financial  year-to-date.</a:t>
          </a:r>
        </a:p>
      </xdr:txBody>
    </xdr:sp>
    <xdr:clientData/>
  </xdr:twoCellAnchor>
  <xdr:twoCellAnchor>
    <xdr:from>
      <xdr:col>2</xdr:col>
      <xdr:colOff>19050</xdr:colOff>
      <xdr:row>227</xdr:row>
      <xdr:rowOff>95250</xdr:rowOff>
    </xdr:from>
    <xdr:to>
      <xdr:col>16</xdr:col>
      <xdr:colOff>9525</xdr:colOff>
      <xdr:row>228</xdr:row>
      <xdr:rowOff>0</xdr:rowOff>
    </xdr:to>
    <xdr:sp>
      <xdr:nvSpPr>
        <xdr:cNvPr id="75" name="TextBox 157"/>
        <xdr:cNvSpPr txBox="1">
          <a:spLocks noChangeArrowheads="1"/>
        </xdr:cNvSpPr>
      </xdr:nvSpPr>
      <xdr:spPr>
        <a:xfrm>
          <a:off x="523875" y="37938075"/>
          <a:ext cx="7058025" cy="9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purchases  or  disposals  of  quoted  securities  for  the  current  quarter  and  financial  year-to-date.</a:t>
          </a:r>
        </a:p>
      </xdr:txBody>
    </xdr:sp>
    <xdr:clientData/>
  </xdr:twoCellAnchor>
  <xdr:twoCellAnchor>
    <xdr:from>
      <xdr:col>2</xdr:col>
      <xdr:colOff>38100</xdr:colOff>
      <xdr:row>278</xdr:row>
      <xdr:rowOff>114300</xdr:rowOff>
    </xdr:from>
    <xdr:to>
      <xdr:col>16</xdr:col>
      <xdr:colOff>28575</xdr:colOff>
      <xdr:row>279</xdr:row>
      <xdr:rowOff>114300</xdr:rowOff>
    </xdr:to>
    <xdr:sp>
      <xdr:nvSpPr>
        <xdr:cNvPr id="76" name="TextBox 158"/>
        <xdr:cNvSpPr txBox="1">
          <a:spLocks noChangeArrowheads="1"/>
        </xdr:cNvSpPr>
      </xdr:nvSpPr>
      <xdr:spPr>
        <a:xfrm>
          <a:off x="542925" y="46348650"/>
          <a:ext cx="7058025" cy="190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financial  instruments  with  off  balance  sheet  risk  at  the  date  of  this  report.</a:t>
          </a:r>
        </a:p>
      </xdr:txBody>
    </xdr:sp>
    <xdr:clientData/>
  </xdr:twoCellAnchor>
  <xdr:twoCellAnchor>
    <xdr:from>
      <xdr:col>2</xdr:col>
      <xdr:colOff>0</xdr:colOff>
      <xdr:row>65</xdr:row>
      <xdr:rowOff>9525</xdr:rowOff>
    </xdr:from>
    <xdr:to>
      <xdr:col>16</xdr:col>
      <xdr:colOff>28575</xdr:colOff>
      <xdr:row>67</xdr:row>
      <xdr:rowOff>19050</xdr:rowOff>
    </xdr:to>
    <xdr:sp>
      <xdr:nvSpPr>
        <xdr:cNvPr id="77" name="TextBox 159"/>
        <xdr:cNvSpPr txBox="1">
          <a:spLocks noChangeArrowheads="1"/>
        </xdr:cNvSpPr>
      </xdr:nvSpPr>
      <xdr:spPr>
        <a:xfrm>
          <a:off x="504825" y="11020425"/>
          <a:ext cx="7096125"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current  quarter  and  financial  year-to-date,  a  first  and  final  dividend  of  1.0%,  less  tax,  amounting  to  RM5.0  million  in  respect  of  the  previous  financial  year  ended  30  June  2005  was  paid  by  the  Company. </a:t>
          </a:r>
        </a:p>
      </xdr:txBody>
    </xdr:sp>
    <xdr:clientData/>
  </xdr:twoCellAnchor>
  <xdr:twoCellAnchor>
    <xdr:from>
      <xdr:col>2</xdr:col>
      <xdr:colOff>19050</xdr:colOff>
      <xdr:row>313</xdr:row>
      <xdr:rowOff>66675</xdr:rowOff>
    </xdr:from>
    <xdr:to>
      <xdr:col>15</xdr:col>
      <xdr:colOff>400050</xdr:colOff>
      <xdr:row>317</xdr:row>
      <xdr:rowOff>38100</xdr:rowOff>
    </xdr:to>
    <xdr:sp>
      <xdr:nvSpPr>
        <xdr:cNvPr id="78" name="TextBox 160"/>
        <xdr:cNvSpPr txBox="1">
          <a:spLocks noChangeArrowheads="1"/>
        </xdr:cNvSpPr>
      </xdr:nvSpPr>
      <xdr:spPr>
        <a:xfrm>
          <a:off x="523875" y="52101750"/>
          <a:ext cx="7000875" cy="733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EPS  of  2004  is  calculated  by  dividing  the  Group's  net  profit  for  the  period  by  the  weighted  average  number  of  ordinary  shares  of  685.9 million  and  682.8 million  for  the  corresponding  quarter  and  financial  year-to-date  respectively,  after  adjusting  for  the  unissued  ordinary  shares  granted  to  employees  pursuant  to  the  Company's  Executive  Share  Option  Scheme.</a:t>
          </a:r>
        </a:p>
      </xdr:txBody>
    </xdr:sp>
    <xdr:clientData/>
  </xdr:twoCellAnchor>
  <xdr:twoCellAnchor>
    <xdr:from>
      <xdr:col>2</xdr:col>
      <xdr:colOff>28575</xdr:colOff>
      <xdr:row>118</xdr:row>
      <xdr:rowOff>19050</xdr:rowOff>
    </xdr:from>
    <xdr:to>
      <xdr:col>16</xdr:col>
      <xdr:colOff>19050</xdr:colOff>
      <xdr:row>121</xdr:row>
      <xdr:rowOff>66675</xdr:rowOff>
    </xdr:to>
    <xdr:sp>
      <xdr:nvSpPr>
        <xdr:cNvPr id="79" name="TextBox 161"/>
        <xdr:cNvSpPr txBox="1">
          <a:spLocks noChangeArrowheads="1"/>
        </xdr:cNvSpPr>
      </xdr:nvSpPr>
      <xdr:spPr>
        <a:xfrm>
          <a:off x="533400" y="19507200"/>
          <a:ext cx="7058025" cy="6191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financial  year-to-date  except  for  the  completion  of  the disposal of  Hebei  Weiyuan  Heilen  Bio-Chemical  Co  Ltd,  a  55%  owned  subsidiary  company  of the Company.</a:t>
          </a:r>
        </a:p>
      </xdr:txBody>
    </xdr:sp>
    <xdr:clientData/>
  </xdr:twoCellAnchor>
  <xdr:oneCellAnchor>
    <xdr:from>
      <xdr:col>2</xdr:col>
      <xdr:colOff>19050</xdr:colOff>
      <xdr:row>311</xdr:row>
      <xdr:rowOff>28575</xdr:rowOff>
    </xdr:from>
    <xdr:ext cx="7010400" cy="238125"/>
    <xdr:sp>
      <xdr:nvSpPr>
        <xdr:cNvPr id="80" name="TextBox 163"/>
        <xdr:cNvSpPr txBox="1">
          <a:spLocks noChangeArrowheads="1"/>
        </xdr:cNvSpPr>
      </xdr:nvSpPr>
      <xdr:spPr>
        <a:xfrm flipV="1">
          <a:off x="523875" y="51806475"/>
          <a:ext cx="7010400" cy="238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fully  diluted  EPS  of  2005  is  not  disclosed  as  there  is  no  dilutive  effect.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51</xdr:row>
      <xdr:rowOff>0</xdr:rowOff>
    </xdr:from>
    <xdr:to>
      <xdr:col>12</xdr:col>
      <xdr:colOff>800100</xdr:colOff>
      <xdr:row>51</xdr:row>
      <xdr:rowOff>0</xdr:rowOff>
    </xdr:to>
    <xdr:sp>
      <xdr:nvSpPr>
        <xdr:cNvPr id="1" name="TextBox 1"/>
        <xdr:cNvSpPr txBox="1">
          <a:spLocks noChangeArrowheads="1"/>
        </xdr:cNvSpPr>
      </xdr:nvSpPr>
      <xdr:spPr>
        <a:xfrm>
          <a:off x="609600" y="10763250"/>
          <a:ext cx="98774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A  </a:t>
          </a:r>
          <a:r>
            <a:rPr lang="en-US" cap="none" sz="1200" b="0" i="1" u="sng" baseline="0">
              <a:latin typeface="Arial"/>
              <a:ea typeface="Arial"/>
              <a:cs typeface="Arial"/>
            </a:rPr>
            <a:t>summary  status  report</a:t>
          </a:r>
          <a:r>
            <a:rPr lang="en-US" cap="none" sz="1200" b="0" i="1"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200" b="0" i="1"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200" b="0" i="1" u="none" baseline="0">
              <a:latin typeface="Arial"/>
              <a:ea typeface="Arial"/>
              <a:cs typeface="Arial"/>
            </a:rPr>
            <a:t>  and  the  </a:t>
          </a:r>
          <a:r>
            <a:rPr lang="en-US" cap="none" sz="1200" b="0" i="1" u="sng" baseline="0">
              <a:latin typeface="Arial"/>
              <a:ea typeface="Arial"/>
              <a:cs typeface="Arial"/>
            </a:rPr>
            <a:t>proceeds  received</a:t>
          </a:r>
          <a:r>
            <a:rPr lang="en-US" cap="none" sz="1200" b="0" i="1" u="none" baseline="0">
              <a:latin typeface="Arial"/>
              <a:ea typeface="Arial"/>
              <a:cs typeface="Arial"/>
            </a:rPr>
            <a:t>  for  each  concluded  sale  (for  </a:t>
          </a:r>
          <a:r>
            <a:rPr lang="en-US" cap="none" sz="1200" b="0" i="1" u="sng" baseline="0">
              <a:latin typeface="Arial"/>
              <a:ea typeface="Arial"/>
              <a:cs typeface="Arial"/>
            </a:rPr>
            <a:t>quarter</a:t>
          </a:r>
          <a:r>
            <a:rPr lang="en-US" cap="none" sz="1200" b="0" i="1" u="none" baseline="0">
              <a:latin typeface="Arial"/>
              <a:ea typeface="Arial"/>
              <a:cs typeface="Arial"/>
            </a:rPr>
            <a:t>  &amp;  
           current  </a:t>
          </a:r>
          <a:r>
            <a:rPr lang="en-US" cap="none" sz="1200" b="0" i="1" u="sng" baseline="0">
              <a:latin typeface="Arial"/>
              <a:ea typeface="Arial"/>
              <a:cs typeface="Arial"/>
            </a:rPr>
            <a:t>year</a:t>
          </a:r>
          <a:r>
            <a:rPr lang="en-US" cap="none" sz="1200" b="0" i="1" u="none" baseline="0">
              <a:latin typeface="Arial"/>
              <a:ea typeface="Arial"/>
              <a:cs typeface="Arial"/>
            </a:rPr>
            <a:t>)  together  with  the  </a:t>
          </a:r>
          <a:r>
            <a:rPr lang="en-US" cap="none" sz="1200" b="0" i="1" u="sng" baseline="0">
              <a:latin typeface="Arial"/>
              <a:ea typeface="Arial"/>
              <a:cs typeface="Arial"/>
            </a:rPr>
            <a:t>projections</a:t>
          </a:r>
          <a:r>
            <a:rPr lang="en-US" cap="none" sz="1200" b="0" i="1" u="none" baseline="0">
              <a:latin typeface="Arial"/>
              <a:ea typeface="Arial"/>
              <a:cs typeface="Arial"/>
            </a:rPr>
            <a:t>  for  the  full  year.
   iii)   Plans  to  overcome  any  projected  shortfall.</a:t>
          </a:r>
        </a:p>
      </xdr:txBody>
    </xdr:sp>
    <xdr:clientData/>
  </xdr:twoCellAnchor>
  <xdr:twoCellAnchor>
    <xdr:from>
      <xdr:col>3</xdr:col>
      <xdr:colOff>28575</xdr:colOff>
      <xdr:row>55</xdr:row>
      <xdr:rowOff>0</xdr:rowOff>
    </xdr:from>
    <xdr:to>
      <xdr:col>12</xdr:col>
      <xdr:colOff>666750</xdr:colOff>
      <xdr:row>55</xdr:row>
      <xdr:rowOff>0</xdr:rowOff>
    </xdr:to>
    <xdr:sp>
      <xdr:nvSpPr>
        <xdr:cNvPr id="2" name="TextBox 2"/>
        <xdr:cNvSpPr txBox="1">
          <a:spLocks noChangeArrowheads="1"/>
        </xdr:cNvSpPr>
      </xdr:nvSpPr>
      <xdr:spPr>
        <a:xfrm>
          <a:off x="638175" y="11715750"/>
          <a:ext cx="97155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200" b="0" i="1"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200" b="0" i="1"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200" b="0" i="1" u="none" baseline="0">
              <a:latin typeface="Arial"/>
              <a:ea typeface="Arial"/>
              <a:cs typeface="Arial"/>
            </a:rPr>
            <a:t>  of  the  divestment  proceeds.</a:t>
          </a:r>
        </a:p>
      </xdr:txBody>
    </xdr:sp>
    <xdr:clientData/>
  </xdr:twoCellAnchor>
  <xdr:twoCellAnchor>
    <xdr:from>
      <xdr:col>3</xdr:col>
      <xdr:colOff>28575</xdr:colOff>
      <xdr:row>72</xdr:row>
      <xdr:rowOff>0</xdr:rowOff>
    </xdr:from>
    <xdr:to>
      <xdr:col>12</xdr:col>
      <xdr:colOff>666750</xdr:colOff>
      <xdr:row>72</xdr:row>
      <xdr:rowOff>0</xdr:rowOff>
    </xdr:to>
    <xdr:sp>
      <xdr:nvSpPr>
        <xdr:cNvPr id="3" name="TextBox 3"/>
        <xdr:cNvSpPr txBox="1">
          <a:spLocks noChangeArrowheads="1"/>
        </xdr:cNvSpPr>
      </xdr:nvSpPr>
      <xdr:spPr>
        <a:xfrm>
          <a:off x="638175" y="15725775"/>
          <a:ext cx="97155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Details  on  the  </a:t>
          </a:r>
          <a:r>
            <a:rPr lang="en-US" cap="none" sz="1200" b="0" i="1" u="sng" baseline="0">
              <a:latin typeface="Arial"/>
              <a:ea typeface="Arial"/>
              <a:cs typeface="Arial"/>
            </a:rPr>
            <a:t>utilisation</a:t>
          </a:r>
          <a:r>
            <a:rPr lang="en-US" cap="none" sz="1200" b="0" i="1" u="none" baseline="0">
              <a:latin typeface="Arial"/>
              <a:ea typeface="Arial"/>
              <a:cs typeface="Arial"/>
            </a:rPr>
            <a:t>  of  the  divestment  proceeds  received.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G39"/>
  <sheetViews>
    <sheetView showGridLines="0" tabSelected="1" view="pageBreakPreview" zoomScaleNormal="85" zoomScaleSheetLayoutView="100" workbookViewId="0" topLeftCell="A1">
      <selection activeCell="A1" sqref="A1"/>
    </sheetView>
  </sheetViews>
  <sheetFormatPr defaultColWidth="8.88671875" defaultRowHeight="15"/>
  <cols>
    <col min="1" max="1" width="7.88671875" style="0" customWidth="1"/>
    <col min="6" max="6" width="10.88671875" style="0" customWidth="1"/>
    <col min="7" max="7" width="15.3359375" style="0" customWidth="1"/>
    <col min="8" max="8" width="3.88671875" style="0" customWidth="1"/>
  </cols>
  <sheetData>
    <row r="5" ht="35.25" customHeight="1">
      <c r="C5" s="141" t="s">
        <v>111</v>
      </c>
    </row>
    <row r="6" spans="2:7" ht="3" customHeight="1" thickBot="1">
      <c r="B6" s="81"/>
      <c r="C6" s="80"/>
      <c r="D6" s="80"/>
      <c r="E6" s="80"/>
      <c r="F6" s="80"/>
      <c r="G6" s="80"/>
    </row>
    <row r="7" spans="3:7" ht="15.75" thickTop="1">
      <c r="C7" s="142" t="s">
        <v>112</v>
      </c>
      <c r="G7" s="184" t="s">
        <v>90</v>
      </c>
    </row>
    <row r="14" spans="2:7" ht="20.25">
      <c r="B14" s="281" t="s">
        <v>91</v>
      </c>
      <c r="C14" s="281"/>
      <c r="D14" s="281"/>
      <c r="E14" s="281"/>
      <c r="F14" s="281"/>
      <c r="G14" s="281"/>
    </row>
    <row r="16" spans="2:7" ht="20.25">
      <c r="B16" s="281" t="s">
        <v>272</v>
      </c>
      <c r="C16" s="281"/>
      <c r="D16" s="281"/>
      <c r="E16" s="281"/>
      <c r="F16" s="281"/>
      <c r="G16" s="281"/>
    </row>
    <row r="18" spans="2:7" ht="22.5">
      <c r="B18" s="282" t="s">
        <v>273</v>
      </c>
      <c r="C18" s="282"/>
      <c r="D18" s="282"/>
      <c r="E18" s="282"/>
      <c r="F18" s="282"/>
      <c r="G18" s="282"/>
    </row>
    <row r="25" spans="2:7" ht="22.5">
      <c r="B25" s="283"/>
      <c r="C25" s="283"/>
      <c r="D25" s="283"/>
      <c r="E25" s="283"/>
      <c r="F25" s="283"/>
      <c r="G25" s="283"/>
    </row>
    <row r="26" spans="2:7" ht="8.25" customHeight="1" thickBot="1">
      <c r="B26" s="80"/>
      <c r="C26" s="80"/>
      <c r="D26" s="80"/>
      <c r="E26" s="80"/>
      <c r="F26" s="80"/>
      <c r="G26" s="80"/>
    </row>
    <row r="27" ht="15.75" thickTop="1"/>
    <row r="29" spans="2:7" ht="15.75">
      <c r="B29" s="82" t="s">
        <v>48</v>
      </c>
      <c r="C29" s="82"/>
      <c r="D29" s="82"/>
      <c r="E29" s="82"/>
      <c r="F29" s="82"/>
      <c r="G29" s="82">
        <v>1</v>
      </c>
    </row>
    <row r="30" spans="2:7" ht="15.75">
      <c r="B30" s="82"/>
      <c r="C30" s="82"/>
      <c r="D30" s="82"/>
      <c r="E30" s="82"/>
      <c r="F30" s="82"/>
      <c r="G30" s="82"/>
    </row>
    <row r="31" spans="2:7" ht="15.75">
      <c r="B31" s="82" t="s">
        <v>49</v>
      </c>
      <c r="C31" s="82"/>
      <c r="D31" s="82"/>
      <c r="E31" s="82"/>
      <c r="F31" s="82"/>
      <c r="G31" s="82">
        <v>2</v>
      </c>
    </row>
    <row r="32" spans="2:7" ht="15.75">
      <c r="B32" s="82"/>
      <c r="C32" s="82"/>
      <c r="D32" s="82"/>
      <c r="E32" s="82"/>
      <c r="F32" s="82"/>
      <c r="G32" s="82"/>
    </row>
    <row r="33" spans="2:7" ht="15.75">
      <c r="B33" s="82" t="s">
        <v>137</v>
      </c>
      <c r="C33" s="82"/>
      <c r="D33" s="82"/>
      <c r="E33" s="82"/>
      <c r="F33" s="82"/>
      <c r="G33" s="82">
        <v>3</v>
      </c>
    </row>
    <row r="34" spans="2:7" ht="15.75">
      <c r="B34" s="82"/>
      <c r="C34" s="82"/>
      <c r="D34" s="82"/>
      <c r="E34" s="82"/>
      <c r="F34" s="82"/>
      <c r="G34" s="82"/>
    </row>
    <row r="35" spans="2:7" ht="15.75">
      <c r="B35" s="82" t="s">
        <v>138</v>
      </c>
      <c r="C35" s="82"/>
      <c r="D35" s="82"/>
      <c r="E35" s="82"/>
      <c r="F35" s="82"/>
      <c r="G35" s="83">
        <v>4</v>
      </c>
    </row>
    <row r="36" spans="2:7" ht="15.75">
      <c r="B36" s="82"/>
      <c r="C36" s="82"/>
      <c r="D36" s="82"/>
      <c r="E36" s="82"/>
      <c r="F36" s="82"/>
      <c r="G36" s="82"/>
    </row>
    <row r="37" spans="2:7" ht="15.75">
      <c r="B37" s="82" t="s">
        <v>108</v>
      </c>
      <c r="C37" s="82"/>
      <c r="D37" s="82"/>
      <c r="E37" s="82"/>
      <c r="F37" s="82"/>
      <c r="G37" s="83" t="s">
        <v>200</v>
      </c>
    </row>
    <row r="38" spans="2:7" ht="15.75">
      <c r="B38" s="82"/>
      <c r="C38" s="82"/>
      <c r="D38" s="82"/>
      <c r="E38" s="82"/>
      <c r="F38" s="82"/>
      <c r="G38" s="82"/>
    </row>
    <row r="39" spans="2:7" ht="15.75">
      <c r="B39" s="82" t="s">
        <v>294</v>
      </c>
      <c r="G39" s="268" t="s">
        <v>204</v>
      </c>
    </row>
  </sheetData>
  <mergeCells count="4">
    <mergeCell ref="B14:G14"/>
    <mergeCell ref="B16:G16"/>
    <mergeCell ref="B18:G18"/>
    <mergeCell ref="B25:G25"/>
  </mergeCells>
  <printOptions/>
  <pageMargins left="0.590551181102362" right="0.748031496062992" top="1.35" bottom="0.7" header="0.511811023622047" footer="0.51181102362204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N615"/>
  <sheetViews>
    <sheetView defaultGridColor="0" view="pageBreakPreview" zoomScaleSheetLayoutView="100" colorId="22" workbookViewId="0" topLeftCell="A10">
      <pane xSplit="4" ySplit="9" topLeftCell="E19" activePane="bottomRight" state="frozen"/>
      <selection pane="topLeft" activeCell="A10" sqref="A10"/>
      <selection pane="topRight" activeCell="E10" sqref="E10"/>
      <selection pane="bottomLeft" activeCell="A19" sqref="A19"/>
      <selection pane="bottomRight" activeCell="E32" sqref="E32"/>
    </sheetView>
  </sheetViews>
  <sheetFormatPr defaultColWidth="12.6640625" defaultRowHeight="12.75" customHeight="1"/>
  <cols>
    <col min="1" max="2" width="2.10546875" style="0" customWidth="1"/>
    <col min="3" max="3" width="6.3359375" style="0" customWidth="1"/>
    <col min="4" max="4" width="12.10546875" style="0" customWidth="1"/>
    <col min="5" max="5" width="6.3359375" style="0" customWidth="1"/>
    <col min="6" max="6" width="4.2148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88671875" style="0" customWidth="1"/>
    <col min="15" max="15" width="1.4375" style="0" customWidth="1"/>
    <col min="16" max="16384" width="11.4453125" style="0" customWidth="1"/>
  </cols>
  <sheetData>
    <row r="2" spans="2:14" ht="15.75" customHeight="1">
      <c r="B2" s="143" t="s">
        <v>180</v>
      </c>
      <c r="C2" s="3"/>
      <c r="D2" s="3"/>
      <c r="E2" s="3"/>
      <c r="F2" s="3"/>
      <c r="G2" s="3"/>
      <c r="H2" s="3"/>
      <c r="I2" s="3"/>
      <c r="J2" s="3"/>
      <c r="K2" s="3"/>
      <c r="L2" s="3"/>
      <c r="M2" s="3"/>
      <c r="N2" s="3"/>
    </row>
    <row r="3" spans="2:14" ht="12.75" customHeight="1">
      <c r="B3" s="85" t="s">
        <v>28</v>
      </c>
      <c r="C3" s="3"/>
      <c r="D3" s="3"/>
      <c r="E3" s="3"/>
      <c r="F3" s="3"/>
      <c r="G3" s="3"/>
      <c r="H3" s="3"/>
      <c r="I3" s="3"/>
      <c r="J3" s="3"/>
      <c r="K3" s="3"/>
      <c r="L3" s="3"/>
      <c r="M3" s="3"/>
      <c r="N3" s="3"/>
    </row>
    <row r="4" spans="1:14" ht="12.75" customHeight="1">
      <c r="A4" s="21"/>
      <c r="B4" s="4"/>
      <c r="C4" s="3"/>
      <c r="D4" s="3"/>
      <c r="E4" s="3"/>
      <c r="F4" s="3"/>
      <c r="G4" s="3"/>
      <c r="H4" s="3"/>
      <c r="I4" s="3"/>
      <c r="J4" s="3"/>
      <c r="K4" s="3"/>
      <c r="L4" s="3"/>
      <c r="M4" s="3"/>
      <c r="N4" s="3"/>
    </row>
    <row r="5" spans="2:14" ht="12.75" customHeight="1">
      <c r="B5" s="4"/>
      <c r="C5" s="3"/>
      <c r="D5" s="3"/>
      <c r="E5" s="3"/>
      <c r="F5" s="3"/>
      <c r="G5" s="3"/>
      <c r="H5" s="3"/>
      <c r="I5" s="3"/>
      <c r="J5" s="3"/>
      <c r="K5" s="3"/>
      <c r="L5" s="3"/>
      <c r="M5" s="3"/>
      <c r="N5" s="3"/>
    </row>
    <row r="6" spans="1:14" ht="15.75" customHeight="1">
      <c r="A6" s="52"/>
      <c r="B6" s="86" t="s">
        <v>276</v>
      </c>
      <c r="C6" s="13"/>
      <c r="D6" s="13"/>
      <c r="E6" s="13"/>
      <c r="F6" s="13"/>
      <c r="G6" s="13"/>
      <c r="H6" s="13"/>
      <c r="I6" s="13"/>
      <c r="J6" s="13"/>
      <c r="K6" s="13"/>
      <c r="L6" s="13"/>
      <c r="M6" s="13"/>
      <c r="N6" s="13"/>
    </row>
    <row r="7" spans="1:14" ht="12.75" customHeight="1">
      <c r="A7" s="53"/>
      <c r="B7" s="13" t="s">
        <v>0</v>
      </c>
      <c r="C7" s="13"/>
      <c r="D7" s="13"/>
      <c r="E7" s="13"/>
      <c r="F7" s="13"/>
      <c r="G7" s="13"/>
      <c r="H7" s="13"/>
      <c r="I7" s="13"/>
      <c r="J7" s="13"/>
      <c r="K7" s="13"/>
      <c r="L7" s="13"/>
      <c r="M7" s="13"/>
      <c r="N7" s="13"/>
    </row>
    <row r="8" spans="2:14" ht="12.75" customHeight="1">
      <c r="B8" s="1"/>
      <c r="C8" s="1"/>
      <c r="D8" s="1"/>
      <c r="E8" s="1"/>
      <c r="F8" s="1"/>
      <c r="G8" s="1"/>
      <c r="H8" s="1"/>
      <c r="I8" s="1"/>
      <c r="J8" s="1"/>
      <c r="K8" s="1"/>
      <c r="L8" s="1"/>
      <c r="M8" s="1"/>
      <c r="N8" s="1"/>
    </row>
    <row r="9" spans="2:14" ht="12.75" customHeight="1">
      <c r="B9" s="1"/>
      <c r="C9" s="1"/>
      <c r="D9" s="1"/>
      <c r="E9" s="1"/>
      <c r="F9" s="1"/>
      <c r="G9" s="1"/>
      <c r="H9" s="1"/>
      <c r="I9" s="1"/>
      <c r="J9" s="1"/>
      <c r="K9" s="1"/>
      <c r="L9" s="1"/>
      <c r="M9" s="1"/>
      <c r="N9" s="1"/>
    </row>
    <row r="10" spans="2:14" ht="18.75" customHeight="1">
      <c r="B10" s="75" t="s">
        <v>78</v>
      </c>
      <c r="C10" s="72"/>
      <c r="D10" s="72"/>
      <c r="E10" s="72"/>
      <c r="F10" s="72"/>
      <c r="G10" s="72"/>
      <c r="H10" s="72"/>
      <c r="I10" s="72"/>
      <c r="J10" s="72"/>
      <c r="K10" s="72"/>
      <c r="L10" s="72"/>
      <c r="M10" s="72"/>
      <c r="N10" s="72"/>
    </row>
    <row r="11" spans="1:14" ht="12.75" customHeight="1">
      <c r="A11" s="11"/>
      <c r="B11" s="11"/>
      <c r="C11" s="11"/>
      <c r="D11" s="11"/>
      <c r="E11" s="11"/>
      <c r="F11" s="11"/>
      <c r="G11" s="11"/>
      <c r="H11" s="11"/>
      <c r="I11" s="11"/>
      <c r="J11" s="11"/>
      <c r="K11" s="11"/>
      <c r="L11" s="11"/>
      <c r="M11" s="11"/>
      <c r="N11" s="3"/>
    </row>
    <row r="12" spans="1:14" ht="12.75" customHeight="1">
      <c r="A12" s="11"/>
      <c r="B12" s="11"/>
      <c r="C12" s="11"/>
      <c r="D12" s="11"/>
      <c r="E12" s="11"/>
      <c r="F12" s="11"/>
      <c r="G12" s="11"/>
      <c r="H12" s="11"/>
      <c r="I12" s="11"/>
      <c r="J12" s="11"/>
      <c r="K12" s="11"/>
      <c r="L12" s="11"/>
      <c r="M12" s="11"/>
      <c r="N12" s="3"/>
    </row>
    <row r="13" spans="2:14" ht="12.75" customHeight="1">
      <c r="B13" s="1"/>
      <c r="C13" s="1"/>
      <c r="D13" s="1"/>
      <c r="E13" s="1"/>
      <c r="F13" s="1"/>
      <c r="G13" s="285" t="s">
        <v>1</v>
      </c>
      <c r="H13" s="285"/>
      <c r="I13" s="285"/>
      <c r="J13" s="20"/>
      <c r="K13" s="41" t="s">
        <v>2</v>
      </c>
      <c r="L13" s="22"/>
      <c r="M13" s="22"/>
      <c r="N13" s="8"/>
    </row>
    <row r="14" spans="2:14" ht="12.75" customHeight="1">
      <c r="B14" s="1"/>
      <c r="C14" s="1"/>
      <c r="D14" s="1"/>
      <c r="E14" s="1"/>
      <c r="F14" s="2"/>
      <c r="G14" s="284" t="s">
        <v>3</v>
      </c>
      <c r="H14" s="284"/>
      <c r="I14" s="284"/>
      <c r="J14" s="20"/>
      <c r="K14" s="42" t="s">
        <v>3</v>
      </c>
      <c r="L14" s="43"/>
      <c r="M14" s="43"/>
      <c r="N14" s="8"/>
    </row>
    <row r="15" spans="2:14" ht="12.75" customHeight="1">
      <c r="B15" s="1"/>
      <c r="C15" s="1"/>
      <c r="D15" s="1"/>
      <c r="E15" s="1"/>
      <c r="F15" s="1"/>
      <c r="G15" s="47" t="s">
        <v>4</v>
      </c>
      <c r="H15" s="50"/>
      <c r="I15" s="57" t="s">
        <v>5</v>
      </c>
      <c r="J15" s="12"/>
      <c r="K15" s="47" t="s">
        <v>4</v>
      </c>
      <c r="L15" s="47"/>
      <c r="M15" s="57" t="s">
        <v>5</v>
      </c>
      <c r="N15" s="8"/>
    </row>
    <row r="16" spans="2:14" ht="12.75" customHeight="1">
      <c r="B16" s="1"/>
      <c r="C16" s="1"/>
      <c r="D16" s="1"/>
      <c r="E16" s="1"/>
      <c r="F16" s="1"/>
      <c r="G16" s="47" t="s">
        <v>6</v>
      </c>
      <c r="H16" s="50"/>
      <c r="I16" s="57" t="s">
        <v>7</v>
      </c>
      <c r="J16" s="12"/>
      <c r="K16" s="47" t="s">
        <v>6</v>
      </c>
      <c r="L16" s="47"/>
      <c r="M16" s="57" t="s">
        <v>16</v>
      </c>
      <c r="N16" s="8"/>
    </row>
    <row r="17" spans="2:14" ht="12.75" customHeight="1">
      <c r="B17" s="1"/>
      <c r="C17" s="1"/>
      <c r="D17" s="1"/>
      <c r="E17" s="1"/>
      <c r="F17" s="1"/>
      <c r="G17" s="47" t="s">
        <v>3</v>
      </c>
      <c r="H17" s="50"/>
      <c r="I17" s="57" t="s">
        <v>3</v>
      </c>
      <c r="J17" s="12"/>
      <c r="K17" s="47" t="s">
        <v>8</v>
      </c>
      <c r="L17" s="47"/>
      <c r="M17" s="57" t="s">
        <v>9</v>
      </c>
      <c r="N17" s="8"/>
    </row>
    <row r="18" spans="2:14" ht="12.75" customHeight="1">
      <c r="B18" s="1"/>
      <c r="C18" s="1"/>
      <c r="D18" s="1"/>
      <c r="E18" s="1"/>
      <c r="F18" s="44" t="s">
        <v>41</v>
      </c>
      <c r="G18" s="48" t="s">
        <v>274</v>
      </c>
      <c r="H18" s="50"/>
      <c r="I18" s="48" t="s">
        <v>275</v>
      </c>
      <c r="J18" s="12"/>
      <c r="K18" s="47" t="str">
        <f>G18</f>
        <v>31/12/2005</v>
      </c>
      <c r="L18" s="47"/>
      <c r="M18" s="48" t="str">
        <f>I18</f>
        <v>31/12/2004</v>
      </c>
      <c r="N18" s="8"/>
    </row>
    <row r="19" spans="2:14" ht="12.75" customHeight="1">
      <c r="B19" s="1"/>
      <c r="C19" s="1"/>
      <c r="D19" s="1"/>
      <c r="E19" s="1"/>
      <c r="F19" s="1"/>
      <c r="G19" s="58" t="s">
        <v>10</v>
      </c>
      <c r="H19" s="59"/>
      <c r="I19" s="58" t="s">
        <v>10</v>
      </c>
      <c r="J19" s="59"/>
      <c r="K19" s="58" t="s">
        <v>10</v>
      </c>
      <c r="L19" s="58"/>
      <c r="M19" s="58" t="s">
        <v>10</v>
      </c>
      <c r="N19" s="8"/>
    </row>
    <row r="20" spans="2:14" ht="12.75" customHeight="1">
      <c r="B20" s="1"/>
      <c r="C20" s="1"/>
      <c r="D20" s="1"/>
      <c r="E20" s="1"/>
      <c r="F20" s="1"/>
      <c r="G20" s="1"/>
      <c r="H20" s="1"/>
      <c r="I20" s="1"/>
      <c r="J20" s="1"/>
      <c r="K20" s="1"/>
      <c r="L20" s="1"/>
      <c r="M20" s="1"/>
      <c r="N20" s="1"/>
    </row>
    <row r="21" spans="2:14" ht="12.75" customHeight="1">
      <c r="B21" s="20" t="s">
        <v>20</v>
      </c>
      <c r="C21" s="20"/>
      <c r="D21" s="20"/>
      <c r="E21" s="20"/>
      <c r="F21" s="71"/>
      <c r="G21" s="46">
        <v>738999</v>
      </c>
      <c r="H21" s="92"/>
      <c r="I21" s="46">
        <v>976161</v>
      </c>
      <c r="J21" s="92"/>
      <c r="K21" s="46">
        <v>1473514</v>
      </c>
      <c r="L21" s="46"/>
      <c r="M21" s="46">
        <v>2060221</v>
      </c>
      <c r="N21" s="20"/>
    </row>
    <row r="22" spans="2:14" ht="7.5" customHeight="1">
      <c r="B22" s="20"/>
      <c r="C22" s="20"/>
      <c r="D22" s="20"/>
      <c r="E22" s="20"/>
      <c r="F22" s="19"/>
      <c r="G22" s="23"/>
      <c r="H22" s="24"/>
      <c r="I22" s="23"/>
      <c r="J22" s="24"/>
      <c r="K22" s="23"/>
      <c r="L22" s="23"/>
      <c r="M22" s="23"/>
      <c r="N22" s="20"/>
    </row>
    <row r="23" spans="2:14" ht="12.75" customHeight="1">
      <c r="B23" s="20" t="s">
        <v>42</v>
      </c>
      <c r="C23" s="20"/>
      <c r="D23" s="20"/>
      <c r="E23" s="20"/>
      <c r="F23" s="19"/>
      <c r="G23" s="46">
        <f>G40-G21-G25-SUM(G30:G38)</f>
        <v>-786096</v>
      </c>
      <c r="H23" s="92"/>
      <c r="I23" s="46">
        <v>-882609</v>
      </c>
      <c r="J23" s="92"/>
      <c r="K23" s="46">
        <f>K40-K21-K25-SUM(K30:K38)</f>
        <v>-1539728</v>
      </c>
      <c r="L23" s="92"/>
      <c r="M23" s="46">
        <v>-1817499</v>
      </c>
      <c r="N23" s="20"/>
    </row>
    <row r="24" spans="2:14" ht="7.5" customHeight="1">
      <c r="B24" s="20"/>
      <c r="C24" s="20"/>
      <c r="D24" s="20"/>
      <c r="E24" s="20"/>
      <c r="F24" s="19"/>
      <c r="G24" s="23"/>
      <c r="H24" s="24"/>
      <c r="I24" s="23"/>
      <c r="J24" s="24"/>
      <c r="K24" s="23"/>
      <c r="L24" s="24"/>
      <c r="M24" s="23"/>
      <c r="N24" s="20"/>
    </row>
    <row r="25" spans="2:14" ht="12.75" customHeight="1">
      <c r="B25" s="20" t="s">
        <v>29</v>
      </c>
      <c r="C25" s="20"/>
      <c r="D25" s="20"/>
      <c r="E25" s="20"/>
      <c r="F25" s="19"/>
      <c r="G25" s="93">
        <v>181</v>
      </c>
      <c r="H25" s="92"/>
      <c r="I25" s="46">
        <v>32</v>
      </c>
      <c r="J25" s="92"/>
      <c r="K25" s="93">
        <v>8418</v>
      </c>
      <c r="L25" s="92"/>
      <c r="M25" s="46">
        <v>65</v>
      </c>
      <c r="N25" s="20"/>
    </row>
    <row r="26" spans="2:14" ht="7.5" customHeight="1">
      <c r="B26" s="20"/>
      <c r="C26" s="20"/>
      <c r="D26" s="20"/>
      <c r="E26" s="20"/>
      <c r="F26" s="19"/>
      <c r="G26" s="94"/>
      <c r="H26" s="24"/>
      <c r="I26" s="94"/>
      <c r="J26" s="24"/>
      <c r="K26" s="94"/>
      <c r="L26" s="24"/>
      <c r="M26" s="94"/>
      <c r="N26" s="20"/>
    </row>
    <row r="27" spans="2:14" ht="7.5" customHeight="1">
      <c r="B27" s="20"/>
      <c r="C27" s="20"/>
      <c r="D27" s="20"/>
      <c r="E27" s="20"/>
      <c r="F27" s="19"/>
      <c r="G27" s="46"/>
      <c r="H27" s="24"/>
      <c r="I27" s="46"/>
      <c r="J27" s="24"/>
      <c r="K27" s="46"/>
      <c r="L27" s="24"/>
      <c r="M27" s="46"/>
      <c r="N27" s="20"/>
    </row>
    <row r="28" spans="2:14" ht="12.75" customHeight="1">
      <c r="B28" s="13" t="s">
        <v>261</v>
      </c>
      <c r="C28" s="22"/>
      <c r="D28" s="22"/>
      <c r="E28" s="22"/>
      <c r="F28" s="19" t="s">
        <v>11</v>
      </c>
      <c r="G28" s="23">
        <f>SUM(G20:G26)</f>
        <v>-46916</v>
      </c>
      <c r="H28" s="24"/>
      <c r="I28" s="23">
        <f>SUM(I20:I26)</f>
        <v>93584</v>
      </c>
      <c r="J28" s="24"/>
      <c r="K28" s="23">
        <f>SUM(K20:K26)</f>
        <v>-57796</v>
      </c>
      <c r="L28" s="24"/>
      <c r="M28" s="23">
        <f>SUM(M20:M26)</f>
        <v>242787</v>
      </c>
      <c r="N28" s="20"/>
    </row>
    <row r="29" spans="2:14" ht="7.5" customHeight="1">
      <c r="B29" s="20"/>
      <c r="C29" s="20"/>
      <c r="D29" s="20"/>
      <c r="E29" s="20"/>
      <c r="F29" s="19"/>
      <c r="G29" s="23"/>
      <c r="H29" s="24"/>
      <c r="I29" s="23"/>
      <c r="J29" s="24"/>
      <c r="K29" s="23"/>
      <c r="L29" s="24"/>
      <c r="M29" s="23"/>
      <c r="N29" s="20"/>
    </row>
    <row r="30" spans="2:14" ht="12.75" customHeight="1">
      <c r="B30" s="20" t="s">
        <v>86</v>
      </c>
      <c r="C30" s="20"/>
      <c r="D30" s="20"/>
      <c r="E30" s="20"/>
      <c r="F30" s="19"/>
      <c r="G30" s="23">
        <v>-37217</v>
      </c>
      <c r="H30" s="24"/>
      <c r="I30" s="23">
        <v>-34875</v>
      </c>
      <c r="J30" s="24"/>
      <c r="K30" s="23">
        <v>-75834</v>
      </c>
      <c r="L30" s="24"/>
      <c r="M30" s="23">
        <v>-72566</v>
      </c>
      <c r="N30" s="20"/>
    </row>
    <row r="31" spans="2:14" ht="7.5" customHeight="1">
      <c r="B31" s="20"/>
      <c r="C31" s="20"/>
      <c r="D31" s="20"/>
      <c r="E31" s="20"/>
      <c r="F31" s="19"/>
      <c r="G31" s="23"/>
      <c r="H31" s="24"/>
      <c r="I31" s="23"/>
      <c r="J31" s="24"/>
      <c r="K31" s="23"/>
      <c r="L31" s="24"/>
      <c r="M31" s="23"/>
      <c r="N31" s="20"/>
    </row>
    <row r="32" spans="2:14" ht="12.75" customHeight="1">
      <c r="B32" s="20" t="s">
        <v>306</v>
      </c>
      <c r="C32" s="20"/>
      <c r="D32" s="20"/>
      <c r="E32" s="20"/>
      <c r="F32" s="19"/>
      <c r="G32" s="95">
        <v>122364</v>
      </c>
      <c r="H32" s="24"/>
      <c r="I32" s="96">
        <v>23778</v>
      </c>
      <c r="J32" s="24"/>
      <c r="K32" s="95">
        <v>137884</v>
      </c>
      <c r="L32" s="24"/>
      <c r="M32" s="96">
        <f>183930</f>
        <v>183930</v>
      </c>
      <c r="N32" s="20"/>
    </row>
    <row r="33" spans="2:14" ht="7.5" customHeight="1">
      <c r="B33" s="20"/>
      <c r="C33" s="20"/>
      <c r="D33" s="20"/>
      <c r="E33" s="20"/>
      <c r="F33" s="19"/>
      <c r="G33" s="95"/>
      <c r="H33" s="24"/>
      <c r="I33" s="96"/>
      <c r="J33" s="24"/>
      <c r="K33" s="95"/>
      <c r="L33" s="24"/>
      <c r="M33" s="96"/>
      <c r="N33" s="20"/>
    </row>
    <row r="34" spans="2:14" ht="12.75" customHeight="1">
      <c r="B34" s="20" t="s">
        <v>105</v>
      </c>
      <c r="C34" s="20"/>
      <c r="D34" s="20"/>
      <c r="E34" s="20"/>
      <c r="F34" s="19"/>
      <c r="G34" s="95">
        <v>10026</v>
      </c>
      <c r="H34" s="24"/>
      <c r="I34" s="96">
        <v>6504</v>
      </c>
      <c r="J34" s="24"/>
      <c r="K34" s="95">
        <v>16580</v>
      </c>
      <c r="L34" s="24"/>
      <c r="M34" s="96">
        <v>11698</v>
      </c>
      <c r="N34" s="20"/>
    </row>
    <row r="35" spans="2:14" ht="12.75" customHeight="1">
      <c r="B35" s="20"/>
      <c r="C35" s="20"/>
      <c r="D35" s="20"/>
      <c r="E35" s="20"/>
      <c r="F35" s="19"/>
      <c r="G35" s="95"/>
      <c r="H35" s="24"/>
      <c r="I35" s="96"/>
      <c r="J35" s="24"/>
      <c r="K35" s="95"/>
      <c r="L35" s="24"/>
      <c r="M35" s="96"/>
      <c r="N35" s="20"/>
    </row>
    <row r="36" spans="2:14" ht="12.75" customHeight="1">
      <c r="B36" s="20" t="s">
        <v>309</v>
      </c>
      <c r="C36" s="20"/>
      <c r="D36" s="20"/>
      <c r="E36" s="20"/>
      <c r="F36" s="19"/>
      <c r="G36" s="95"/>
      <c r="H36" s="24"/>
      <c r="I36" s="96"/>
      <c r="J36" s="24"/>
      <c r="K36" s="95"/>
      <c r="L36" s="24"/>
      <c r="M36" s="96"/>
      <c r="N36" s="20"/>
    </row>
    <row r="37" spans="2:14" ht="12.75" customHeight="1">
      <c r="B37" s="20"/>
      <c r="C37" s="20" t="s">
        <v>310</v>
      </c>
      <c r="D37" s="20"/>
      <c r="E37" s="20"/>
      <c r="F37" s="19"/>
      <c r="G37" s="95">
        <v>-18000</v>
      </c>
      <c r="H37" s="24"/>
      <c r="I37" s="96">
        <v>0</v>
      </c>
      <c r="J37" s="24"/>
      <c r="K37" s="95">
        <v>-18000</v>
      </c>
      <c r="L37" s="24"/>
      <c r="M37" s="96">
        <v>0</v>
      </c>
      <c r="N37" s="20"/>
    </row>
    <row r="38" spans="2:14" ht="7.5" customHeight="1">
      <c r="B38" s="20"/>
      <c r="C38" s="20"/>
      <c r="D38" s="20"/>
      <c r="E38" s="20"/>
      <c r="F38" s="19"/>
      <c r="G38" s="23"/>
      <c r="H38" s="24"/>
      <c r="I38" s="23"/>
      <c r="J38" s="24"/>
      <c r="K38" s="23"/>
      <c r="L38" s="24"/>
      <c r="M38" s="23"/>
      <c r="N38" s="20"/>
    </row>
    <row r="39" spans="2:14" ht="7.5" customHeight="1">
      <c r="B39" s="13"/>
      <c r="C39" s="22"/>
      <c r="D39" s="22"/>
      <c r="E39" s="22"/>
      <c r="F39" s="19"/>
      <c r="G39" s="97"/>
      <c r="H39" s="24"/>
      <c r="I39" s="97"/>
      <c r="J39" s="24"/>
      <c r="K39" s="97"/>
      <c r="L39" s="24"/>
      <c r="M39" s="97"/>
      <c r="N39" s="20"/>
    </row>
    <row r="40" spans="2:14" ht="12.75" customHeight="1">
      <c r="B40" s="13" t="s">
        <v>301</v>
      </c>
      <c r="C40" s="22"/>
      <c r="D40" s="22"/>
      <c r="E40" s="22"/>
      <c r="F40" s="19"/>
      <c r="G40" s="23">
        <v>30257</v>
      </c>
      <c r="H40" s="24"/>
      <c r="I40" s="23">
        <v>88991</v>
      </c>
      <c r="J40" s="24"/>
      <c r="K40" s="23">
        <v>2834</v>
      </c>
      <c r="L40" s="24"/>
      <c r="M40" s="23">
        <v>365849</v>
      </c>
      <c r="N40" s="20"/>
    </row>
    <row r="41" spans="2:14" ht="7.5" customHeight="1">
      <c r="B41" s="20"/>
      <c r="C41" s="20"/>
      <c r="D41" s="20"/>
      <c r="E41" s="20"/>
      <c r="F41" s="19"/>
      <c r="G41" s="23"/>
      <c r="H41" s="24"/>
      <c r="I41" s="23"/>
      <c r="J41" s="24"/>
      <c r="K41" s="23"/>
      <c r="L41" s="24"/>
      <c r="M41" s="23"/>
      <c r="N41" s="20"/>
    </row>
    <row r="42" spans="2:14" ht="12.75" customHeight="1">
      <c r="B42" s="20" t="s">
        <v>31</v>
      </c>
      <c r="C42" s="20"/>
      <c r="D42" s="20"/>
      <c r="E42" s="20"/>
      <c r="F42" s="19">
        <v>17</v>
      </c>
      <c r="G42" s="23">
        <v>1041</v>
      </c>
      <c r="H42" s="24"/>
      <c r="I42" s="23">
        <v>-26704</v>
      </c>
      <c r="J42" s="24"/>
      <c r="K42" s="23">
        <v>6756</v>
      </c>
      <c r="L42" s="24"/>
      <c r="M42" s="23">
        <v>-69102</v>
      </c>
      <c r="N42" s="20"/>
    </row>
    <row r="43" spans="2:14" ht="7.5" customHeight="1">
      <c r="B43" s="20"/>
      <c r="C43" s="20"/>
      <c r="D43" s="20"/>
      <c r="E43" s="20"/>
      <c r="F43" s="19"/>
      <c r="G43" s="23"/>
      <c r="H43" s="24"/>
      <c r="I43" s="23"/>
      <c r="J43" s="24"/>
      <c r="K43" s="23"/>
      <c r="L43" s="24"/>
      <c r="M43" s="23"/>
      <c r="N43" s="20"/>
    </row>
    <row r="44" spans="2:14" ht="8.25" customHeight="1">
      <c r="B44" s="39"/>
      <c r="C44" s="22"/>
      <c r="D44" s="22"/>
      <c r="E44" s="22"/>
      <c r="F44" s="19"/>
      <c r="G44" s="97"/>
      <c r="H44" s="24"/>
      <c r="I44" s="97"/>
      <c r="J44" s="24"/>
      <c r="K44" s="97"/>
      <c r="L44" s="24"/>
      <c r="M44" s="97"/>
      <c r="N44" s="20"/>
    </row>
    <row r="45" spans="2:14" ht="12.75" customHeight="1">
      <c r="B45" s="20" t="s">
        <v>302</v>
      </c>
      <c r="C45" s="20"/>
      <c r="D45" s="20"/>
      <c r="E45" s="20"/>
      <c r="F45" s="19"/>
      <c r="G45" s="23">
        <f>SUM(G40:G43)</f>
        <v>31298</v>
      </c>
      <c r="H45" s="24"/>
      <c r="I45" s="23">
        <f>SUM(I40:I43)</f>
        <v>62287</v>
      </c>
      <c r="J45" s="24"/>
      <c r="K45" s="23">
        <f>SUM(K40:K43)</f>
        <v>9590</v>
      </c>
      <c r="L45" s="24"/>
      <c r="M45" s="23">
        <f>SUM(M40:M43)</f>
        <v>296747</v>
      </c>
      <c r="N45" s="20"/>
    </row>
    <row r="46" spans="2:14" ht="7.5" customHeight="1">
      <c r="B46" s="20"/>
      <c r="C46" s="20"/>
      <c r="D46" s="20"/>
      <c r="E46" s="20"/>
      <c r="F46" s="19"/>
      <c r="G46" s="23"/>
      <c r="H46" s="24"/>
      <c r="I46" s="23"/>
      <c r="J46" s="24"/>
      <c r="K46" s="23"/>
      <c r="L46" s="24"/>
      <c r="M46" s="23"/>
      <c r="N46" s="20"/>
    </row>
    <row r="47" spans="2:14" ht="15" customHeight="1">
      <c r="B47" s="13" t="s">
        <v>25</v>
      </c>
      <c r="C47" s="20"/>
      <c r="D47" s="20"/>
      <c r="E47" s="20"/>
      <c r="F47" s="19"/>
      <c r="G47" s="23">
        <v>4025</v>
      </c>
      <c r="H47" s="24"/>
      <c r="I47" s="23">
        <v>350</v>
      </c>
      <c r="J47" s="24"/>
      <c r="K47" s="23">
        <v>6087</v>
      </c>
      <c r="L47" s="24"/>
      <c r="M47" s="23">
        <v>-2929</v>
      </c>
      <c r="N47" s="20"/>
    </row>
    <row r="48" spans="2:14" ht="7.5" customHeight="1">
      <c r="B48" s="13"/>
      <c r="C48" s="20"/>
      <c r="D48" s="20"/>
      <c r="E48" s="20"/>
      <c r="F48" s="19"/>
      <c r="G48" s="23"/>
      <c r="H48" s="24"/>
      <c r="I48" s="23"/>
      <c r="J48" s="24"/>
      <c r="K48" s="23"/>
      <c r="L48" s="23"/>
      <c r="M48" s="23"/>
      <c r="N48" s="20"/>
    </row>
    <row r="49" spans="2:14" ht="7.5" customHeight="1">
      <c r="B49" s="13"/>
      <c r="C49" s="20"/>
      <c r="D49" s="20"/>
      <c r="E49" s="20"/>
      <c r="F49" s="19"/>
      <c r="G49" s="97"/>
      <c r="H49" s="24"/>
      <c r="I49" s="97"/>
      <c r="J49" s="24"/>
      <c r="K49" s="97"/>
      <c r="L49" s="23"/>
      <c r="M49" s="97"/>
      <c r="N49" s="20"/>
    </row>
    <row r="50" spans="2:14" ht="12.75" customHeight="1">
      <c r="B50" s="13" t="s">
        <v>257</v>
      </c>
      <c r="C50" s="20"/>
      <c r="D50" s="20"/>
      <c r="E50" s="20"/>
      <c r="F50" s="19"/>
      <c r="G50" s="23">
        <f>SUM(G44:G48)</f>
        <v>35323</v>
      </c>
      <c r="H50" s="24"/>
      <c r="I50" s="23">
        <f>SUM(I44:I48)</f>
        <v>62637</v>
      </c>
      <c r="J50" s="24"/>
      <c r="K50" s="23">
        <f>SUM(K44:K48)</f>
        <v>15677</v>
      </c>
      <c r="L50" s="23"/>
      <c r="M50" s="23">
        <f>SUM(M44:M48)</f>
        <v>293818</v>
      </c>
      <c r="N50" s="20"/>
    </row>
    <row r="51" spans="2:14" ht="4.5" customHeight="1" thickBot="1">
      <c r="B51" s="20"/>
      <c r="C51" s="20"/>
      <c r="D51" s="20"/>
      <c r="E51" s="20"/>
      <c r="F51" s="19"/>
      <c r="G51" s="98"/>
      <c r="H51" s="24"/>
      <c r="I51" s="98"/>
      <c r="J51" s="24"/>
      <c r="K51" s="98"/>
      <c r="L51" s="23"/>
      <c r="M51" s="98"/>
      <c r="N51" s="20"/>
    </row>
    <row r="52" spans="2:14" ht="12.75" customHeight="1" thickTop="1">
      <c r="B52" s="13"/>
      <c r="C52" s="22"/>
      <c r="D52" s="21"/>
      <c r="E52" s="22"/>
      <c r="F52" s="19"/>
      <c r="G52" s="46"/>
      <c r="H52" s="24"/>
      <c r="I52" s="97"/>
      <c r="J52" s="24"/>
      <c r="K52" s="46"/>
      <c r="L52" s="46"/>
      <c r="M52" s="97"/>
      <c r="N52" s="20"/>
    </row>
    <row r="53" spans="2:14" ht="12.75" customHeight="1">
      <c r="B53" s="13"/>
      <c r="C53" s="22"/>
      <c r="D53" s="21"/>
      <c r="E53" s="22"/>
      <c r="F53" s="19"/>
      <c r="G53" s="46"/>
      <c r="H53" s="24"/>
      <c r="I53" s="46"/>
      <c r="J53" s="24"/>
      <c r="K53" s="46"/>
      <c r="L53" s="46"/>
      <c r="M53" s="46"/>
      <c r="N53" s="20"/>
    </row>
    <row r="54" spans="2:14" ht="12.75" customHeight="1">
      <c r="B54" s="66" t="s">
        <v>303</v>
      </c>
      <c r="C54" s="66"/>
      <c r="D54" s="66"/>
      <c r="E54" s="66"/>
      <c r="F54" s="19">
        <v>25</v>
      </c>
      <c r="G54" s="23"/>
      <c r="H54" s="24"/>
      <c r="I54" s="23"/>
      <c r="J54" s="24"/>
      <c r="K54" s="23"/>
      <c r="L54" s="99" t="s">
        <v>40</v>
      </c>
      <c r="M54" s="23"/>
      <c r="N54" s="20"/>
    </row>
    <row r="55" spans="2:14" ht="7.5" customHeight="1">
      <c r="B55" s="66"/>
      <c r="C55" s="66"/>
      <c r="D55" s="66"/>
      <c r="E55" s="66"/>
      <c r="F55" s="19"/>
      <c r="G55" s="23"/>
      <c r="H55" s="24"/>
      <c r="I55" s="23"/>
      <c r="J55" s="24"/>
      <c r="K55" s="23"/>
      <c r="L55" s="99" t="s">
        <v>40</v>
      </c>
      <c r="M55" s="23"/>
      <c r="N55" s="45"/>
    </row>
    <row r="56" spans="3:14" ht="12.75" customHeight="1" thickBot="1">
      <c r="C56" s="85" t="s">
        <v>191</v>
      </c>
      <c r="D56" s="66"/>
      <c r="E56" s="66"/>
      <c r="G56" s="91">
        <f>G50/697056*100</f>
        <v>5.067455125556627</v>
      </c>
      <c r="H56" s="100"/>
      <c r="I56" s="91">
        <f>I50/682854*100</f>
        <v>9.17282464479962</v>
      </c>
      <c r="J56" s="100"/>
      <c r="K56" s="91">
        <f>K50/697056*100</f>
        <v>2.2490302070421886</v>
      </c>
      <c r="L56" s="100"/>
      <c r="M56" s="91">
        <f>M50/(681045)*100</f>
        <v>43.14222995543613</v>
      </c>
      <c r="N56" s="20"/>
    </row>
    <row r="57" spans="3:14" ht="9.75" customHeight="1" thickTop="1">
      <c r="C57" s="66"/>
      <c r="D57" s="66"/>
      <c r="E57" s="66"/>
      <c r="F57" s="19"/>
      <c r="G57" s="102"/>
      <c r="H57" s="102"/>
      <c r="I57" s="102"/>
      <c r="J57" s="102"/>
      <c r="K57" s="102"/>
      <c r="L57" s="101"/>
      <c r="M57" s="102"/>
      <c r="N57" s="20"/>
    </row>
    <row r="58" spans="3:14" ht="14.25" customHeight="1" thickBot="1">
      <c r="C58" s="85" t="s">
        <v>192</v>
      </c>
      <c r="D58" s="66"/>
      <c r="E58" s="66"/>
      <c r="F58" s="19"/>
      <c r="G58" s="103">
        <v>0</v>
      </c>
      <c r="H58" s="102"/>
      <c r="I58" s="91">
        <f>I50/685910*100</f>
        <v>9.13195608753335</v>
      </c>
      <c r="J58" s="102"/>
      <c r="K58" s="103">
        <v>0</v>
      </c>
      <c r="L58" s="101" t="s">
        <v>40</v>
      </c>
      <c r="M58" s="103">
        <f>M50/682807*100</f>
        <v>43.0309003861999</v>
      </c>
      <c r="N58" s="20"/>
    </row>
    <row r="59" spans="2:14" ht="12.75" customHeight="1" thickTop="1">
      <c r="B59" s="66"/>
      <c r="C59" s="66"/>
      <c r="D59" s="66"/>
      <c r="E59" s="66"/>
      <c r="F59" s="19"/>
      <c r="G59" s="28"/>
      <c r="H59" s="20"/>
      <c r="I59" s="28"/>
      <c r="J59" s="29"/>
      <c r="K59" s="28"/>
      <c r="L59" s="29"/>
      <c r="M59" s="28"/>
      <c r="N59" s="20"/>
    </row>
    <row r="60" spans="2:14" ht="12.75" customHeight="1">
      <c r="B60" s="66"/>
      <c r="C60" s="66"/>
      <c r="D60" s="66"/>
      <c r="E60" s="66"/>
      <c r="F60" s="19"/>
      <c r="G60" s="28"/>
      <c r="H60" s="20"/>
      <c r="I60" s="28"/>
      <c r="J60" s="29"/>
      <c r="K60" s="29"/>
      <c r="L60" s="29"/>
      <c r="M60" s="28"/>
      <c r="N60" s="20"/>
    </row>
    <row r="61" spans="2:14" ht="12.75" customHeight="1">
      <c r="B61" s="66"/>
      <c r="C61" s="66"/>
      <c r="D61" s="66"/>
      <c r="E61" s="66"/>
      <c r="F61" s="19"/>
      <c r="G61" s="28"/>
      <c r="H61" s="20"/>
      <c r="I61" s="28"/>
      <c r="J61" s="29"/>
      <c r="K61" s="29"/>
      <c r="L61" s="29"/>
      <c r="M61" s="28"/>
      <c r="N61" s="20"/>
    </row>
    <row r="62" spans="2:14" ht="12.75" customHeight="1">
      <c r="B62" s="66"/>
      <c r="C62" s="66"/>
      <c r="D62" s="66"/>
      <c r="E62" s="66"/>
      <c r="F62" s="19"/>
      <c r="G62" s="28"/>
      <c r="H62" s="20"/>
      <c r="I62" s="28"/>
      <c r="J62" s="29"/>
      <c r="K62" s="29"/>
      <c r="L62" s="29"/>
      <c r="M62" s="28"/>
      <c r="N62" s="20"/>
    </row>
    <row r="63" spans="2:14" ht="12.75" customHeight="1">
      <c r="B63" s="66"/>
      <c r="C63" s="66"/>
      <c r="D63" s="66"/>
      <c r="E63" s="66"/>
      <c r="F63" s="19"/>
      <c r="G63" s="28"/>
      <c r="H63" s="20"/>
      <c r="I63" s="28"/>
      <c r="J63" s="29"/>
      <c r="K63" s="29"/>
      <c r="L63" s="29"/>
      <c r="M63" s="28"/>
      <c r="N63" s="20"/>
    </row>
    <row r="64" spans="2:14" ht="12.75" customHeight="1">
      <c r="B64" s="66"/>
      <c r="C64" s="66"/>
      <c r="D64" s="66"/>
      <c r="E64" s="66"/>
      <c r="F64" s="19"/>
      <c r="G64" s="28"/>
      <c r="H64" s="20"/>
      <c r="I64" s="28"/>
      <c r="J64" s="29"/>
      <c r="K64" s="29"/>
      <c r="L64" s="29"/>
      <c r="M64" s="28"/>
      <c r="N64" s="20"/>
    </row>
    <row r="65" spans="2:14" ht="12.75" customHeight="1">
      <c r="B65" s="66"/>
      <c r="C65" s="66"/>
      <c r="D65" s="66"/>
      <c r="E65" s="66"/>
      <c r="F65" s="19"/>
      <c r="G65" s="28"/>
      <c r="H65" s="20"/>
      <c r="I65" s="28"/>
      <c r="J65" s="29"/>
      <c r="K65" s="29"/>
      <c r="L65" s="29"/>
      <c r="M65" s="28"/>
      <c r="N65" s="20"/>
    </row>
    <row r="66" spans="2:14" ht="12.75" customHeight="1">
      <c r="B66" s="66"/>
      <c r="C66" s="66"/>
      <c r="D66" s="66"/>
      <c r="E66" s="66"/>
      <c r="F66" s="19"/>
      <c r="G66" s="28"/>
      <c r="H66" s="20"/>
      <c r="I66" s="28"/>
      <c r="J66" s="29"/>
      <c r="K66" s="29"/>
      <c r="L66" s="29"/>
      <c r="M66" s="28"/>
      <c r="N66" s="20"/>
    </row>
    <row r="67" spans="2:14" ht="12.75" customHeight="1">
      <c r="B67" s="66"/>
      <c r="C67" s="66"/>
      <c r="D67" s="66"/>
      <c r="E67" s="66"/>
      <c r="F67" s="19"/>
      <c r="G67" s="28"/>
      <c r="H67" s="20"/>
      <c r="I67" s="28"/>
      <c r="J67" s="29"/>
      <c r="K67" s="29"/>
      <c r="L67" s="29"/>
      <c r="M67" s="28"/>
      <c r="N67" s="20"/>
    </row>
    <row r="68" spans="2:14" ht="12.75" customHeight="1">
      <c r="B68" s="20"/>
      <c r="C68" s="20"/>
      <c r="D68" s="20"/>
      <c r="E68" s="20"/>
      <c r="F68" s="20"/>
      <c r="G68" s="20"/>
      <c r="H68" s="20"/>
      <c r="I68" s="20"/>
      <c r="J68" s="20"/>
      <c r="K68" s="20"/>
      <c r="L68" s="20"/>
      <c r="M68" s="20"/>
      <c r="N68" s="20"/>
    </row>
    <row r="69" spans="2:14" ht="12.75" customHeight="1">
      <c r="B69" s="286" t="s">
        <v>76</v>
      </c>
      <c r="C69" s="286"/>
      <c r="D69" s="286"/>
      <c r="E69" s="286"/>
      <c r="F69" s="286"/>
      <c r="G69" s="286"/>
      <c r="H69" s="286"/>
      <c r="I69" s="286"/>
      <c r="J69" s="286"/>
      <c r="K69" s="286"/>
      <c r="L69" s="286"/>
      <c r="M69" s="286"/>
      <c r="N69" s="2"/>
    </row>
    <row r="70" spans="2:14" ht="12.75" customHeight="1">
      <c r="B70" s="287" t="s">
        <v>255</v>
      </c>
      <c r="C70" s="287"/>
      <c r="D70" s="287"/>
      <c r="E70" s="287"/>
      <c r="F70" s="287"/>
      <c r="G70" s="287"/>
      <c r="H70" s="287"/>
      <c r="I70" s="287"/>
      <c r="J70" s="287"/>
      <c r="K70" s="287"/>
      <c r="L70" s="287"/>
      <c r="M70" s="287"/>
      <c r="N70" s="2"/>
    </row>
    <row r="71" spans="2:14" ht="12.75" customHeight="1">
      <c r="B71" s="2"/>
      <c r="C71" s="2"/>
      <c r="D71" s="2"/>
      <c r="E71" s="2"/>
      <c r="F71" s="2"/>
      <c r="G71" s="2"/>
      <c r="H71" s="2"/>
      <c r="I71" s="2"/>
      <c r="J71" s="2"/>
      <c r="K71" s="2"/>
      <c r="L71" s="2"/>
      <c r="M71" s="2"/>
      <c r="N71" s="2"/>
    </row>
    <row r="72" spans="2:14" ht="12.75" customHeight="1">
      <c r="B72" s="2"/>
      <c r="C72" s="2"/>
      <c r="D72" s="2"/>
      <c r="E72" s="2"/>
      <c r="F72" s="2"/>
      <c r="G72" s="2"/>
      <c r="H72" s="2"/>
      <c r="I72" s="2"/>
      <c r="J72" s="2"/>
      <c r="K72" s="2"/>
      <c r="L72" s="2"/>
      <c r="M72" s="2"/>
      <c r="N72" s="2"/>
    </row>
    <row r="73" spans="2:14" ht="12.75" customHeight="1">
      <c r="B73" s="2"/>
      <c r="C73" s="2"/>
      <c r="D73" s="2"/>
      <c r="E73" s="2"/>
      <c r="F73" s="2"/>
      <c r="G73" s="2"/>
      <c r="H73" s="2"/>
      <c r="I73" s="2"/>
      <c r="J73" s="2"/>
      <c r="K73" s="2"/>
      <c r="L73" s="2"/>
      <c r="M73" s="2"/>
      <c r="N73" s="2"/>
    </row>
    <row r="74" spans="2:14" ht="12.75" customHeight="1">
      <c r="B74" s="2"/>
      <c r="C74" s="2"/>
      <c r="D74" s="2"/>
      <c r="E74" s="2"/>
      <c r="F74" s="2"/>
      <c r="G74" s="2"/>
      <c r="H74" s="2"/>
      <c r="I74" s="2"/>
      <c r="J74" s="2"/>
      <c r="K74" s="2"/>
      <c r="L74" s="2"/>
      <c r="M74" s="2"/>
      <c r="N74" s="2"/>
    </row>
    <row r="75" spans="2:14" ht="12.75" customHeight="1">
      <c r="B75" s="2"/>
      <c r="C75" s="2"/>
      <c r="D75" s="2"/>
      <c r="E75" s="2"/>
      <c r="F75" s="2"/>
      <c r="G75" s="2"/>
      <c r="H75" s="2"/>
      <c r="I75" s="2"/>
      <c r="J75" s="2"/>
      <c r="K75" s="2"/>
      <c r="L75" s="2"/>
      <c r="M75" s="2"/>
      <c r="N75" s="2"/>
    </row>
    <row r="76" spans="2:14" ht="12.75" customHeight="1">
      <c r="B76" s="2"/>
      <c r="C76" s="2"/>
      <c r="D76" s="2"/>
      <c r="E76" s="2"/>
      <c r="F76" s="2"/>
      <c r="G76" s="2"/>
      <c r="H76" s="2"/>
      <c r="I76" s="2"/>
      <c r="J76" s="2"/>
      <c r="K76" s="2"/>
      <c r="L76" s="2"/>
      <c r="M76" s="2"/>
      <c r="N76" s="2"/>
    </row>
    <row r="77" spans="2:14" ht="12.75" customHeight="1">
      <c r="B77" s="2"/>
      <c r="C77" s="2"/>
      <c r="D77" s="2"/>
      <c r="E77" s="2"/>
      <c r="F77" s="2"/>
      <c r="G77" s="2"/>
      <c r="H77" s="2"/>
      <c r="I77" s="2"/>
      <c r="J77" s="2"/>
      <c r="K77" s="2"/>
      <c r="L77" s="2"/>
      <c r="M77" s="2"/>
      <c r="N77" s="2"/>
    </row>
    <row r="78" spans="2:14" ht="12.75" customHeight="1">
      <c r="B78" s="2"/>
      <c r="C78" s="2"/>
      <c r="D78" s="2"/>
      <c r="E78" s="2"/>
      <c r="F78" s="2"/>
      <c r="G78" s="2"/>
      <c r="H78" s="2"/>
      <c r="I78" s="2"/>
      <c r="J78" s="2"/>
      <c r="K78" s="2"/>
      <c r="L78" s="2"/>
      <c r="M78" s="2"/>
      <c r="N78" s="2"/>
    </row>
    <row r="79" spans="2:14" ht="12.75" customHeight="1">
      <c r="B79" s="2"/>
      <c r="C79" s="2"/>
      <c r="D79" s="2"/>
      <c r="E79" s="2"/>
      <c r="F79" s="2"/>
      <c r="G79" s="2"/>
      <c r="H79" s="2"/>
      <c r="I79" s="2"/>
      <c r="J79" s="2"/>
      <c r="K79" s="2"/>
      <c r="L79" s="2"/>
      <c r="M79" s="2"/>
      <c r="N79" s="2"/>
    </row>
    <row r="80" spans="2:14" ht="12.75" customHeight="1">
      <c r="B80" s="2"/>
      <c r="C80" s="2"/>
      <c r="D80" s="2"/>
      <c r="E80" s="2"/>
      <c r="F80" s="2"/>
      <c r="G80" s="2"/>
      <c r="H80" s="2"/>
      <c r="I80" s="2"/>
      <c r="J80" s="2"/>
      <c r="K80" s="2"/>
      <c r="L80" s="2"/>
      <c r="M80" s="2"/>
      <c r="N80" s="2"/>
    </row>
    <row r="81" spans="2:14" ht="12.75" customHeight="1">
      <c r="B81" s="2"/>
      <c r="C81" s="2"/>
      <c r="D81" s="2"/>
      <c r="E81" s="2"/>
      <c r="F81" s="2"/>
      <c r="G81" s="2"/>
      <c r="H81" s="2"/>
      <c r="I81" s="2"/>
      <c r="J81" s="2"/>
      <c r="K81" s="2"/>
      <c r="L81" s="2"/>
      <c r="M81" s="2"/>
      <c r="N81" s="2"/>
    </row>
    <row r="82" spans="2:14" ht="12.75" customHeight="1">
      <c r="B82" s="2"/>
      <c r="C82" s="2"/>
      <c r="D82" s="2"/>
      <c r="E82" s="2"/>
      <c r="F82" s="2"/>
      <c r="G82" s="2"/>
      <c r="H82" s="2"/>
      <c r="I82" s="2"/>
      <c r="J82" s="2"/>
      <c r="K82" s="2"/>
      <c r="L82" s="2"/>
      <c r="M82" s="2"/>
      <c r="N82" s="2"/>
    </row>
    <row r="83" spans="2:14" ht="12.75" customHeight="1">
      <c r="B83" s="2"/>
      <c r="C83" s="2"/>
      <c r="D83" s="2"/>
      <c r="E83" s="2"/>
      <c r="F83" s="2"/>
      <c r="G83" s="2"/>
      <c r="H83" s="2"/>
      <c r="I83" s="2"/>
      <c r="J83" s="2"/>
      <c r="K83" s="2"/>
      <c r="L83" s="2"/>
      <c r="M83" s="2"/>
      <c r="N83" s="2"/>
    </row>
    <row r="84" spans="2:14" ht="12.75" customHeight="1">
      <c r="B84" s="2"/>
      <c r="C84" s="2"/>
      <c r="D84" s="2"/>
      <c r="E84" s="2"/>
      <c r="F84" s="2"/>
      <c r="G84" s="2"/>
      <c r="H84" s="2"/>
      <c r="I84" s="2"/>
      <c r="J84" s="2"/>
      <c r="K84" s="2"/>
      <c r="L84" s="2"/>
      <c r="M84" s="2"/>
      <c r="N84" s="2"/>
    </row>
    <row r="85" spans="2:14" ht="12.75" customHeight="1">
      <c r="B85" s="2"/>
      <c r="C85" s="2"/>
      <c r="D85" s="2"/>
      <c r="E85" s="2"/>
      <c r="F85" s="2"/>
      <c r="G85" s="2"/>
      <c r="H85" s="2"/>
      <c r="I85" s="2"/>
      <c r="J85" s="2"/>
      <c r="K85" s="2"/>
      <c r="L85" s="2"/>
      <c r="M85" s="2"/>
      <c r="N85" s="2"/>
    </row>
    <row r="86" spans="2:14" ht="12.75" customHeight="1">
      <c r="B86" s="2"/>
      <c r="C86" s="2"/>
      <c r="D86" s="2"/>
      <c r="E86" s="2"/>
      <c r="F86" s="2"/>
      <c r="G86" s="2"/>
      <c r="H86" s="2"/>
      <c r="I86" s="2"/>
      <c r="J86" s="2"/>
      <c r="K86" s="2"/>
      <c r="L86" s="2"/>
      <c r="M86" s="2"/>
      <c r="N86" s="2"/>
    </row>
    <row r="87" spans="2:14" ht="12.75" customHeight="1">
      <c r="B87" s="2"/>
      <c r="C87" s="2"/>
      <c r="D87" s="2"/>
      <c r="E87" s="2"/>
      <c r="F87" s="2"/>
      <c r="G87" s="2"/>
      <c r="H87" s="2"/>
      <c r="I87" s="2"/>
      <c r="J87" s="2"/>
      <c r="K87" s="2"/>
      <c r="L87" s="2"/>
      <c r="M87" s="2"/>
      <c r="N87" s="2"/>
    </row>
    <row r="88" spans="2:14" ht="12.75" customHeight="1">
      <c r="B88" s="2"/>
      <c r="C88" s="2"/>
      <c r="D88" s="2"/>
      <c r="E88" s="2"/>
      <c r="F88" s="2"/>
      <c r="G88" s="2"/>
      <c r="H88" s="2"/>
      <c r="I88" s="2"/>
      <c r="J88" s="2"/>
      <c r="K88" s="2"/>
      <c r="L88" s="2"/>
      <c r="M88" s="2"/>
      <c r="N88" s="2"/>
    </row>
    <row r="89" spans="2:14" ht="12.75" customHeight="1">
      <c r="B89" s="2"/>
      <c r="C89" s="2"/>
      <c r="D89" s="2"/>
      <c r="E89" s="2"/>
      <c r="F89" s="2"/>
      <c r="G89" s="2"/>
      <c r="H89" s="2"/>
      <c r="I89" s="2"/>
      <c r="J89" s="2"/>
      <c r="K89" s="2"/>
      <c r="L89" s="2"/>
      <c r="M89" s="2"/>
      <c r="N89" s="2"/>
    </row>
    <row r="90" spans="2:14" ht="12.75" customHeight="1">
      <c r="B90" s="2"/>
      <c r="C90" s="2"/>
      <c r="D90" s="2"/>
      <c r="E90" s="2"/>
      <c r="F90" s="2"/>
      <c r="G90" s="2"/>
      <c r="H90" s="2"/>
      <c r="I90" s="2"/>
      <c r="J90" s="2"/>
      <c r="K90" s="2"/>
      <c r="L90" s="2"/>
      <c r="M90" s="2"/>
      <c r="N90" s="2"/>
    </row>
    <row r="91" spans="2:14" ht="12.75" customHeight="1">
      <c r="B91" s="2"/>
      <c r="C91" s="2"/>
      <c r="D91" s="2"/>
      <c r="E91" s="2"/>
      <c r="F91" s="2"/>
      <c r="G91" s="2"/>
      <c r="H91" s="2"/>
      <c r="I91" s="2"/>
      <c r="J91" s="2"/>
      <c r="K91" s="2"/>
      <c r="L91" s="2"/>
      <c r="M91" s="2"/>
      <c r="N91" s="2"/>
    </row>
    <row r="92" spans="2:14" ht="12.75" customHeight="1">
      <c r="B92" s="2"/>
      <c r="C92" s="2"/>
      <c r="D92" s="2"/>
      <c r="E92" s="2"/>
      <c r="F92" s="2"/>
      <c r="G92" s="2"/>
      <c r="H92" s="2"/>
      <c r="I92" s="2"/>
      <c r="J92" s="2"/>
      <c r="K92" s="2"/>
      <c r="L92" s="2"/>
      <c r="M92" s="2"/>
      <c r="N92" s="2"/>
    </row>
    <row r="93" spans="2:14" ht="12.75" customHeight="1">
      <c r="B93" s="2"/>
      <c r="C93" s="2"/>
      <c r="D93" s="2"/>
      <c r="E93" s="2"/>
      <c r="F93" s="2"/>
      <c r="G93" s="2"/>
      <c r="H93" s="2"/>
      <c r="I93" s="2"/>
      <c r="J93" s="2"/>
      <c r="K93" s="2"/>
      <c r="L93" s="2"/>
      <c r="M93" s="2"/>
      <c r="N93" s="2"/>
    </row>
    <row r="94" spans="2:14" ht="12.75" customHeight="1">
      <c r="B94" s="2"/>
      <c r="C94" s="2"/>
      <c r="D94" s="2"/>
      <c r="E94" s="2"/>
      <c r="F94" s="2"/>
      <c r="G94" s="2"/>
      <c r="H94" s="2"/>
      <c r="I94" s="2"/>
      <c r="J94" s="2"/>
      <c r="K94" s="2"/>
      <c r="L94" s="2"/>
      <c r="M94" s="2"/>
      <c r="N94" s="2"/>
    </row>
    <row r="95" spans="2:14" ht="12.75" customHeight="1">
      <c r="B95" s="2"/>
      <c r="C95" s="2"/>
      <c r="D95" s="2"/>
      <c r="E95" s="2"/>
      <c r="F95" s="2"/>
      <c r="G95" s="2"/>
      <c r="H95" s="2"/>
      <c r="I95" s="2"/>
      <c r="J95" s="2"/>
      <c r="K95" s="2"/>
      <c r="L95" s="2"/>
      <c r="M95" s="2"/>
      <c r="N95" s="2"/>
    </row>
    <row r="96" spans="2:14" ht="12.75" customHeight="1">
      <c r="B96" s="2"/>
      <c r="C96" s="2"/>
      <c r="D96" s="2"/>
      <c r="E96" s="2"/>
      <c r="F96" s="2"/>
      <c r="G96" s="2"/>
      <c r="H96" s="2"/>
      <c r="I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1"/>
      <c r="C497" s="1"/>
      <c r="D497" s="1"/>
      <c r="E497" s="1"/>
      <c r="F497" s="1"/>
      <c r="G497" s="1"/>
      <c r="H497" s="1"/>
      <c r="I497" s="1"/>
      <c r="J497" s="1"/>
      <c r="K497" s="1"/>
      <c r="L497" s="1"/>
      <c r="M497" s="1"/>
      <c r="N497" s="1"/>
    </row>
    <row r="498" spans="2:14" ht="12.75" customHeight="1">
      <c r="B498" s="1"/>
      <c r="C498" s="1"/>
      <c r="D498" s="1"/>
      <c r="E498" s="1"/>
      <c r="F498" s="1"/>
      <c r="G498" s="1"/>
      <c r="H498" s="1"/>
      <c r="I498" s="1"/>
      <c r="J498" s="1"/>
      <c r="K498" s="1"/>
      <c r="L498" s="1"/>
      <c r="M498" s="1"/>
      <c r="N498" s="1"/>
    </row>
    <row r="499" spans="2:14" ht="12.75" customHeight="1">
      <c r="B499" s="1"/>
      <c r="C499" s="1"/>
      <c r="D499" s="1"/>
      <c r="E499" s="1"/>
      <c r="F499" s="1"/>
      <c r="G499" s="1"/>
      <c r="H499" s="1"/>
      <c r="I499" s="1"/>
      <c r="J499" s="1"/>
      <c r="K499" s="1"/>
      <c r="L499" s="1"/>
      <c r="M499" s="1"/>
      <c r="N499" s="1"/>
    </row>
    <row r="500" spans="2:14" ht="12.75" customHeight="1">
      <c r="B500" s="1"/>
      <c r="C500" s="1"/>
      <c r="D500" s="1"/>
      <c r="E500" s="1"/>
      <c r="F500" s="1"/>
      <c r="G500" s="1"/>
      <c r="H500" s="1"/>
      <c r="I500" s="1"/>
      <c r="J500" s="1"/>
      <c r="K500" s="1"/>
      <c r="L500" s="1"/>
      <c r="M500" s="1"/>
      <c r="N500" s="1"/>
    </row>
    <row r="501" spans="2:14" ht="12.75" customHeight="1">
      <c r="B501" s="1"/>
      <c r="C501" s="1"/>
      <c r="D501" s="1"/>
      <c r="E501" s="1"/>
      <c r="F501" s="1"/>
      <c r="G501" s="1"/>
      <c r="H501" s="1"/>
      <c r="I501" s="1"/>
      <c r="J501" s="1"/>
      <c r="K501" s="1"/>
      <c r="L501" s="1"/>
      <c r="M501" s="1"/>
      <c r="N501" s="1"/>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sheetData>
  <mergeCells count="4">
    <mergeCell ref="G14:I14"/>
    <mergeCell ref="G13:I13"/>
    <mergeCell ref="B69:M69"/>
    <mergeCell ref="B70:M70"/>
  </mergeCells>
  <printOptions horizontalCentered="1"/>
  <pageMargins left="0.75" right="0.5" top="0.75" bottom="0.25" header="0.5" footer="0.25"/>
  <pageSetup firstPageNumber="1" useFirstPageNumber="1" fitToHeight="1" fitToWidth="1" horizontalDpi="300" verticalDpi="300" orientation="portrait" paperSize="9" scale="90" r:id="rId2"/>
  <headerFooter alignWithMargins="0">
    <oddFooter>&amp;C1</oddFooter>
  </headerFooter>
  <rowBreaks count="4" manualBreakCount="4">
    <brk id="79" max="65535" man="1"/>
    <brk id="138" max="65535" man="1"/>
    <brk id="227" max="65535" man="1"/>
    <brk id="325" max="65535" man="1"/>
  </rowBreaks>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77"/>
  <sheetViews>
    <sheetView defaultGridColor="0" view="pageBreakPreview" zoomScaleNormal="85" zoomScaleSheetLayoutView="100" colorId="22" workbookViewId="0" topLeftCell="A1">
      <selection activeCell="A13" sqref="A13"/>
    </sheetView>
  </sheetViews>
  <sheetFormatPr defaultColWidth="9.77734375" defaultRowHeight="12.75" customHeight="1"/>
  <cols>
    <col min="1" max="1" width="1.88671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3.77734375" style="0" customWidth="1"/>
    <col min="9" max="9" width="3.77734375" style="0" customWidth="1"/>
    <col min="10" max="10" width="13.88671875" style="0" customWidth="1"/>
    <col min="11" max="11" width="3.6640625" style="0" customWidth="1"/>
    <col min="12" max="16384" width="11.4453125" style="0" customWidth="1"/>
  </cols>
  <sheetData>
    <row r="2" spans="1:11" ht="15.75" customHeight="1">
      <c r="A2" s="10"/>
      <c r="B2" s="143" t="s">
        <v>180</v>
      </c>
      <c r="C2" s="3"/>
      <c r="D2" s="3"/>
      <c r="E2" s="3"/>
      <c r="F2" s="3"/>
      <c r="G2" s="3"/>
      <c r="H2" s="3"/>
      <c r="I2" s="3"/>
      <c r="J2" s="3"/>
      <c r="K2" s="1"/>
    </row>
    <row r="3" spans="1:11" ht="12.75" customHeight="1">
      <c r="A3" s="10"/>
      <c r="B3" s="85" t="s">
        <v>28</v>
      </c>
      <c r="C3" s="3"/>
      <c r="D3" s="3"/>
      <c r="E3" s="3"/>
      <c r="F3" s="3"/>
      <c r="G3" s="3"/>
      <c r="H3" s="3"/>
      <c r="I3" s="3"/>
      <c r="J3" s="3"/>
      <c r="K3" s="1"/>
    </row>
    <row r="4" spans="2:11" ht="12.75" customHeight="1">
      <c r="B4" s="3"/>
      <c r="C4" s="3"/>
      <c r="D4" s="3"/>
      <c r="E4" s="3"/>
      <c r="F4" s="3"/>
      <c r="G4" s="3"/>
      <c r="H4" s="3"/>
      <c r="I4" s="3"/>
      <c r="J4" s="3"/>
      <c r="K4" s="1"/>
    </row>
    <row r="5" spans="1:11" ht="12.75" customHeight="1">
      <c r="A5" s="4"/>
      <c r="B5" s="3"/>
      <c r="C5" s="3"/>
      <c r="D5" s="3"/>
      <c r="E5" s="3"/>
      <c r="F5" s="3"/>
      <c r="G5" s="3"/>
      <c r="H5" s="3"/>
      <c r="I5" s="3"/>
      <c r="J5" s="3"/>
      <c r="K5" s="1"/>
    </row>
    <row r="6" spans="1:11" ht="17.25" customHeight="1">
      <c r="A6" s="4"/>
      <c r="B6" s="86" t="s">
        <v>277</v>
      </c>
      <c r="C6" s="3"/>
      <c r="E6" s="3"/>
      <c r="F6" s="3"/>
      <c r="G6" s="3"/>
      <c r="H6" s="3"/>
      <c r="I6" s="3"/>
      <c r="J6" s="3"/>
      <c r="K6" s="1"/>
    </row>
    <row r="7" spans="2:11" ht="15.75" customHeight="1">
      <c r="B7" s="13" t="s">
        <v>0</v>
      </c>
      <c r="C7" s="3"/>
      <c r="D7" s="3"/>
      <c r="E7" s="3"/>
      <c r="F7" s="3"/>
      <c r="G7" s="3"/>
      <c r="H7" s="3"/>
      <c r="I7" s="3"/>
      <c r="J7" s="3"/>
      <c r="K7" s="1"/>
    </row>
    <row r="8" spans="1:11" ht="12.75" customHeight="1">
      <c r="A8" s="5"/>
      <c r="B8" s="3"/>
      <c r="C8" s="3"/>
      <c r="D8" s="3"/>
      <c r="E8" s="3"/>
      <c r="F8" s="3"/>
      <c r="G8" s="3"/>
      <c r="H8" s="3"/>
      <c r="I8" s="3"/>
      <c r="J8" s="3"/>
      <c r="K8" s="3"/>
    </row>
    <row r="9" spans="1:11" ht="12.75" customHeight="1">
      <c r="A9" s="5"/>
      <c r="B9" s="3"/>
      <c r="C9" s="3"/>
      <c r="D9" s="3"/>
      <c r="E9" s="3"/>
      <c r="F9" s="3"/>
      <c r="G9" s="3"/>
      <c r="H9" s="3"/>
      <c r="I9" s="3"/>
      <c r="J9" s="3"/>
      <c r="K9" s="3"/>
    </row>
    <row r="10" spans="2:11" ht="15.75" customHeight="1">
      <c r="B10" s="76" t="s">
        <v>79</v>
      </c>
      <c r="C10" s="74"/>
      <c r="D10" s="74"/>
      <c r="E10" s="74"/>
      <c r="F10" s="74"/>
      <c r="G10" s="74"/>
      <c r="H10" s="74"/>
      <c r="I10" s="74"/>
      <c r="J10" s="74"/>
      <c r="K10" s="3"/>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18"/>
      <c r="H13" s="177" t="s">
        <v>129</v>
      </c>
      <c r="I13" s="9"/>
      <c r="J13" s="177" t="s">
        <v>129</v>
      </c>
      <c r="K13" s="6"/>
    </row>
    <row r="14" spans="1:11" ht="12.75" customHeight="1">
      <c r="A14" s="1"/>
      <c r="B14" s="1"/>
      <c r="C14" s="1"/>
      <c r="D14" s="1"/>
      <c r="E14" s="1"/>
      <c r="F14" s="1"/>
      <c r="G14" s="18"/>
      <c r="H14" s="177" t="s">
        <v>136</v>
      </c>
      <c r="I14" s="9"/>
      <c r="J14" s="177" t="s">
        <v>130</v>
      </c>
      <c r="K14" s="1"/>
    </row>
    <row r="15" spans="1:11" ht="12.75" customHeight="1">
      <c r="A15" s="1"/>
      <c r="B15" s="1"/>
      <c r="C15" s="1"/>
      <c r="D15" s="1"/>
      <c r="E15" s="1"/>
      <c r="F15" s="1"/>
      <c r="G15" s="18"/>
      <c r="H15" s="177" t="s">
        <v>135</v>
      </c>
      <c r="I15" s="9"/>
      <c r="J15" s="177" t="s">
        <v>131</v>
      </c>
      <c r="K15" s="1"/>
    </row>
    <row r="16" spans="1:11" ht="12.75" customHeight="1">
      <c r="A16" s="1"/>
      <c r="B16" s="1"/>
      <c r="C16" s="1"/>
      <c r="D16" s="1"/>
      <c r="E16" s="1"/>
      <c r="F16" s="1"/>
      <c r="G16" s="18"/>
      <c r="H16" s="177" t="s">
        <v>134</v>
      </c>
      <c r="I16" s="9"/>
      <c r="J16" s="177" t="s">
        <v>132</v>
      </c>
      <c r="K16" s="1"/>
    </row>
    <row r="17" spans="1:11" ht="12.75" customHeight="1">
      <c r="A17" s="1"/>
      <c r="B17" s="1"/>
      <c r="C17" s="1"/>
      <c r="D17" s="1"/>
      <c r="E17" s="1"/>
      <c r="F17" s="1"/>
      <c r="G17" s="44" t="s">
        <v>41</v>
      </c>
      <c r="H17" s="178" t="s">
        <v>278</v>
      </c>
      <c r="I17" s="9"/>
      <c r="J17" s="178" t="s">
        <v>252</v>
      </c>
      <c r="K17" s="3"/>
    </row>
    <row r="18" spans="1:11" ht="12.75" customHeight="1">
      <c r="A18" s="1"/>
      <c r="B18" s="1"/>
      <c r="C18" s="1"/>
      <c r="D18" s="1"/>
      <c r="E18" s="1"/>
      <c r="F18" s="1"/>
      <c r="G18" s="18"/>
      <c r="H18" s="30" t="s">
        <v>133</v>
      </c>
      <c r="I18" s="20"/>
      <c r="J18" s="30" t="s">
        <v>133</v>
      </c>
      <c r="K18" s="1"/>
    </row>
    <row r="19" spans="1:11" ht="12.75" customHeight="1">
      <c r="A19" s="1"/>
      <c r="B19" s="1"/>
      <c r="C19" s="1"/>
      <c r="D19" s="1"/>
      <c r="E19" s="1"/>
      <c r="F19" s="1"/>
      <c r="G19" s="6"/>
      <c r="H19" s="1"/>
      <c r="I19" s="1"/>
      <c r="J19" s="1"/>
      <c r="K19" s="1"/>
    </row>
    <row r="20" spans="1:11" ht="12.75" customHeight="1">
      <c r="A20" s="20"/>
      <c r="B20" s="21" t="s">
        <v>21</v>
      </c>
      <c r="C20" s="20"/>
      <c r="D20" s="20"/>
      <c r="E20" s="20"/>
      <c r="F20" s="20"/>
      <c r="G20" s="71"/>
      <c r="H20" s="104">
        <v>2193787</v>
      </c>
      <c r="I20" s="104"/>
      <c r="J20" s="104">
        <v>2173221</v>
      </c>
      <c r="K20" s="20"/>
    </row>
    <row r="21" spans="1:11" ht="12.75" customHeight="1">
      <c r="A21" s="20"/>
      <c r="B21" s="20" t="s">
        <v>115</v>
      </c>
      <c r="C21" s="20"/>
      <c r="D21" s="20"/>
      <c r="E21" s="20"/>
      <c r="F21" s="20"/>
      <c r="G21" s="71"/>
      <c r="H21" s="104">
        <v>295534</v>
      </c>
      <c r="I21" s="104"/>
      <c r="J21" s="104">
        <v>300932</v>
      </c>
      <c r="K21" s="20"/>
    </row>
    <row r="22" spans="1:11" ht="12.75" customHeight="1">
      <c r="A22" s="20"/>
      <c r="B22" s="20" t="s">
        <v>116</v>
      </c>
      <c r="C22" s="20"/>
      <c r="D22" s="20"/>
      <c r="E22" s="20"/>
      <c r="F22" s="20"/>
      <c r="G22" s="71"/>
      <c r="H22" s="104">
        <v>148769</v>
      </c>
      <c r="I22" s="104"/>
      <c r="J22" s="104">
        <v>146859</v>
      </c>
      <c r="K22" s="20"/>
    </row>
    <row r="23" spans="1:11" ht="12.75" customHeight="1">
      <c r="A23" s="39"/>
      <c r="B23" s="21" t="s">
        <v>263</v>
      </c>
      <c r="C23" s="20"/>
      <c r="D23" s="20"/>
      <c r="E23" s="20"/>
      <c r="F23" s="20"/>
      <c r="G23" s="19"/>
      <c r="H23" s="104">
        <v>54229</v>
      </c>
      <c r="I23" s="104"/>
      <c r="J23" s="104">
        <v>54215</v>
      </c>
      <c r="K23" s="20"/>
    </row>
    <row r="24" spans="1:11" ht="12.75" customHeight="1">
      <c r="A24" s="39"/>
      <c r="B24" s="21" t="s">
        <v>30</v>
      </c>
      <c r="C24" s="20"/>
      <c r="D24" s="20"/>
      <c r="E24" s="20"/>
      <c r="F24" s="20"/>
      <c r="G24" s="19"/>
      <c r="H24" s="104">
        <v>513660</v>
      </c>
      <c r="I24" s="104"/>
      <c r="J24" s="104">
        <v>479221</v>
      </c>
      <c r="K24" s="20"/>
    </row>
    <row r="25" spans="1:11" ht="12.75" customHeight="1">
      <c r="A25" s="39"/>
      <c r="B25" s="21" t="s">
        <v>171</v>
      </c>
      <c r="C25" s="20"/>
      <c r="D25" s="20"/>
      <c r="E25" s="20"/>
      <c r="F25" s="20"/>
      <c r="G25" s="71"/>
      <c r="H25" s="104">
        <v>192851</v>
      </c>
      <c r="I25" s="104"/>
      <c r="J25" s="104">
        <v>242328</v>
      </c>
      <c r="K25" s="20"/>
    </row>
    <row r="26" spans="1:11" ht="12.75" customHeight="1">
      <c r="A26" s="39"/>
      <c r="B26" s="21" t="s">
        <v>170</v>
      </c>
      <c r="C26" s="20"/>
      <c r="D26" s="20"/>
      <c r="E26" s="20"/>
      <c r="F26" s="20"/>
      <c r="G26" s="71"/>
      <c r="H26" s="104">
        <v>33476</v>
      </c>
      <c r="I26" s="104"/>
      <c r="J26" s="104">
        <v>33419</v>
      </c>
      <c r="K26" s="20"/>
    </row>
    <row r="27" spans="1:11" ht="12.75" customHeight="1">
      <c r="A27" s="39"/>
      <c r="B27" s="21" t="s">
        <v>163</v>
      </c>
      <c r="C27" s="20"/>
      <c r="D27" s="20"/>
      <c r="E27" s="20"/>
      <c r="F27" s="20"/>
      <c r="G27" s="19"/>
      <c r="H27" s="104">
        <f>302262+1054</f>
        <v>303316</v>
      </c>
      <c r="I27" s="104"/>
      <c r="J27" s="104">
        <f>901+312253</f>
        <v>313154</v>
      </c>
      <c r="K27" s="20"/>
    </row>
    <row r="28" spans="1:11" ht="12.75" customHeight="1">
      <c r="A28" s="20"/>
      <c r="B28" s="20"/>
      <c r="C28" s="20"/>
      <c r="D28" s="20"/>
      <c r="E28" s="20"/>
      <c r="F28" s="20"/>
      <c r="G28" s="19"/>
      <c r="H28" s="104"/>
      <c r="I28" s="104"/>
      <c r="J28" s="104"/>
      <c r="K28" s="20"/>
    </row>
    <row r="29" spans="1:11" ht="12.75" customHeight="1">
      <c r="A29" s="39"/>
      <c r="B29" s="20" t="s">
        <v>144</v>
      </c>
      <c r="C29" s="20"/>
      <c r="D29" s="20"/>
      <c r="E29" s="20"/>
      <c r="F29" s="20"/>
      <c r="G29" s="19"/>
      <c r="H29" s="104"/>
      <c r="I29" s="104"/>
      <c r="J29" s="104"/>
      <c r="K29" s="20"/>
    </row>
    <row r="30" spans="1:11" ht="12.75" customHeight="1">
      <c r="A30" s="20"/>
      <c r="B30" s="19" t="s">
        <v>18</v>
      </c>
      <c r="C30" s="21" t="s">
        <v>22</v>
      </c>
      <c r="D30" s="20"/>
      <c r="E30" s="20"/>
      <c r="F30" s="20"/>
      <c r="G30" s="19"/>
      <c r="H30" s="140">
        <v>1032269</v>
      </c>
      <c r="I30" s="104"/>
      <c r="J30" s="140">
        <v>1067748</v>
      </c>
      <c r="K30" s="20"/>
    </row>
    <row r="31" spans="1:11" ht="12.75" customHeight="1">
      <c r="A31" s="20"/>
      <c r="B31" s="19" t="s">
        <v>18</v>
      </c>
      <c r="C31" s="21" t="s">
        <v>172</v>
      </c>
      <c r="D31" s="20"/>
      <c r="E31" s="20"/>
      <c r="F31" s="20"/>
      <c r="G31" s="19"/>
      <c r="H31" s="140">
        <v>58260</v>
      </c>
      <c r="I31" s="104"/>
      <c r="J31" s="140">
        <v>39990</v>
      </c>
      <c r="K31" s="20"/>
    </row>
    <row r="32" spans="1:11" ht="12.75" customHeight="1">
      <c r="A32" s="20"/>
      <c r="B32" s="19" t="s">
        <v>18</v>
      </c>
      <c r="C32" s="21" t="s">
        <v>264</v>
      </c>
      <c r="D32" s="20"/>
      <c r="E32" s="20"/>
      <c r="F32" s="20"/>
      <c r="G32" s="19"/>
      <c r="H32" s="140">
        <v>38659</v>
      </c>
      <c r="I32" s="104"/>
      <c r="J32" s="140">
        <v>37384</v>
      </c>
      <c r="K32" s="20"/>
    </row>
    <row r="33" spans="1:10" ht="12.75" customHeight="1">
      <c r="A33" s="20"/>
      <c r="B33" s="19" t="s">
        <v>18</v>
      </c>
      <c r="C33" s="21" t="s">
        <v>92</v>
      </c>
      <c r="H33" s="111">
        <v>521</v>
      </c>
      <c r="I33" s="111"/>
      <c r="J33" s="111">
        <v>1051</v>
      </c>
    </row>
    <row r="34" spans="1:11" ht="12.75" customHeight="1">
      <c r="A34" s="20"/>
      <c r="B34" s="19" t="s">
        <v>18</v>
      </c>
      <c r="C34" s="21" t="s">
        <v>43</v>
      </c>
      <c r="D34" s="20"/>
      <c r="E34" s="20"/>
      <c r="F34" s="20"/>
      <c r="G34" s="19"/>
      <c r="H34" s="104">
        <v>482138</v>
      </c>
      <c r="I34" s="104"/>
      <c r="J34" s="104">
        <f>519291</f>
        <v>519291</v>
      </c>
      <c r="K34" s="20"/>
    </row>
    <row r="35" spans="1:11" ht="12.75" customHeight="1">
      <c r="A35" s="20"/>
      <c r="B35" s="19" t="s">
        <v>18</v>
      </c>
      <c r="C35" s="21" t="s">
        <v>201</v>
      </c>
      <c r="D35" s="20"/>
      <c r="E35" s="20"/>
      <c r="F35" s="20"/>
      <c r="G35" s="19"/>
      <c r="H35" s="104">
        <f>272106-3600</f>
        <v>268506</v>
      </c>
      <c r="I35" s="104"/>
      <c r="J35" s="104">
        <f>260267+28500+2607</f>
        <v>291374</v>
      </c>
      <c r="K35" s="20"/>
    </row>
    <row r="36" spans="1:11" ht="12.75" customHeight="1">
      <c r="A36" s="20"/>
      <c r="B36" s="19" t="s">
        <v>18</v>
      </c>
      <c r="C36" s="21" t="s">
        <v>93</v>
      </c>
      <c r="D36" s="20"/>
      <c r="E36" s="20"/>
      <c r="F36" s="20"/>
      <c r="G36" s="19"/>
      <c r="H36" s="104">
        <v>268992</v>
      </c>
      <c r="I36" s="104"/>
      <c r="J36" s="104">
        <f>193956</f>
        <v>193956</v>
      </c>
      <c r="K36" s="20"/>
    </row>
    <row r="37" spans="1:11" ht="3.75" customHeight="1">
      <c r="A37" s="20"/>
      <c r="B37" s="20"/>
      <c r="C37" s="20"/>
      <c r="D37" s="20"/>
      <c r="E37" s="20"/>
      <c r="F37" s="20"/>
      <c r="G37" s="19"/>
      <c r="H37" s="111"/>
      <c r="I37" s="104"/>
      <c r="J37" s="104"/>
      <c r="K37" s="20"/>
    </row>
    <row r="38" spans="1:11" ht="14.25" customHeight="1">
      <c r="A38" s="20"/>
      <c r="B38" s="20"/>
      <c r="C38" s="20"/>
      <c r="D38" s="20"/>
      <c r="E38" s="20"/>
      <c r="F38" s="20"/>
      <c r="G38" s="19"/>
      <c r="H38" s="106">
        <f>SUM(H30:H36)</f>
        <v>2149345</v>
      </c>
      <c r="I38" s="104"/>
      <c r="J38" s="106">
        <f>SUM(J30:J36)</f>
        <v>2150794</v>
      </c>
      <c r="K38" s="20"/>
    </row>
    <row r="39" spans="1:11" ht="12.75" customHeight="1">
      <c r="A39" s="20"/>
      <c r="B39" s="20"/>
      <c r="C39" s="20"/>
      <c r="D39" s="20"/>
      <c r="E39" s="20"/>
      <c r="F39" s="20"/>
      <c r="G39" s="19"/>
      <c r="H39" s="104"/>
      <c r="I39" s="104"/>
      <c r="J39" s="104"/>
      <c r="K39" s="20"/>
    </row>
    <row r="40" spans="1:11" ht="12.75" customHeight="1">
      <c r="A40" s="40"/>
      <c r="B40" s="20" t="s">
        <v>145</v>
      </c>
      <c r="C40" s="20"/>
      <c r="D40" s="20"/>
      <c r="E40" s="20"/>
      <c r="F40" s="20"/>
      <c r="G40" s="19"/>
      <c r="H40" s="104"/>
      <c r="I40" s="104"/>
      <c r="J40" s="104"/>
      <c r="K40" s="20"/>
    </row>
    <row r="41" spans="1:11" ht="12.75" customHeight="1">
      <c r="A41" s="20"/>
      <c r="B41" s="19" t="s">
        <v>18</v>
      </c>
      <c r="C41" s="21" t="s">
        <v>44</v>
      </c>
      <c r="D41" s="21"/>
      <c r="E41" s="20"/>
      <c r="F41" s="20"/>
      <c r="G41" s="19"/>
      <c r="H41" s="104">
        <v>471230</v>
      </c>
      <c r="I41" s="104"/>
      <c r="J41" s="104">
        <v>470707</v>
      </c>
      <c r="K41" s="20"/>
    </row>
    <row r="42" spans="1:11" ht="12.75" customHeight="1">
      <c r="A42" s="20"/>
      <c r="B42" s="19" t="s">
        <v>18</v>
      </c>
      <c r="C42" s="21" t="s">
        <v>94</v>
      </c>
      <c r="D42" s="21"/>
      <c r="E42" s="20"/>
      <c r="F42" s="20"/>
      <c r="G42" s="19"/>
      <c r="H42" s="104">
        <v>351076</v>
      </c>
      <c r="I42" s="104"/>
      <c r="J42" s="104">
        <f>410598+1090</f>
        <v>411688</v>
      </c>
      <c r="K42" s="20"/>
    </row>
    <row r="43" spans="1:11" ht="12.75" customHeight="1">
      <c r="A43" s="20"/>
      <c r="B43" s="19" t="s">
        <v>18</v>
      </c>
      <c r="C43" s="21" t="s">
        <v>95</v>
      </c>
      <c r="D43" s="21"/>
      <c r="E43" s="20"/>
      <c r="F43" s="20"/>
      <c r="H43" s="104">
        <v>1733</v>
      </c>
      <c r="I43" s="104"/>
      <c r="J43" s="104">
        <v>1182</v>
      </c>
      <c r="K43" s="20"/>
    </row>
    <row r="44" spans="1:11" ht="12.75" customHeight="1">
      <c r="A44" s="20"/>
      <c r="B44" s="19" t="s">
        <v>18</v>
      </c>
      <c r="C44" s="21" t="s">
        <v>173</v>
      </c>
      <c r="D44" s="21"/>
      <c r="E44" s="20"/>
      <c r="F44" s="20"/>
      <c r="G44" s="19">
        <v>21</v>
      </c>
      <c r="H44" s="104">
        <v>274742</v>
      </c>
      <c r="I44" s="104"/>
      <c r="J44" s="104">
        <v>433840</v>
      </c>
      <c r="K44" s="20"/>
    </row>
    <row r="45" spans="1:11" ht="12.75" customHeight="1">
      <c r="A45" s="20"/>
      <c r="B45" s="19" t="s">
        <v>18</v>
      </c>
      <c r="C45" s="13" t="s">
        <v>117</v>
      </c>
      <c r="D45" s="21"/>
      <c r="E45" s="20"/>
      <c r="F45" s="20"/>
      <c r="G45" s="19">
        <v>21</v>
      </c>
      <c r="H45" s="104">
        <v>274298</v>
      </c>
      <c r="I45" s="104"/>
      <c r="J45" s="104">
        <v>88959</v>
      </c>
      <c r="K45" s="20"/>
    </row>
    <row r="46" spans="1:11" ht="12.75" customHeight="1">
      <c r="A46" s="20"/>
      <c r="B46" s="19" t="s">
        <v>18</v>
      </c>
      <c r="C46" s="21" t="s">
        <v>96</v>
      </c>
      <c r="D46" s="21"/>
      <c r="E46" s="20"/>
      <c r="F46" s="20"/>
      <c r="G46" s="19"/>
      <c r="H46" s="104">
        <v>5505</v>
      </c>
      <c r="I46" s="104"/>
      <c r="J46" s="104">
        <v>3857</v>
      </c>
      <c r="K46" s="20"/>
    </row>
    <row r="47" spans="1:11" ht="3.75" customHeight="1">
      <c r="A47" s="20"/>
      <c r="B47" s="20"/>
      <c r="C47" s="20"/>
      <c r="D47" s="20"/>
      <c r="E47" s="20"/>
      <c r="F47" s="20"/>
      <c r="G47" s="19"/>
      <c r="H47" s="104"/>
      <c r="I47" s="104"/>
      <c r="J47" s="104"/>
      <c r="K47" s="20"/>
    </row>
    <row r="48" spans="1:11" ht="15.75" customHeight="1">
      <c r="A48" s="20"/>
      <c r="B48" s="20"/>
      <c r="C48" s="20"/>
      <c r="D48" s="20"/>
      <c r="E48" s="20"/>
      <c r="F48" s="20"/>
      <c r="G48" s="19"/>
      <c r="H48" s="106">
        <f>SUM(H41:H46)</f>
        <v>1378584</v>
      </c>
      <c r="I48" s="104"/>
      <c r="J48" s="106">
        <f>SUM(J41:J46)</f>
        <v>1410233</v>
      </c>
      <c r="K48" s="20"/>
    </row>
    <row r="49" spans="1:11" ht="8.25" customHeight="1">
      <c r="A49" s="20"/>
      <c r="B49" s="20"/>
      <c r="C49" s="20"/>
      <c r="D49" s="20"/>
      <c r="E49" s="20"/>
      <c r="F49" s="20"/>
      <c r="G49" s="19"/>
      <c r="H49" s="104"/>
      <c r="I49" s="104"/>
      <c r="J49" s="104"/>
      <c r="K49" s="20"/>
    </row>
    <row r="50" spans="1:11" ht="12.75" customHeight="1">
      <c r="A50" s="40"/>
      <c r="B50" s="20" t="s">
        <v>203</v>
      </c>
      <c r="C50" s="20"/>
      <c r="D50" s="20"/>
      <c r="E50" s="20"/>
      <c r="F50" s="20"/>
      <c r="G50" s="19"/>
      <c r="H50" s="104">
        <f>H38-H48</f>
        <v>770761</v>
      </c>
      <c r="I50" s="104"/>
      <c r="J50" s="104">
        <f>J38-J48</f>
        <v>740561</v>
      </c>
      <c r="K50" s="20"/>
    </row>
    <row r="51" spans="1:11" ht="8.25" customHeight="1">
      <c r="A51" s="20"/>
      <c r="B51" s="20"/>
      <c r="C51" s="20"/>
      <c r="D51" s="20"/>
      <c r="E51" s="20"/>
      <c r="F51" s="20"/>
      <c r="G51" s="19"/>
      <c r="H51" s="104"/>
      <c r="I51" s="104"/>
      <c r="J51" s="104"/>
      <c r="K51" s="20"/>
    </row>
    <row r="52" spans="1:11" ht="16.5" customHeight="1" thickBot="1">
      <c r="A52" s="20"/>
      <c r="B52" s="20"/>
      <c r="C52" s="20"/>
      <c r="D52" s="20"/>
      <c r="E52" s="20"/>
      <c r="F52" s="20"/>
      <c r="G52" s="19"/>
      <c r="H52" s="107">
        <f>SUM(H20:H27)+H50</f>
        <v>4506383</v>
      </c>
      <c r="I52" s="104"/>
      <c r="J52" s="107">
        <f>SUM(J20:J27)+J50</f>
        <v>4483910</v>
      </c>
      <c r="K52" s="20"/>
    </row>
    <row r="53" spans="1:11" ht="12.75" customHeight="1" thickTop="1">
      <c r="A53" s="20"/>
      <c r="B53" s="20"/>
      <c r="C53" s="20"/>
      <c r="D53" s="20"/>
      <c r="E53" s="20"/>
      <c r="F53" s="20"/>
      <c r="G53" s="19"/>
      <c r="H53" s="104"/>
      <c r="I53" s="104"/>
      <c r="J53" s="104"/>
      <c r="K53" s="20"/>
    </row>
    <row r="54" spans="1:11" ht="12.75" customHeight="1">
      <c r="A54" s="40"/>
      <c r="B54" s="20"/>
      <c r="C54" s="20"/>
      <c r="D54" s="20"/>
      <c r="E54" s="20"/>
      <c r="F54" s="20"/>
      <c r="G54" s="19"/>
      <c r="H54" s="104"/>
      <c r="I54" s="104"/>
      <c r="J54" s="104"/>
      <c r="K54" s="20"/>
    </row>
    <row r="55" spans="1:11" ht="12.75" customHeight="1">
      <c r="A55" s="20"/>
      <c r="B55" s="20" t="s">
        <v>24</v>
      </c>
      <c r="C55" s="20"/>
      <c r="D55" s="20"/>
      <c r="E55" s="20"/>
      <c r="F55" s="20"/>
      <c r="G55" s="19"/>
      <c r="H55" s="104">
        <v>697056</v>
      </c>
      <c r="I55" s="104"/>
      <c r="J55" s="104">
        <v>697056</v>
      </c>
      <c r="K55" s="20"/>
    </row>
    <row r="56" spans="1:11" ht="12.75" customHeight="1">
      <c r="A56" s="20"/>
      <c r="B56" s="20" t="s">
        <v>12</v>
      </c>
      <c r="C56" s="20"/>
      <c r="D56" s="20"/>
      <c r="E56" s="20"/>
      <c r="F56" s="20"/>
      <c r="G56" s="19"/>
      <c r="H56" s="104">
        <f>515190+229648+752546+32529</f>
        <v>1529913</v>
      </c>
      <c r="I56" s="104"/>
      <c r="J56" s="104">
        <v>1580932</v>
      </c>
      <c r="K56" s="20"/>
    </row>
    <row r="57" spans="1:11" ht="5.25" customHeight="1">
      <c r="A57" s="20"/>
      <c r="B57" s="19"/>
      <c r="C57" s="20"/>
      <c r="D57" s="20"/>
      <c r="E57" s="20"/>
      <c r="F57" s="20"/>
      <c r="G57" s="19"/>
      <c r="H57" s="108"/>
      <c r="I57" s="104"/>
      <c r="J57" s="108"/>
      <c r="K57" s="20"/>
    </row>
    <row r="58" spans="1:11" ht="15" customHeight="1">
      <c r="A58" s="20"/>
      <c r="B58" s="13" t="s">
        <v>23</v>
      </c>
      <c r="C58" s="20"/>
      <c r="D58" s="20"/>
      <c r="E58" s="20"/>
      <c r="F58" s="20"/>
      <c r="G58" s="19"/>
      <c r="H58" s="104">
        <f>SUM(H55:H57)</f>
        <v>2226969</v>
      </c>
      <c r="I58" s="104"/>
      <c r="J58" s="104">
        <f>SUM(J55:J57)</f>
        <v>2277988</v>
      </c>
      <c r="K58" s="20"/>
    </row>
    <row r="59" spans="1:11" ht="12.75" customHeight="1">
      <c r="A59" s="20"/>
      <c r="B59" s="13" t="s">
        <v>25</v>
      </c>
      <c r="C59" s="20"/>
      <c r="D59" s="20"/>
      <c r="E59" s="20"/>
      <c r="F59" s="20"/>
      <c r="G59" s="19"/>
      <c r="H59" s="104">
        <v>469955</v>
      </c>
      <c r="I59" s="104"/>
      <c r="J59" s="104">
        <v>482427</v>
      </c>
      <c r="K59" s="20"/>
    </row>
    <row r="60" spans="1:11" ht="12.75" customHeight="1">
      <c r="A60" s="20"/>
      <c r="B60" s="13" t="s">
        <v>174</v>
      </c>
      <c r="C60" s="20"/>
      <c r="D60" s="20"/>
      <c r="E60" s="20"/>
      <c r="F60" s="20"/>
      <c r="G60" s="19">
        <v>21</v>
      </c>
      <c r="H60" s="104">
        <v>1601123</v>
      </c>
      <c r="I60" s="104"/>
      <c r="J60" s="104">
        <v>1206182</v>
      </c>
      <c r="K60" s="20"/>
    </row>
    <row r="61" spans="1:11" ht="12.75" customHeight="1">
      <c r="A61" s="20"/>
      <c r="B61" s="13" t="s">
        <v>117</v>
      </c>
      <c r="C61" s="20"/>
      <c r="D61" s="20"/>
      <c r="E61" s="20"/>
      <c r="F61" s="20"/>
      <c r="G61" s="19">
        <v>21</v>
      </c>
      <c r="H61" s="104">
        <v>63579</v>
      </c>
      <c r="I61" s="104"/>
      <c r="J61" s="104">
        <v>323986</v>
      </c>
      <c r="K61" s="20"/>
    </row>
    <row r="62" spans="1:11" ht="12.75" customHeight="1">
      <c r="A62" s="20"/>
      <c r="B62" s="13" t="s">
        <v>32</v>
      </c>
      <c r="C62" s="20"/>
      <c r="D62" s="20"/>
      <c r="E62" s="20"/>
      <c r="F62" s="20"/>
      <c r="G62" s="19"/>
      <c r="H62" s="104">
        <v>117075</v>
      </c>
      <c r="I62" s="104"/>
      <c r="J62" s="104">
        <v>142075</v>
      </c>
      <c r="K62" s="20"/>
    </row>
    <row r="63" spans="1:11" ht="12.75" customHeight="1">
      <c r="A63" s="20"/>
      <c r="B63" s="13" t="s">
        <v>33</v>
      </c>
      <c r="C63" s="20"/>
      <c r="D63" s="20"/>
      <c r="E63" s="20"/>
      <c r="F63" s="20"/>
      <c r="G63" s="19"/>
      <c r="H63" s="104">
        <v>27682</v>
      </c>
      <c r="I63" s="104"/>
      <c r="J63" s="104">
        <f>2412+48840</f>
        <v>51252</v>
      </c>
      <c r="K63" s="20"/>
    </row>
    <row r="64" spans="1:11" ht="3.75" customHeight="1">
      <c r="A64" s="20"/>
      <c r="B64" s="20"/>
      <c r="C64" s="20"/>
      <c r="D64" s="20"/>
      <c r="E64" s="20"/>
      <c r="F64" s="20"/>
      <c r="G64" s="19"/>
      <c r="H64" s="104"/>
      <c r="I64" s="104"/>
      <c r="J64" s="104"/>
      <c r="K64" s="20"/>
    </row>
    <row r="65" spans="1:11" ht="16.5" customHeight="1" thickBot="1">
      <c r="A65" s="20"/>
      <c r="B65" s="20"/>
      <c r="C65" s="20"/>
      <c r="D65" s="20"/>
      <c r="E65" s="20"/>
      <c r="F65" s="20"/>
      <c r="G65" s="19"/>
      <c r="H65" s="107">
        <f>SUM(H58:H64)</f>
        <v>4506383</v>
      </c>
      <c r="I65" s="104"/>
      <c r="J65" s="107">
        <f>SUM(J58:J64)</f>
        <v>4483910</v>
      </c>
      <c r="K65" s="20"/>
    </row>
    <row r="66" spans="1:11" ht="12.75" customHeight="1" thickTop="1">
      <c r="A66" s="20"/>
      <c r="B66" s="20"/>
      <c r="C66" s="20"/>
      <c r="D66" s="20"/>
      <c r="E66" s="20"/>
      <c r="F66" s="20"/>
      <c r="G66" s="19"/>
      <c r="H66" s="28"/>
      <c r="I66" s="28"/>
      <c r="J66" s="28"/>
      <c r="K66" s="20"/>
    </row>
    <row r="67" spans="1:11" ht="12.75" customHeight="1" thickBot="1">
      <c r="A67" s="40"/>
      <c r="B67" s="20" t="s">
        <v>26</v>
      </c>
      <c r="C67" s="20"/>
      <c r="D67" s="20"/>
      <c r="E67" s="20"/>
      <c r="F67" s="20"/>
      <c r="G67" s="19"/>
      <c r="H67" s="144">
        <f>(H58-H27)/H55</f>
        <v>2.7596821489234724</v>
      </c>
      <c r="I67" s="145"/>
      <c r="J67" s="144">
        <f>(J58-J27)/J55</f>
        <v>2.8187606160767573</v>
      </c>
      <c r="K67" s="20"/>
    </row>
    <row r="68" spans="1:11" ht="12.75" customHeight="1" thickTop="1">
      <c r="A68" s="20"/>
      <c r="B68" s="20"/>
      <c r="C68" s="20"/>
      <c r="D68" s="20"/>
      <c r="E68" s="20"/>
      <c r="F68" s="20"/>
      <c r="G68" s="19"/>
      <c r="H68" s="20"/>
      <c r="I68" s="20"/>
      <c r="J68" s="20"/>
      <c r="K68" s="20"/>
    </row>
    <row r="69" spans="1:11" ht="12.75" customHeight="1">
      <c r="A69" s="21"/>
      <c r="B69" s="21"/>
      <c r="C69" s="21"/>
      <c r="D69" s="21"/>
      <c r="E69" s="21"/>
      <c r="F69" s="21"/>
      <c r="G69" s="21"/>
      <c r="H69" s="21"/>
      <c r="I69" s="21"/>
      <c r="J69" s="21"/>
      <c r="K69" s="21"/>
    </row>
    <row r="70" spans="1:11" ht="12.75" customHeight="1">
      <c r="A70" s="21"/>
      <c r="B70" s="21"/>
      <c r="C70" s="21"/>
      <c r="D70" s="21"/>
      <c r="E70" s="21"/>
      <c r="F70" s="21"/>
      <c r="G70" s="21"/>
      <c r="H70" s="21"/>
      <c r="I70" s="21"/>
      <c r="J70" s="21"/>
      <c r="K70" s="21"/>
    </row>
    <row r="71" spans="1:11" ht="12.75" customHeight="1">
      <c r="A71" s="21"/>
      <c r="B71" s="21"/>
      <c r="C71" s="21"/>
      <c r="D71" s="21"/>
      <c r="E71" s="21"/>
      <c r="F71" s="21"/>
      <c r="G71" s="21"/>
      <c r="H71" s="21"/>
      <c r="I71" s="21"/>
      <c r="J71" s="21"/>
      <c r="K71" s="21"/>
    </row>
    <row r="72" spans="2:10" ht="12.75" customHeight="1">
      <c r="B72" s="286" t="s">
        <v>77</v>
      </c>
      <c r="C72" s="286"/>
      <c r="D72" s="286"/>
      <c r="E72" s="286"/>
      <c r="F72" s="286"/>
      <c r="G72" s="286"/>
      <c r="H72" s="286"/>
      <c r="I72" s="286"/>
      <c r="J72" s="286"/>
    </row>
    <row r="73" spans="1:11" ht="12.75" customHeight="1">
      <c r="A73" s="2"/>
      <c r="B73" s="287" t="s">
        <v>255</v>
      </c>
      <c r="C73" s="287"/>
      <c r="D73" s="287"/>
      <c r="E73" s="287"/>
      <c r="F73" s="287"/>
      <c r="G73" s="287"/>
      <c r="H73" s="287"/>
      <c r="I73" s="287"/>
      <c r="J73" s="287"/>
      <c r="K73" s="7"/>
    </row>
    <row r="77" spans="8:10" ht="12.75" customHeight="1">
      <c r="H77" s="136">
        <f>H52-H65</f>
        <v>0</v>
      </c>
      <c r="J77" s="136">
        <f>J52-J65</f>
        <v>0</v>
      </c>
    </row>
  </sheetData>
  <mergeCells count="2">
    <mergeCell ref="B72:J72"/>
    <mergeCell ref="B73:J73"/>
  </mergeCells>
  <printOptions horizontalCentered="1"/>
  <pageMargins left="0.75" right="0.5" top="0.75" bottom="0.25" header="0.5" footer="0.25"/>
  <pageSetup firstPageNumber="2" useFirstPageNumber="1" fitToHeight="1" fitToWidth="1" horizontalDpi="300" verticalDpi="300" orientation="portrait" paperSize="9" scale="83" r:id="rId1"/>
  <headerFooter alignWithMargins="0">
    <oddFooter>&amp;C2</oddFooter>
  </headerFooter>
  <rowBreaks count="1" manualBreakCount="1">
    <brk id="74" max="12" man="1"/>
  </rowBreaks>
</worksheet>
</file>

<file path=xl/worksheets/sheet4.xml><?xml version="1.0" encoding="utf-8"?>
<worksheet xmlns="http://schemas.openxmlformats.org/spreadsheetml/2006/main" xmlns:r="http://schemas.openxmlformats.org/officeDocument/2006/relationships">
  <sheetPr>
    <pageSetUpPr fitToPage="1"/>
  </sheetPr>
  <dimension ref="B2:L61"/>
  <sheetViews>
    <sheetView view="pageBreakPreview" zoomScaleSheetLayoutView="100" workbookViewId="0" topLeftCell="A10">
      <pane xSplit="3" ySplit="5" topLeftCell="D15" activePane="bottomRight" state="frozen"/>
      <selection pane="topLeft" activeCell="A10" sqref="A10"/>
      <selection pane="topRight" activeCell="D10" sqref="D10"/>
      <selection pane="bottomLeft" activeCell="A15" sqref="A15"/>
      <selection pane="bottomRight" activeCell="D19" sqref="D19"/>
    </sheetView>
  </sheetViews>
  <sheetFormatPr defaultColWidth="8.88671875" defaultRowHeight="15"/>
  <cols>
    <col min="1" max="1" width="2.10546875" style="0" customWidth="1"/>
    <col min="2" max="2" width="2.5546875" style="0" customWidth="1"/>
    <col min="3" max="3" width="17.4453125" style="0" customWidth="1"/>
    <col min="4" max="4" width="3.6640625" style="0" customWidth="1"/>
    <col min="5" max="6" width="9.77734375" style="0" customWidth="1"/>
    <col min="7" max="7" width="10.88671875" style="0" customWidth="1"/>
    <col min="8" max="10" width="9.77734375" style="0" customWidth="1"/>
    <col min="11" max="11" width="2.99609375" style="0" customWidth="1"/>
  </cols>
  <sheetData>
    <row r="2" spans="2:10" ht="15.75">
      <c r="B2" s="143" t="s">
        <v>180</v>
      </c>
      <c r="C2" s="77"/>
      <c r="D2" s="77"/>
      <c r="E2" s="77"/>
      <c r="F2" s="77"/>
      <c r="G2" s="77"/>
      <c r="H2" s="77"/>
      <c r="I2" s="77"/>
      <c r="J2" s="77"/>
    </row>
    <row r="3" spans="2:10" ht="12.75" customHeight="1">
      <c r="B3" s="85" t="s">
        <v>28</v>
      </c>
      <c r="C3" s="77"/>
      <c r="D3" s="77"/>
      <c r="E3" s="77"/>
      <c r="F3" s="77"/>
      <c r="G3" s="77"/>
      <c r="H3" s="77"/>
      <c r="I3" s="77"/>
      <c r="J3" s="77"/>
    </row>
    <row r="4" spans="2:10" ht="15">
      <c r="B4" s="85"/>
      <c r="C4" s="3"/>
      <c r="D4" s="3"/>
      <c r="E4" s="3"/>
      <c r="F4" s="3"/>
      <c r="G4" s="3"/>
      <c r="H4" s="3"/>
      <c r="I4" s="3"/>
      <c r="J4" s="3"/>
    </row>
    <row r="5" spans="2:10" ht="12.75" customHeight="1">
      <c r="B5" s="85"/>
      <c r="C5" s="3"/>
      <c r="D5" s="3"/>
      <c r="E5" s="3"/>
      <c r="F5" s="3"/>
      <c r="G5" s="3"/>
      <c r="H5" s="3"/>
      <c r="I5" s="3"/>
      <c r="J5" s="3"/>
    </row>
    <row r="6" spans="2:10" ht="21" customHeight="1">
      <c r="B6" s="86" t="str">
        <f>+'BS'!B6</f>
        <v>Interim  report  for  the  second  quarter  ended  31  December  2005  (Cont'd)</v>
      </c>
      <c r="C6" s="3"/>
      <c r="D6" s="3"/>
      <c r="E6" s="3"/>
      <c r="F6" s="3"/>
      <c r="G6" s="3"/>
      <c r="H6" s="3"/>
      <c r="I6" s="3"/>
      <c r="J6" s="3"/>
    </row>
    <row r="7" spans="2:10" ht="15">
      <c r="B7" s="13" t="s">
        <v>0</v>
      </c>
      <c r="C7" s="77"/>
      <c r="D7" s="77"/>
      <c r="E7" s="77"/>
      <c r="F7" s="77"/>
      <c r="G7" s="77"/>
      <c r="H7" s="77"/>
      <c r="I7" s="77"/>
      <c r="J7" s="77"/>
    </row>
    <row r="8" spans="2:10" ht="12.75" customHeight="1">
      <c r="B8" s="3"/>
      <c r="C8" s="3"/>
      <c r="D8" s="3"/>
      <c r="E8" s="3"/>
      <c r="F8" s="3"/>
      <c r="G8" s="3"/>
      <c r="H8" s="3"/>
      <c r="I8" s="3"/>
      <c r="J8" s="3"/>
    </row>
    <row r="9" spans="2:10" ht="12.75" customHeight="1">
      <c r="B9" s="3"/>
      <c r="C9" s="3"/>
      <c r="D9" s="3"/>
      <c r="E9" s="3"/>
      <c r="F9" s="3"/>
      <c r="G9" s="3"/>
      <c r="H9" s="3"/>
      <c r="I9" s="3"/>
      <c r="J9" s="3"/>
    </row>
    <row r="10" spans="2:10" ht="18">
      <c r="B10" s="76" t="s">
        <v>139</v>
      </c>
      <c r="C10" s="74"/>
      <c r="D10" s="74"/>
      <c r="E10" s="74"/>
      <c r="F10" s="74"/>
      <c r="G10" s="74"/>
      <c r="H10" s="74"/>
      <c r="I10" s="74"/>
      <c r="J10" s="74"/>
    </row>
    <row r="11" ht="12.75" customHeight="1"/>
    <row r="12" spans="2:10" ht="12.75" customHeight="1">
      <c r="B12" s="21"/>
      <c r="C12" s="21"/>
      <c r="D12" s="21"/>
      <c r="E12" s="67"/>
      <c r="F12" s="67"/>
      <c r="G12" s="67" t="s">
        <v>11</v>
      </c>
      <c r="H12" s="67"/>
      <c r="I12" s="21"/>
      <c r="J12" s="21"/>
    </row>
    <row r="13" spans="3:10" ht="15">
      <c r="C13" s="21"/>
      <c r="D13" s="21"/>
      <c r="E13" s="67" t="s">
        <v>36</v>
      </c>
      <c r="F13" s="67" t="s">
        <v>36</v>
      </c>
      <c r="G13" s="67" t="s">
        <v>175</v>
      </c>
      <c r="H13" s="67" t="s">
        <v>45</v>
      </c>
      <c r="I13" s="67" t="s">
        <v>38</v>
      </c>
      <c r="J13" s="21"/>
    </row>
    <row r="14" spans="4:10" ht="15">
      <c r="D14" s="73" t="s">
        <v>41</v>
      </c>
      <c r="E14" s="67" t="s">
        <v>37</v>
      </c>
      <c r="F14" s="67" t="s">
        <v>39</v>
      </c>
      <c r="G14" s="67" t="s">
        <v>176</v>
      </c>
      <c r="H14" s="67" t="s">
        <v>12</v>
      </c>
      <c r="I14" s="67" t="s">
        <v>266</v>
      </c>
      <c r="J14" s="67" t="s">
        <v>19</v>
      </c>
    </row>
    <row r="15" spans="2:10" ht="15">
      <c r="B15" s="61"/>
      <c r="C15" s="21"/>
      <c r="D15" s="21"/>
      <c r="E15" s="137" t="s">
        <v>10</v>
      </c>
      <c r="F15" s="137" t="s">
        <v>10</v>
      </c>
      <c r="G15" s="137" t="s">
        <v>10</v>
      </c>
      <c r="H15" s="137" t="s">
        <v>10</v>
      </c>
      <c r="I15" s="137" t="s">
        <v>10</v>
      </c>
      <c r="J15" s="137" t="s">
        <v>10</v>
      </c>
    </row>
    <row r="16" spans="2:10" ht="15.75" customHeight="1">
      <c r="B16" s="186" t="s">
        <v>273</v>
      </c>
      <c r="C16" s="21"/>
      <c r="D16" s="21"/>
      <c r="E16" s="137"/>
      <c r="F16" s="137"/>
      <c r="G16" s="137"/>
      <c r="H16" s="137"/>
      <c r="I16" s="137"/>
      <c r="J16" s="137"/>
    </row>
    <row r="17" spans="2:10" ht="13.5" customHeight="1">
      <c r="B17" s="61"/>
      <c r="C17" s="21"/>
      <c r="D17" s="21"/>
      <c r="E17" s="137"/>
      <c r="F17" s="137"/>
      <c r="G17" s="137"/>
      <c r="H17" s="137"/>
      <c r="I17" s="137"/>
      <c r="J17" s="137"/>
    </row>
    <row r="18" spans="2:12" ht="16.5" customHeight="1">
      <c r="B18" s="21" t="s">
        <v>256</v>
      </c>
      <c r="C18" s="21"/>
      <c r="D18" s="21"/>
      <c r="E18" s="109">
        <v>697056</v>
      </c>
      <c r="F18" s="109">
        <v>515190</v>
      </c>
      <c r="G18" s="109">
        <v>769593</v>
      </c>
      <c r="H18" s="109">
        <v>34560</v>
      </c>
      <c r="I18" s="109">
        <v>261589</v>
      </c>
      <c r="J18" s="109">
        <f>SUM(E18:I18)</f>
        <v>2277988</v>
      </c>
      <c r="L18" s="136">
        <f>+'BS'!J58-SCE!J18</f>
        <v>0</v>
      </c>
    </row>
    <row r="19" spans="2:10" ht="10.5" customHeight="1">
      <c r="B19" s="21"/>
      <c r="C19" s="21"/>
      <c r="D19" s="21"/>
      <c r="E19" s="109"/>
      <c r="F19" s="109"/>
      <c r="G19" s="109"/>
      <c r="H19" s="109"/>
      <c r="I19" s="109"/>
      <c r="J19" s="109"/>
    </row>
    <row r="20" spans="2:10" ht="16.5" customHeight="1">
      <c r="B20" s="53" t="s">
        <v>265</v>
      </c>
      <c r="C20" s="21"/>
      <c r="D20" s="21"/>
      <c r="E20" s="109">
        <v>0</v>
      </c>
      <c r="F20" s="109">
        <v>0</v>
      </c>
      <c r="G20" s="109">
        <f>-8524*2+1</f>
        <v>-17047</v>
      </c>
      <c r="H20" s="109">
        <v>0</v>
      </c>
      <c r="I20" s="109">
        <v>0</v>
      </c>
      <c r="J20" s="109">
        <f>SUM(E20:I20)</f>
        <v>-17047</v>
      </c>
    </row>
    <row r="21" spans="2:10" ht="10.5" customHeight="1">
      <c r="B21" s="21"/>
      <c r="C21" s="21"/>
      <c r="D21" s="21"/>
      <c r="E21" s="109"/>
      <c r="F21" s="109"/>
      <c r="G21" s="109"/>
      <c r="H21" s="109"/>
      <c r="I21" s="109"/>
      <c r="J21" s="109"/>
    </row>
    <row r="22" spans="2:10" ht="16.5" customHeight="1">
      <c r="B22" s="21" t="s">
        <v>120</v>
      </c>
      <c r="C22" s="21"/>
      <c r="D22" s="21"/>
      <c r="E22" s="111">
        <v>0</v>
      </c>
      <c r="F22" s="111">
        <v>0</v>
      </c>
      <c r="G22" s="111">
        <v>0</v>
      </c>
      <c r="H22" s="109">
        <v>-2031</v>
      </c>
      <c r="I22" s="111">
        <v>0</v>
      </c>
      <c r="J22" s="109">
        <f>SUM(E22:I22)</f>
        <v>-2031</v>
      </c>
    </row>
    <row r="23" spans="2:10" ht="10.5" customHeight="1">
      <c r="B23" s="21"/>
      <c r="C23" s="21"/>
      <c r="D23" s="21"/>
      <c r="E23" s="109"/>
      <c r="F23" s="109"/>
      <c r="G23" s="109"/>
      <c r="H23" s="109"/>
      <c r="I23" s="109"/>
      <c r="J23" s="109"/>
    </row>
    <row r="24" spans="2:10" ht="16.5" customHeight="1">
      <c r="B24" s="52" t="s">
        <v>283</v>
      </c>
      <c r="C24" s="21"/>
      <c r="D24" s="21"/>
      <c r="E24" s="109"/>
      <c r="F24" s="109"/>
      <c r="G24" s="109"/>
      <c r="H24" s="109"/>
      <c r="I24" s="109"/>
      <c r="J24" s="109"/>
    </row>
    <row r="25" spans="2:10" ht="16.5" customHeight="1">
      <c r="B25" s="52"/>
      <c r="C25" s="21" t="s">
        <v>285</v>
      </c>
      <c r="D25" s="21">
        <v>7</v>
      </c>
      <c r="E25" s="109">
        <v>0</v>
      </c>
      <c r="F25" s="109">
        <v>0</v>
      </c>
      <c r="G25" s="109">
        <v>0</v>
      </c>
      <c r="H25" s="109">
        <v>0</v>
      </c>
      <c r="I25" s="109">
        <v>-5018</v>
      </c>
      <c r="J25" s="109">
        <f>SUM(E25:I25)</f>
        <v>-5018</v>
      </c>
    </row>
    <row r="26" spans="2:10" ht="10.5" customHeight="1">
      <c r="B26" s="21"/>
      <c r="C26" s="21"/>
      <c r="D26" s="21"/>
      <c r="E26" s="109"/>
      <c r="F26" s="109"/>
      <c r="G26" s="109"/>
      <c r="H26" s="109"/>
      <c r="I26" s="109"/>
      <c r="J26" s="109"/>
    </row>
    <row r="27" spans="2:10" ht="16.5" customHeight="1">
      <c r="B27" s="21" t="s">
        <v>296</v>
      </c>
      <c r="C27" s="21"/>
      <c r="D27" s="21"/>
      <c r="E27" s="109"/>
      <c r="F27" s="109"/>
      <c r="G27" s="109"/>
      <c r="H27" s="109"/>
      <c r="I27" s="109"/>
      <c r="J27" s="109"/>
    </row>
    <row r="28" spans="2:10" ht="16.5" customHeight="1">
      <c r="B28" s="21"/>
      <c r="C28" s="21" t="s">
        <v>295</v>
      </c>
      <c r="D28" s="21"/>
      <c r="E28" s="109">
        <v>0</v>
      </c>
      <c r="F28" s="109">
        <v>0</v>
      </c>
      <c r="G28" s="109">
        <v>0</v>
      </c>
      <c r="H28" s="109">
        <v>0</v>
      </c>
      <c r="I28" s="279">
        <v>-42600</v>
      </c>
      <c r="J28" s="109">
        <f>SUM(E28:I28)</f>
        <v>-42600</v>
      </c>
    </row>
    <row r="29" spans="2:10" ht="10.5" customHeight="1">
      <c r="B29" s="21"/>
      <c r="C29" s="21"/>
      <c r="D29" s="21"/>
      <c r="E29" s="109"/>
      <c r="F29" s="109"/>
      <c r="G29" s="109"/>
      <c r="H29" s="109"/>
      <c r="I29" s="109"/>
      <c r="J29" s="109"/>
    </row>
    <row r="30" spans="2:10" ht="13.5" customHeight="1">
      <c r="B30" s="52" t="s">
        <v>257</v>
      </c>
      <c r="C30" s="21"/>
      <c r="D30" s="21"/>
      <c r="E30" s="109">
        <v>0</v>
      </c>
      <c r="F30" s="109">
        <v>0</v>
      </c>
      <c r="G30" s="109">
        <v>0</v>
      </c>
      <c r="H30" s="109">
        <v>0</v>
      </c>
      <c r="I30" s="109">
        <v>15677</v>
      </c>
      <c r="J30" s="109">
        <f>SUM(E30:I30)</f>
        <v>15677</v>
      </c>
    </row>
    <row r="31" spans="2:10" ht="7.5" customHeight="1">
      <c r="B31" s="21"/>
      <c r="C31" s="21"/>
      <c r="D31" s="21"/>
      <c r="E31" s="110"/>
      <c r="F31" s="110"/>
      <c r="G31" s="110"/>
      <c r="H31" s="110"/>
      <c r="I31" s="110"/>
      <c r="J31" s="110"/>
    </row>
    <row r="32" spans="2:12" ht="20.25" customHeight="1" thickBot="1">
      <c r="B32" s="21" t="s">
        <v>279</v>
      </c>
      <c r="C32" s="21"/>
      <c r="D32" s="21"/>
      <c r="E32" s="112">
        <f aca="true" t="shared" si="0" ref="E32:J32">SUM(E18:E30)</f>
        <v>697056</v>
      </c>
      <c r="F32" s="112">
        <f t="shared" si="0"/>
        <v>515190</v>
      </c>
      <c r="G32" s="112">
        <f t="shared" si="0"/>
        <v>752546</v>
      </c>
      <c r="H32" s="112">
        <f t="shared" si="0"/>
        <v>32529</v>
      </c>
      <c r="I32" s="112">
        <f t="shared" si="0"/>
        <v>229648</v>
      </c>
      <c r="J32" s="112">
        <f t="shared" si="0"/>
        <v>2226969</v>
      </c>
      <c r="L32" s="136">
        <f>+'BS'!H58-SCE!J32</f>
        <v>0</v>
      </c>
    </row>
    <row r="33" ht="16.5" customHeight="1" thickTop="1"/>
    <row r="34" ht="16.5" customHeight="1"/>
    <row r="35" ht="16.5" customHeight="1"/>
    <row r="36" ht="16.5" customHeight="1">
      <c r="C36" s="21"/>
    </row>
    <row r="37" spans="2:3" ht="15.75">
      <c r="B37" s="186" t="s">
        <v>280</v>
      </c>
      <c r="C37" s="21"/>
    </row>
    <row r="38" spans="2:10" ht="12.75" customHeight="1">
      <c r="B38" s="61"/>
      <c r="C38" s="21"/>
      <c r="D38" s="21"/>
      <c r="E38" s="137"/>
      <c r="F38" s="137"/>
      <c r="G38" s="137"/>
      <c r="H38" s="137"/>
      <c r="I38" s="137"/>
      <c r="J38" s="137"/>
    </row>
    <row r="39" spans="2:12" ht="16.5" customHeight="1">
      <c r="B39" s="21" t="s">
        <v>195</v>
      </c>
      <c r="C39" s="21"/>
      <c r="D39" s="21"/>
      <c r="E39" s="109">
        <v>679235</v>
      </c>
      <c r="F39" s="109">
        <v>515190</v>
      </c>
      <c r="G39" s="109">
        <v>828679</v>
      </c>
      <c r="H39" s="109">
        <v>56058</v>
      </c>
      <c r="I39" s="109">
        <v>-55961</v>
      </c>
      <c r="J39" s="109">
        <f>SUM(E39:I39)</f>
        <v>2023201</v>
      </c>
      <c r="L39" s="136">
        <f>+J39-2023201</f>
        <v>0</v>
      </c>
    </row>
    <row r="40" spans="2:10" ht="12" customHeight="1">
      <c r="B40" s="21"/>
      <c r="C40" s="21"/>
      <c r="D40" s="21"/>
      <c r="E40" s="109"/>
      <c r="F40" s="109"/>
      <c r="G40" s="109"/>
      <c r="H40" s="109"/>
      <c r="I40" s="109"/>
      <c r="J40" s="109"/>
    </row>
    <row r="41" spans="2:10" ht="16.5" customHeight="1">
      <c r="B41" s="21" t="s">
        <v>282</v>
      </c>
      <c r="C41" s="21"/>
      <c r="D41" s="21"/>
      <c r="E41" s="109">
        <v>11451</v>
      </c>
      <c r="F41" s="109">
        <v>0</v>
      </c>
      <c r="G41" s="109">
        <v>0</v>
      </c>
      <c r="H41" s="109">
        <v>0</v>
      </c>
      <c r="I41" s="109">
        <v>0</v>
      </c>
      <c r="J41" s="109">
        <f>SUM(E41:I41)</f>
        <v>11451</v>
      </c>
    </row>
    <row r="42" spans="2:10" ht="12" customHeight="1">
      <c r="B42" s="21"/>
      <c r="C42" s="21"/>
      <c r="D42" s="21"/>
      <c r="E42" s="109"/>
      <c r="F42" s="109"/>
      <c r="G42" s="109"/>
      <c r="H42" s="109"/>
      <c r="I42" s="109"/>
      <c r="J42" s="109"/>
    </row>
    <row r="43" spans="2:10" ht="16.5" customHeight="1">
      <c r="B43" s="53" t="s">
        <v>265</v>
      </c>
      <c r="C43" s="21"/>
      <c r="D43" s="21"/>
      <c r="E43" s="109">
        <v>0</v>
      </c>
      <c r="F43" s="109">
        <v>0</v>
      </c>
      <c r="G43" s="109">
        <v>-17528</v>
      </c>
      <c r="H43" s="109">
        <v>0</v>
      </c>
      <c r="I43" s="109">
        <v>0</v>
      </c>
      <c r="J43" s="109">
        <f>SUM(E43:I43)</f>
        <v>-17528</v>
      </c>
    </row>
    <row r="44" spans="2:10" ht="9.75" customHeight="1">
      <c r="B44" s="21"/>
      <c r="C44" s="21"/>
      <c r="D44" s="21"/>
      <c r="E44" s="109"/>
      <c r="F44" s="109"/>
      <c r="G44" s="109"/>
      <c r="H44" s="109"/>
      <c r="I44" s="109"/>
      <c r="J44" s="109"/>
    </row>
    <row r="45" spans="2:10" ht="16.5" customHeight="1">
      <c r="B45" s="21" t="s">
        <v>120</v>
      </c>
      <c r="C45" s="21"/>
      <c r="D45" s="21"/>
      <c r="E45" s="111">
        <v>0</v>
      </c>
      <c r="F45" s="111">
        <v>0</v>
      </c>
      <c r="G45" s="111">
        <v>0</v>
      </c>
      <c r="H45" s="109">
        <v>-20167</v>
      </c>
      <c r="I45" s="111">
        <v>0</v>
      </c>
      <c r="J45" s="109">
        <f>SUM(E45:I45)</f>
        <v>-20167</v>
      </c>
    </row>
    <row r="46" spans="2:10" ht="10.5" customHeight="1">
      <c r="B46" s="21"/>
      <c r="C46" s="21"/>
      <c r="D46" s="21"/>
      <c r="E46" s="109"/>
      <c r="F46" s="109"/>
      <c r="G46" s="109"/>
      <c r="H46" s="109"/>
      <c r="I46" s="109"/>
      <c r="J46" s="109"/>
    </row>
    <row r="47" spans="2:10" ht="16.5" customHeight="1">
      <c r="B47" s="52" t="s">
        <v>283</v>
      </c>
      <c r="C47" s="21"/>
      <c r="D47" s="21"/>
      <c r="E47" s="109"/>
      <c r="F47" s="109"/>
      <c r="G47" s="109"/>
      <c r="H47" s="109"/>
      <c r="I47" s="109"/>
      <c r="J47" s="109"/>
    </row>
    <row r="48" spans="2:10" ht="16.5" customHeight="1">
      <c r="B48" s="52"/>
      <c r="C48" s="21" t="s">
        <v>284</v>
      </c>
      <c r="D48" s="21"/>
      <c r="E48" s="109">
        <v>0</v>
      </c>
      <c r="F48" s="109">
        <v>0</v>
      </c>
      <c r="G48" s="109">
        <v>0</v>
      </c>
      <c r="H48" s="109">
        <v>0</v>
      </c>
      <c r="I48" s="109">
        <v>-4923</v>
      </c>
      <c r="J48" s="109">
        <f>SUM(E48:I48)</f>
        <v>-4923</v>
      </c>
    </row>
    <row r="49" spans="2:10" ht="10.5" customHeight="1">
      <c r="B49" s="21"/>
      <c r="C49" s="21"/>
      <c r="D49" s="21"/>
      <c r="E49" s="109"/>
      <c r="F49" s="109"/>
      <c r="G49" s="109"/>
      <c r="H49" s="109"/>
      <c r="I49" s="109"/>
      <c r="J49" s="109"/>
    </row>
    <row r="50" spans="2:10" ht="13.5" customHeight="1">
      <c r="B50" s="21" t="s">
        <v>257</v>
      </c>
      <c r="C50" s="21"/>
      <c r="D50" s="21"/>
      <c r="E50" s="109">
        <v>0</v>
      </c>
      <c r="F50" s="109">
        <v>0</v>
      </c>
      <c r="G50" s="109">
        <v>0</v>
      </c>
      <c r="H50" s="109">
        <v>0</v>
      </c>
      <c r="I50" s="109">
        <v>293818</v>
      </c>
      <c r="J50" s="109">
        <f>SUM(E50:I50)</f>
        <v>293818</v>
      </c>
    </row>
    <row r="51" spans="2:10" ht="7.5" customHeight="1">
      <c r="B51" s="21"/>
      <c r="C51" s="21"/>
      <c r="D51" s="21"/>
      <c r="E51" s="110"/>
      <c r="F51" s="110"/>
      <c r="G51" s="110"/>
      <c r="H51" s="110"/>
      <c r="I51" s="110"/>
      <c r="J51" s="110"/>
    </row>
    <row r="52" spans="2:12" ht="20.25" customHeight="1" thickBot="1">
      <c r="B52" s="21" t="s">
        <v>281</v>
      </c>
      <c r="C52" s="21"/>
      <c r="D52" s="21"/>
      <c r="E52" s="112">
        <f>SUM(E39:E50)</f>
        <v>690686</v>
      </c>
      <c r="F52" s="112">
        <f>SUM(F39:F50)</f>
        <v>515190</v>
      </c>
      <c r="G52" s="112">
        <f>SUM(G39:G50)</f>
        <v>811151</v>
      </c>
      <c r="H52" s="112">
        <f>SUM(H39:H50)</f>
        <v>35891</v>
      </c>
      <c r="I52" s="112">
        <f>SUM(I39:I50)</f>
        <v>232934</v>
      </c>
      <c r="J52" s="112">
        <f>SUM(J39:J51)</f>
        <v>2285852</v>
      </c>
      <c r="L52" s="136">
        <f>+J52-2285852</f>
        <v>0</v>
      </c>
    </row>
    <row r="53" ht="15.75" thickTop="1"/>
    <row r="59" ht="12.75" customHeight="1"/>
    <row r="60" spans="2:10" ht="15">
      <c r="B60" s="288" t="s">
        <v>140</v>
      </c>
      <c r="C60" s="288"/>
      <c r="D60" s="288"/>
      <c r="E60" s="288"/>
      <c r="F60" s="288"/>
      <c r="G60" s="288"/>
      <c r="H60" s="288"/>
      <c r="I60" s="288"/>
      <c r="J60" s="288"/>
    </row>
    <row r="61" spans="2:10" ht="15">
      <c r="B61" s="287" t="s">
        <v>255</v>
      </c>
      <c r="C61" s="287"/>
      <c r="D61" s="287"/>
      <c r="E61" s="287"/>
      <c r="F61" s="287"/>
      <c r="G61" s="287"/>
      <c r="H61" s="287"/>
      <c r="I61" s="287"/>
      <c r="J61" s="287"/>
    </row>
  </sheetData>
  <mergeCells count="2">
    <mergeCell ref="B60:J60"/>
    <mergeCell ref="B61:J61"/>
  </mergeCells>
  <printOptions horizontalCentered="1"/>
  <pageMargins left="0.7480314960629921" right="0.5118110236220472" top="0.7480314960629921" bottom="0.2362204724409449" header="0.5118110236220472" footer="0.2362204724409449"/>
  <pageSetup firstPageNumber="3" useFirstPageNumber="1" fitToHeight="1" fitToWidth="1" horizontalDpi="300" verticalDpi="300" orientation="portrait" paperSize="9" scale="84"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L140"/>
  <sheetViews>
    <sheetView view="pageBreakPreview" zoomScale="95" zoomScaleNormal="75" zoomScaleSheetLayoutView="95" workbookViewId="0" topLeftCell="A1">
      <selection activeCell="A5" sqref="A5"/>
    </sheetView>
  </sheetViews>
  <sheetFormatPr defaultColWidth="8.88671875" defaultRowHeight="15"/>
  <cols>
    <col min="1" max="1" width="2.4453125" style="0" customWidth="1"/>
    <col min="2" max="2" width="2.21484375" style="0" customWidth="1"/>
    <col min="5" max="5" width="25.88671875" style="0" customWidth="1"/>
    <col min="6" max="6" width="5.3359375" style="0" customWidth="1"/>
    <col min="7" max="7" width="14.10546875" style="0" customWidth="1"/>
    <col min="8" max="8" width="2.77734375" style="0" customWidth="1"/>
    <col min="9" max="9" width="14.10546875" style="0" customWidth="1"/>
    <col min="10" max="10" width="14.10546875" style="0" hidden="1" customWidth="1"/>
    <col min="11" max="11" width="8.77734375" style="0" customWidth="1"/>
    <col min="12" max="12" width="4.10546875" style="0" customWidth="1"/>
  </cols>
  <sheetData>
    <row r="2" spans="1:12" ht="15.75">
      <c r="A2" s="3"/>
      <c r="B2" s="143" t="s">
        <v>113</v>
      </c>
      <c r="C2" s="3"/>
      <c r="D2" s="3"/>
      <c r="E2" s="3"/>
      <c r="F2" s="3"/>
      <c r="G2" s="3"/>
      <c r="H2" s="3"/>
      <c r="I2" s="3"/>
      <c r="J2" s="3"/>
      <c r="K2" s="3"/>
      <c r="L2" s="3"/>
    </row>
    <row r="3" spans="1:12" ht="12.75" customHeight="1">
      <c r="A3" s="3"/>
      <c r="B3" s="85" t="s">
        <v>28</v>
      </c>
      <c r="C3" s="3"/>
      <c r="D3" s="3"/>
      <c r="E3" s="3"/>
      <c r="F3" s="3"/>
      <c r="G3" s="3"/>
      <c r="H3" s="3"/>
      <c r="I3" s="3"/>
      <c r="J3" s="3"/>
      <c r="K3" s="3"/>
      <c r="L3" s="3"/>
    </row>
    <row r="4" spans="1:12" ht="15">
      <c r="A4" s="3"/>
      <c r="B4" s="85"/>
      <c r="C4" s="3"/>
      <c r="D4" s="3"/>
      <c r="E4" s="3"/>
      <c r="F4" s="3"/>
      <c r="G4" s="3"/>
      <c r="H4" s="3"/>
      <c r="I4" s="3"/>
      <c r="J4" s="3"/>
      <c r="K4" s="3"/>
      <c r="L4" s="3"/>
    </row>
    <row r="5" spans="1:12" ht="12.75" customHeight="1">
      <c r="A5" s="3"/>
      <c r="B5" s="85"/>
      <c r="C5" s="3"/>
      <c r="D5" s="3"/>
      <c r="E5" s="3"/>
      <c r="F5" s="3"/>
      <c r="G5" s="3"/>
      <c r="H5" s="3"/>
      <c r="I5" s="3"/>
      <c r="J5" s="3"/>
      <c r="K5" s="3"/>
      <c r="L5" s="3"/>
    </row>
    <row r="6" spans="1:12" ht="19.5" customHeight="1">
      <c r="A6" s="3"/>
      <c r="B6" s="86" t="str">
        <f>+SCE!B6</f>
        <v>Interim  report  for  the  second  quarter  ended  31  December  2005  (Cont'd)</v>
      </c>
      <c r="C6" s="3"/>
      <c r="D6" s="3"/>
      <c r="E6" s="3"/>
      <c r="F6" s="3"/>
      <c r="G6" s="3"/>
      <c r="H6" s="3"/>
      <c r="I6" s="3"/>
      <c r="J6" s="3"/>
      <c r="K6" s="3"/>
      <c r="L6" s="3"/>
    </row>
    <row r="7" spans="1:12" ht="15">
      <c r="A7" s="3"/>
      <c r="B7" s="13" t="s">
        <v>0</v>
      </c>
      <c r="C7" s="3"/>
      <c r="D7" s="3"/>
      <c r="E7" s="3"/>
      <c r="F7" s="3"/>
      <c r="G7" s="3"/>
      <c r="H7" s="3"/>
      <c r="I7" s="3"/>
      <c r="J7" s="3"/>
      <c r="K7" s="3"/>
      <c r="L7" s="3"/>
    </row>
    <row r="8" spans="1:12" ht="12.75" customHeight="1">
      <c r="A8" s="3"/>
      <c r="B8" s="3"/>
      <c r="C8" s="3"/>
      <c r="D8" s="3"/>
      <c r="E8" s="3"/>
      <c r="F8" s="3"/>
      <c r="G8" s="3"/>
      <c r="H8" s="3"/>
      <c r="I8" s="3"/>
      <c r="J8" s="3"/>
      <c r="K8" s="3"/>
      <c r="L8" s="3"/>
    </row>
    <row r="9" spans="1:12" ht="12.75" customHeight="1">
      <c r="A9" s="3"/>
      <c r="B9" s="3"/>
      <c r="C9" s="3"/>
      <c r="D9" s="3"/>
      <c r="E9" s="3"/>
      <c r="F9" s="3"/>
      <c r="G9" s="3"/>
      <c r="H9" s="3"/>
      <c r="I9" s="3"/>
      <c r="J9" s="3"/>
      <c r="K9" s="3"/>
      <c r="L9" s="3"/>
    </row>
    <row r="10" spans="1:12" ht="18">
      <c r="A10" s="74"/>
      <c r="B10" s="76" t="s">
        <v>142</v>
      </c>
      <c r="C10" s="74"/>
      <c r="D10" s="74"/>
      <c r="E10" s="74"/>
      <c r="F10" s="74"/>
      <c r="G10" s="74"/>
      <c r="H10" s="74"/>
      <c r="I10" s="74"/>
      <c r="J10" s="74"/>
      <c r="K10" s="74"/>
      <c r="L10" s="74"/>
    </row>
    <row r="11" ht="12.75" customHeight="1"/>
    <row r="12" spans="9:10" ht="15">
      <c r="I12" s="9" t="s">
        <v>5</v>
      </c>
      <c r="J12" s="9" t="s">
        <v>5</v>
      </c>
    </row>
    <row r="13" spans="7:10" ht="15">
      <c r="G13" s="67" t="s">
        <v>17</v>
      </c>
      <c r="H13" s="67"/>
      <c r="I13" s="9" t="s">
        <v>16</v>
      </c>
      <c r="J13" s="9" t="s">
        <v>16</v>
      </c>
    </row>
    <row r="14" spans="7:10" ht="15">
      <c r="G14" s="78" t="s">
        <v>46</v>
      </c>
      <c r="H14" s="78"/>
      <c r="I14" s="9" t="s">
        <v>9</v>
      </c>
      <c r="J14" s="9" t="s">
        <v>9</v>
      </c>
    </row>
    <row r="15" spans="7:11" ht="15.75">
      <c r="G15" s="275" t="s">
        <v>274</v>
      </c>
      <c r="H15" s="174"/>
      <c r="I15" s="174" t="s">
        <v>275</v>
      </c>
      <c r="J15" s="180" t="s">
        <v>184</v>
      </c>
      <c r="K15" s="69"/>
    </row>
    <row r="16" spans="6:11" ht="15">
      <c r="F16" s="73" t="s">
        <v>41</v>
      </c>
      <c r="G16" s="137" t="s">
        <v>10</v>
      </c>
      <c r="H16" s="137"/>
      <c r="I16" s="19" t="s">
        <v>10</v>
      </c>
      <c r="J16" s="19" t="s">
        <v>10</v>
      </c>
      <c r="K16" s="67"/>
    </row>
    <row r="17" ht="6.75" customHeight="1">
      <c r="J17" s="21"/>
    </row>
    <row r="18" spans="2:10" ht="15">
      <c r="B18" s="79" t="s">
        <v>101</v>
      </c>
      <c r="J18" s="21"/>
    </row>
    <row r="19" spans="2:12" ht="17.25" customHeight="1">
      <c r="B19" s="21" t="s">
        <v>301</v>
      </c>
      <c r="E19" s="21"/>
      <c r="F19" s="21"/>
      <c r="G19" s="111">
        <v>2834</v>
      </c>
      <c r="H19" s="111"/>
      <c r="I19" s="111">
        <v>365849</v>
      </c>
      <c r="J19" s="111">
        <v>119796</v>
      </c>
      <c r="K19" s="21"/>
      <c r="L19" s="21"/>
    </row>
    <row r="20" spans="2:12" ht="17.25" customHeight="1">
      <c r="B20" s="21" t="s">
        <v>106</v>
      </c>
      <c r="E20" s="21"/>
      <c r="F20" s="21"/>
      <c r="G20" s="111"/>
      <c r="H20" s="111"/>
      <c r="I20" s="111"/>
      <c r="J20" s="111"/>
      <c r="K20" s="21"/>
      <c r="L20" s="21"/>
    </row>
    <row r="21" spans="2:12" ht="17.25" customHeight="1">
      <c r="B21" s="21"/>
      <c r="C21" s="21" t="s">
        <v>258</v>
      </c>
      <c r="D21" s="21"/>
      <c r="E21" s="21"/>
      <c r="F21" s="21"/>
      <c r="G21" s="111">
        <v>86668</v>
      </c>
      <c r="H21" s="111"/>
      <c r="I21" s="111">
        <v>54993</v>
      </c>
      <c r="J21" s="111"/>
      <c r="K21" s="21"/>
      <c r="L21" s="21"/>
    </row>
    <row r="22" spans="2:12" ht="17.25" customHeight="1">
      <c r="B22" s="21"/>
      <c r="C22" s="21" t="s">
        <v>197</v>
      </c>
      <c r="D22" s="21"/>
      <c r="E22" s="21"/>
      <c r="F22" s="21"/>
      <c r="G22" s="111">
        <v>-78630</v>
      </c>
      <c r="H22" s="111"/>
      <c r="I22" s="111">
        <v>-123062</v>
      </c>
      <c r="J22" s="111">
        <v>116360</v>
      </c>
      <c r="K22" s="21"/>
      <c r="L22" s="21"/>
    </row>
    <row r="23" spans="1:12" ht="7.5" customHeight="1">
      <c r="A23" s="21"/>
      <c r="B23" s="21"/>
      <c r="C23" s="21"/>
      <c r="D23" s="21"/>
      <c r="E23" s="21"/>
      <c r="F23" s="21"/>
      <c r="G23" s="111"/>
      <c r="H23" s="111"/>
      <c r="I23" s="133"/>
      <c r="J23" s="111"/>
      <c r="K23" s="21"/>
      <c r="L23" s="21"/>
    </row>
    <row r="24" spans="1:12" ht="17.25" customHeight="1">
      <c r="A24" s="21"/>
      <c r="B24" s="21" t="s">
        <v>34</v>
      </c>
      <c r="C24" s="21"/>
      <c r="D24" s="21"/>
      <c r="E24" s="21"/>
      <c r="F24" s="21"/>
      <c r="G24" s="132">
        <f>SUM(G19:G23)</f>
        <v>10872</v>
      </c>
      <c r="H24" s="171"/>
      <c r="I24" s="132">
        <f>SUM(I19:I23)</f>
        <v>297780</v>
      </c>
      <c r="J24" s="132">
        <f>SUM(J19:J23)</f>
        <v>236156</v>
      </c>
      <c r="K24" s="21"/>
      <c r="L24" s="21"/>
    </row>
    <row r="25" spans="1:12" ht="17.25" customHeight="1">
      <c r="A25" s="21"/>
      <c r="B25" s="21" t="s">
        <v>107</v>
      </c>
      <c r="C25" s="21"/>
      <c r="D25" s="21"/>
      <c r="E25" s="21"/>
      <c r="F25" s="21"/>
      <c r="G25" s="111"/>
      <c r="H25" s="111"/>
      <c r="I25" s="111"/>
      <c r="J25" s="111"/>
      <c r="K25" s="21"/>
      <c r="L25" s="21"/>
    </row>
    <row r="26" spans="1:12" ht="17.25" customHeight="1">
      <c r="A26" s="21"/>
      <c r="B26" s="21"/>
      <c r="C26" s="21" t="s">
        <v>87</v>
      </c>
      <c r="D26" s="21"/>
      <c r="E26" s="21"/>
      <c r="F26" s="21"/>
      <c r="G26" s="111">
        <v>98574</v>
      </c>
      <c r="H26" s="111"/>
      <c r="I26" s="111">
        <v>-156984</v>
      </c>
      <c r="J26" s="111">
        <v>-105127</v>
      </c>
      <c r="K26" s="21"/>
      <c r="L26" s="21"/>
    </row>
    <row r="27" spans="1:12" ht="17.25" customHeight="1">
      <c r="A27" s="21"/>
      <c r="B27" s="21"/>
      <c r="C27" s="21" t="s">
        <v>88</v>
      </c>
      <c r="D27" s="21"/>
      <c r="E27" s="21"/>
      <c r="F27" s="21"/>
      <c r="G27" s="111">
        <v>-122765</v>
      </c>
      <c r="H27" s="111"/>
      <c r="I27" s="111">
        <v>-28123</v>
      </c>
      <c r="J27" s="111">
        <v>37589</v>
      </c>
      <c r="K27" s="21"/>
      <c r="L27" s="21"/>
    </row>
    <row r="28" spans="1:12" ht="17.25" customHeight="1">
      <c r="A28" s="21"/>
      <c r="B28" s="21"/>
      <c r="C28" s="21" t="s">
        <v>100</v>
      </c>
      <c r="D28" s="21"/>
      <c r="E28" s="21"/>
      <c r="F28" s="21"/>
      <c r="G28" s="111">
        <v>-7642</v>
      </c>
      <c r="H28" s="111"/>
      <c r="I28" s="111">
        <v>-19504</v>
      </c>
      <c r="J28" s="111">
        <v>-37756</v>
      </c>
      <c r="K28" s="21"/>
      <c r="L28" s="21"/>
    </row>
    <row r="29" spans="1:12" ht="8.25" customHeight="1">
      <c r="A29" s="21"/>
      <c r="B29" s="21"/>
      <c r="C29" s="21"/>
      <c r="D29" s="21"/>
      <c r="E29" s="21"/>
      <c r="F29" s="21"/>
      <c r="G29" s="133"/>
      <c r="H29" s="171"/>
      <c r="I29" s="133"/>
      <c r="J29" s="133"/>
      <c r="K29" s="21"/>
      <c r="L29" s="21"/>
    </row>
    <row r="30" spans="1:12" ht="18" customHeight="1">
      <c r="A30" s="21"/>
      <c r="B30" s="21"/>
      <c r="C30" s="21"/>
      <c r="D30" s="21"/>
      <c r="E30" s="21"/>
      <c r="F30" s="21"/>
      <c r="G30" s="111">
        <f>SUM(G24:G29)</f>
        <v>-20961</v>
      </c>
      <c r="H30" s="111"/>
      <c r="I30" s="111">
        <f>SUM(I24:I29)</f>
        <v>93169</v>
      </c>
      <c r="J30" s="111">
        <f>SUM(J24:J29)</f>
        <v>130862</v>
      </c>
      <c r="K30" s="21"/>
      <c r="L30" s="21"/>
    </row>
    <row r="31" spans="1:12" ht="3.75" customHeight="1">
      <c r="A31" s="21"/>
      <c r="B31" s="21"/>
      <c r="C31" s="21"/>
      <c r="D31" s="21"/>
      <c r="E31" s="21"/>
      <c r="F31" s="21"/>
      <c r="G31" s="133"/>
      <c r="H31" s="171"/>
      <c r="I31" s="133"/>
      <c r="J31" s="133"/>
      <c r="K31" s="21"/>
      <c r="L31" s="21"/>
    </row>
    <row r="32" spans="1:12" ht="12.75" customHeight="1">
      <c r="A32" s="21"/>
      <c r="B32" s="21"/>
      <c r="C32" s="21"/>
      <c r="D32" s="21"/>
      <c r="E32" s="21"/>
      <c r="F32" s="21"/>
      <c r="G32" s="111"/>
      <c r="H32" s="111"/>
      <c r="I32" s="111"/>
      <c r="J32" s="111"/>
      <c r="K32" s="21"/>
      <c r="L32" s="21"/>
    </row>
    <row r="33" spans="1:12" ht="15">
      <c r="A33" s="21"/>
      <c r="B33" s="79" t="s">
        <v>102</v>
      </c>
      <c r="C33" s="21"/>
      <c r="D33" s="21"/>
      <c r="E33" s="21"/>
      <c r="F33" s="21"/>
      <c r="G33" s="111"/>
      <c r="H33" s="111"/>
      <c r="I33" s="111"/>
      <c r="J33" s="111"/>
      <c r="K33" s="21"/>
      <c r="L33" s="21"/>
    </row>
    <row r="34" spans="1:12" ht="17.25" customHeight="1">
      <c r="A34" s="21"/>
      <c r="B34" s="21"/>
      <c r="C34" s="21" t="s">
        <v>270</v>
      </c>
      <c r="D34" s="21"/>
      <c r="E34" s="21"/>
      <c r="F34" s="21"/>
      <c r="G34" s="111">
        <v>73392</v>
      </c>
      <c r="H34" s="111"/>
      <c r="I34" s="111">
        <v>908</v>
      </c>
      <c r="J34" s="111">
        <v>15865</v>
      </c>
      <c r="K34" s="21"/>
      <c r="L34" s="21"/>
    </row>
    <row r="35" spans="1:12" ht="17.25" customHeight="1">
      <c r="A35" s="21"/>
      <c r="B35" s="21"/>
      <c r="C35" s="21" t="s">
        <v>164</v>
      </c>
      <c r="D35" s="21"/>
      <c r="E35" s="21"/>
      <c r="F35" s="21"/>
      <c r="G35" s="111">
        <v>-81833</v>
      </c>
      <c r="H35" s="111"/>
      <c r="I35" s="111">
        <v>-37875</v>
      </c>
      <c r="J35" s="111">
        <v>-27272</v>
      </c>
      <c r="K35" s="21"/>
      <c r="L35" s="21"/>
    </row>
    <row r="36" spans="1:12" ht="7.5" customHeight="1">
      <c r="A36" s="21"/>
      <c r="B36" s="21"/>
      <c r="C36" s="21"/>
      <c r="D36" s="21"/>
      <c r="E36" s="21"/>
      <c r="F36" s="21"/>
      <c r="G36" s="133"/>
      <c r="H36" s="171"/>
      <c r="I36" s="133"/>
      <c r="J36" s="133"/>
      <c r="K36" s="21"/>
      <c r="L36" s="21"/>
    </row>
    <row r="37" spans="1:12" ht="18" customHeight="1">
      <c r="A37" s="21"/>
      <c r="B37" s="21"/>
      <c r="C37" s="21"/>
      <c r="D37" s="21"/>
      <c r="E37" s="21"/>
      <c r="F37" s="21"/>
      <c r="G37" s="111">
        <f>SUM(G34:G36)</f>
        <v>-8441</v>
      </c>
      <c r="H37" s="111"/>
      <c r="I37" s="111">
        <f>SUM(I34:I36)</f>
        <v>-36967</v>
      </c>
      <c r="J37" s="111">
        <f>SUM(J34:J36)</f>
        <v>-11407</v>
      </c>
      <c r="K37" s="21"/>
      <c r="L37" s="21"/>
    </row>
    <row r="38" spans="1:12" ht="3.75" customHeight="1">
      <c r="A38" s="21"/>
      <c r="B38" s="21"/>
      <c r="C38" s="21"/>
      <c r="D38" s="21"/>
      <c r="E38" s="21"/>
      <c r="F38" s="21"/>
      <c r="G38" s="133"/>
      <c r="H38" s="171"/>
      <c r="I38" s="133"/>
      <c r="J38" s="133"/>
      <c r="K38" s="21"/>
      <c r="L38" s="21"/>
    </row>
    <row r="39" spans="1:12" ht="12.75" customHeight="1">
      <c r="A39" s="21"/>
      <c r="B39" s="21"/>
      <c r="C39" s="21"/>
      <c r="D39" s="21"/>
      <c r="E39" s="21"/>
      <c r="F39" s="21"/>
      <c r="G39" s="111"/>
      <c r="H39" s="111"/>
      <c r="I39" s="111"/>
      <c r="J39" s="111"/>
      <c r="K39" s="21"/>
      <c r="L39" s="21"/>
    </row>
    <row r="40" spans="1:12" ht="15">
      <c r="A40" s="21"/>
      <c r="B40" s="79" t="s">
        <v>103</v>
      </c>
      <c r="C40" s="21"/>
      <c r="D40" s="21"/>
      <c r="E40" s="21"/>
      <c r="F40" s="21"/>
      <c r="G40" s="111"/>
      <c r="H40" s="111"/>
      <c r="I40" s="111"/>
      <c r="J40" s="111"/>
      <c r="K40" s="21"/>
      <c r="L40" s="21"/>
    </row>
    <row r="41" spans="1:12" ht="15">
      <c r="A41" s="21"/>
      <c r="B41" s="79"/>
      <c r="C41" s="21" t="s">
        <v>282</v>
      </c>
      <c r="D41" s="21"/>
      <c r="E41" s="21"/>
      <c r="F41" s="21"/>
      <c r="G41" s="111">
        <v>0</v>
      </c>
      <c r="H41" s="111"/>
      <c r="I41" s="111">
        <v>11451</v>
      </c>
      <c r="J41" s="111"/>
      <c r="K41" s="21"/>
      <c r="L41" s="21"/>
    </row>
    <row r="42" spans="1:12" ht="17.25" customHeight="1">
      <c r="A42" s="21"/>
      <c r="B42" s="79"/>
      <c r="C42" s="21" t="s">
        <v>269</v>
      </c>
      <c r="D42" s="21"/>
      <c r="E42" s="21"/>
      <c r="F42" s="21"/>
      <c r="G42" s="111">
        <v>500000</v>
      </c>
      <c r="H42" s="111"/>
      <c r="I42" s="111">
        <v>0</v>
      </c>
      <c r="J42" s="111"/>
      <c r="K42" s="21"/>
      <c r="L42" s="21"/>
    </row>
    <row r="43" spans="1:12" ht="17.25" customHeight="1">
      <c r="A43" s="21"/>
      <c r="B43" s="79"/>
      <c r="C43" s="21" t="s">
        <v>286</v>
      </c>
      <c r="D43" s="21"/>
      <c r="E43" s="21"/>
      <c r="F43" s="21">
        <v>7</v>
      </c>
      <c r="G43" s="111">
        <v>-5018</v>
      </c>
      <c r="H43" s="111"/>
      <c r="I43" s="111">
        <v>-4923</v>
      </c>
      <c r="J43" s="111"/>
      <c r="K43" s="21"/>
      <c r="L43" s="21"/>
    </row>
    <row r="44" spans="1:12" ht="17.25" customHeight="1">
      <c r="A44" s="21"/>
      <c r="B44" s="21"/>
      <c r="C44" s="21" t="s">
        <v>196</v>
      </c>
      <c r="D44" s="21"/>
      <c r="E44" s="21"/>
      <c r="F44" s="21"/>
      <c r="G44" s="111">
        <v>-257724</v>
      </c>
      <c r="H44" s="111"/>
      <c r="I44" s="111">
        <v>5926</v>
      </c>
      <c r="J44" s="111">
        <v>120077</v>
      </c>
      <c r="K44" s="21"/>
      <c r="L44" s="21"/>
    </row>
    <row r="45" spans="1:12" ht="17.25" customHeight="1">
      <c r="A45" s="21"/>
      <c r="B45" s="21"/>
      <c r="C45" s="21" t="s">
        <v>165</v>
      </c>
      <c r="D45" s="21"/>
      <c r="E45" s="21"/>
      <c r="F45" s="21"/>
      <c r="G45" s="111">
        <v>-88014</v>
      </c>
      <c r="H45" s="111"/>
      <c r="I45" s="111">
        <v>-19847</v>
      </c>
      <c r="J45" s="111">
        <v>-32038</v>
      </c>
      <c r="K45" s="21"/>
      <c r="L45" s="21"/>
    </row>
    <row r="46" spans="1:12" ht="17.25" customHeight="1">
      <c r="A46" s="21"/>
      <c r="B46" s="21"/>
      <c r="C46" s="21" t="s">
        <v>104</v>
      </c>
      <c r="D46" s="21"/>
      <c r="E46" s="21"/>
      <c r="F46" s="21"/>
      <c r="G46" s="111">
        <v>-15766</v>
      </c>
      <c r="H46" s="111"/>
      <c r="I46" s="111">
        <v>-39080</v>
      </c>
      <c r="J46" s="111">
        <v>-73164</v>
      </c>
      <c r="K46" s="21"/>
      <c r="L46" s="21"/>
    </row>
    <row r="47" spans="1:12" ht="8.25" customHeight="1">
      <c r="A47" s="21"/>
      <c r="B47" s="21"/>
      <c r="C47" s="21"/>
      <c r="D47" s="21"/>
      <c r="E47" s="21"/>
      <c r="F47" s="21"/>
      <c r="G47" s="133"/>
      <c r="H47" s="171"/>
      <c r="I47" s="133"/>
      <c r="J47" s="133"/>
      <c r="K47" s="21"/>
      <c r="L47" s="21"/>
    </row>
    <row r="48" spans="1:12" ht="18" customHeight="1">
      <c r="A48" s="21"/>
      <c r="B48" s="21"/>
      <c r="C48" s="21"/>
      <c r="D48" s="21"/>
      <c r="E48" s="21"/>
      <c r="F48" s="21"/>
      <c r="G48" s="111">
        <f>SUM(G42:G47)</f>
        <v>133478</v>
      </c>
      <c r="H48" s="111"/>
      <c r="I48" s="111">
        <f>SUM(I41:I47)</f>
        <v>-46473</v>
      </c>
      <c r="J48" s="111">
        <f>SUM(J44:J47)</f>
        <v>14875</v>
      </c>
      <c r="K48" s="21"/>
      <c r="L48" s="21"/>
    </row>
    <row r="49" spans="1:12" ht="3.75" customHeight="1">
      <c r="A49" s="21"/>
      <c r="B49" s="21"/>
      <c r="C49" s="21"/>
      <c r="D49" s="21"/>
      <c r="E49" s="21"/>
      <c r="F49" s="21"/>
      <c r="G49" s="133"/>
      <c r="H49" s="171"/>
      <c r="I49" s="133"/>
      <c r="J49" s="133"/>
      <c r="K49" s="21"/>
      <c r="L49" s="21"/>
    </row>
    <row r="50" spans="1:12" ht="12.75" customHeight="1">
      <c r="A50" s="21"/>
      <c r="B50" s="21"/>
      <c r="C50" s="21"/>
      <c r="D50" s="21"/>
      <c r="E50" s="21"/>
      <c r="F50" s="21"/>
      <c r="G50" s="111"/>
      <c r="H50" s="111"/>
      <c r="I50" s="111"/>
      <c r="J50" s="111"/>
      <c r="K50" s="21"/>
      <c r="L50" s="21"/>
    </row>
    <row r="51" spans="1:12" ht="17.25" customHeight="1">
      <c r="A51" s="21"/>
      <c r="B51" s="21" t="s">
        <v>89</v>
      </c>
      <c r="C51" s="21"/>
      <c r="D51" s="21"/>
      <c r="E51" s="21"/>
      <c r="F51" s="21"/>
      <c r="G51" s="111">
        <f>+G30+G37+G48</f>
        <v>104076</v>
      </c>
      <c r="H51" s="111"/>
      <c r="I51" s="111">
        <f>+I30+I37+I48</f>
        <v>9729</v>
      </c>
      <c r="J51" s="111">
        <f>+J30+J37+J48</f>
        <v>134330</v>
      </c>
      <c r="K51" s="21"/>
      <c r="L51" s="21"/>
    </row>
    <row r="52" spans="1:12" ht="6.75" customHeight="1">
      <c r="A52" s="21"/>
      <c r="B52" s="21"/>
      <c r="C52" s="21"/>
      <c r="D52" s="21"/>
      <c r="E52" s="21"/>
      <c r="F52" s="21"/>
      <c r="G52" s="111"/>
      <c r="H52" s="111"/>
      <c r="I52" s="111"/>
      <c r="J52" s="111"/>
      <c r="K52" s="21"/>
      <c r="L52" s="21"/>
    </row>
    <row r="53" spans="1:12" ht="17.25" customHeight="1">
      <c r="A53" s="21"/>
      <c r="B53" s="21" t="s">
        <v>47</v>
      </c>
      <c r="C53" s="21"/>
      <c r="D53" s="21"/>
      <c r="E53" s="21"/>
      <c r="F53" s="21"/>
      <c r="G53" s="111">
        <v>580</v>
      </c>
      <c r="H53" s="111"/>
      <c r="I53" s="111">
        <v>0</v>
      </c>
      <c r="J53" s="111">
        <f>64*0</f>
        <v>0</v>
      </c>
      <c r="K53" s="21"/>
      <c r="L53" s="21"/>
    </row>
    <row r="54" spans="1:12" ht="6" customHeight="1">
      <c r="A54" s="21"/>
      <c r="B54" s="21"/>
      <c r="C54" s="21"/>
      <c r="D54" s="21"/>
      <c r="E54" s="21"/>
      <c r="F54" s="21"/>
      <c r="G54" s="111"/>
      <c r="H54" s="111"/>
      <c r="I54" s="111"/>
      <c r="J54" s="111"/>
      <c r="K54" s="21"/>
      <c r="L54" s="21"/>
    </row>
    <row r="55" spans="1:12" ht="17.25" customHeight="1">
      <c r="A55" s="21"/>
      <c r="B55" s="21" t="s">
        <v>259</v>
      </c>
      <c r="C55" s="21"/>
      <c r="D55" s="21"/>
      <c r="E55" s="21"/>
      <c r="F55" s="21"/>
      <c r="G55" s="111">
        <v>94586</v>
      </c>
      <c r="H55" s="111"/>
      <c r="I55" s="111">
        <v>197125</v>
      </c>
      <c r="J55" s="111">
        <f>-27391*0-48936</f>
        <v>-48936</v>
      </c>
      <c r="K55" s="21"/>
      <c r="L55" s="21"/>
    </row>
    <row r="56" spans="1:12" ht="8.25" customHeight="1">
      <c r="A56" s="21"/>
      <c r="B56" s="21"/>
      <c r="C56" s="21"/>
      <c r="D56" s="21"/>
      <c r="E56" s="21"/>
      <c r="F56" s="21"/>
      <c r="G56" s="133"/>
      <c r="H56" s="171"/>
      <c r="I56" s="133"/>
      <c r="J56" s="133"/>
      <c r="K56" s="21"/>
      <c r="L56" s="21"/>
    </row>
    <row r="57" spans="1:12" ht="18" customHeight="1">
      <c r="A57" s="21"/>
      <c r="B57" s="21" t="s">
        <v>260</v>
      </c>
      <c r="C57" s="21"/>
      <c r="D57" s="21"/>
      <c r="E57" s="21"/>
      <c r="F57" s="21"/>
      <c r="G57" s="111">
        <f>SUM(G50:G56)</f>
        <v>199242</v>
      </c>
      <c r="H57" s="111"/>
      <c r="I57" s="111">
        <f>SUM(I50:I56)</f>
        <v>206854</v>
      </c>
      <c r="J57" s="111">
        <f>SUM(J50:J56)</f>
        <v>85394</v>
      </c>
      <c r="K57" s="21"/>
      <c r="L57" s="21"/>
    </row>
    <row r="58" spans="1:12" ht="5.25" customHeight="1" thickBot="1">
      <c r="A58" s="21"/>
      <c r="B58" s="21"/>
      <c r="C58" s="21"/>
      <c r="D58" s="21"/>
      <c r="E58" s="21"/>
      <c r="F58" s="21"/>
      <c r="G58" s="134"/>
      <c r="H58" s="179"/>
      <c r="I58" s="134"/>
      <c r="J58" s="134"/>
      <c r="K58" s="21"/>
      <c r="L58" s="21"/>
    </row>
    <row r="59" spans="1:12" ht="15.75" thickTop="1">
      <c r="A59" s="21"/>
      <c r="B59" s="21"/>
      <c r="C59" s="21"/>
      <c r="D59" s="21"/>
      <c r="E59" s="21"/>
      <c r="F59" s="21"/>
      <c r="G59" s="111"/>
      <c r="H59" s="111"/>
      <c r="I59" s="111"/>
      <c r="J59" s="111"/>
      <c r="K59" s="21"/>
      <c r="L59" s="21"/>
    </row>
    <row r="60" spans="1:12" ht="15">
      <c r="A60" s="21"/>
      <c r="B60" s="21"/>
      <c r="C60" s="21"/>
      <c r="D60" s="21"/>
      <c r="E60" s="21"/>
      <c r="F60" s="21"/>
      <c r="G60" s="21"/>
      <c r="H60" s="21"/>
      <c r="I60" s="21"/>
      <c r="J60" s="21"/>
      <c r="K60" s="21"/>
      <c r="L60" s="21"/>
    </row>
    <row r="61" spans="1:12" ht="15">
      <c r="A61" s="21"/>
      <c r="B61" s="21"/>
      <c r="C61" s="21"/>
      <c r="D61" s="21"/>
      <c r="E61" s="21"/>
      <c r="F61" s="21"/>
      <c r="G61" s="21"/>
      <c r="H61" s="21"/>
      <c r="I61" s="21"/>
      <c r="J61" s="21"/>
      <c r="K61" s="21"/>
      <c r="L61" s="21"/>
    </row>
    <row r="62" spans="1:12" ht="15">
      <c r="A62" s="21"/>
      <c r="B62" s="21"/>
      <c r="C62" s="21"/>
      <c r="D62" s="21"/>
      <c r="E62" s="21"/>
      <c r="F62" s="21"/>
      <c r="G62" s="21"/>
      <c r="H62" s="21"/>
      <c r="I62" s="21"/>
      <c r="J62" s="21"/>
      <c r="K62" s="21"/>
      <c r="L62" s="21"/>
    </row>
    <row r="63" spans="1:12" ht="15">
      <c r="A63" s="21"/>
      <c r="B63" s="21"/>
      <c r="C63" s="21"/>
      <c r="D63" s="21"/>
      <c r="E63" s="21"/>
      <c r="F63" s="21"/>
      <c r="G63" s="21"/>
      <c r="H63" s="21"/>
      <c r="I63" s="21"/>
      <c r="J63" s="21"/>
      <c r="K63" s="21"/>
      <c r="L63" s="21"/>
    </row>
    <row r="64" spans="1:12" ht="15">
      <c r="A64" s="21"/>
      <c r="B64" s="21"/>
      <c r="C64" s="21"/>
      <c r="D64" s="21"/>
      <c r="E64" s="21"/>
      <c r="F64" s="21"/>
      <c r="G64" s="21"/>
      <c r="H64" s="21"/>
      <c r="I64" s="21"/>
      <c r="J64" s="21"/>
      <c r="K64" s="21"/>
      <c r="L64" s="21"/>
    </row>
    <row r="65" spans="1:12" ht="15">
      <c r="A65" s="21"/>
      <c r="B65" s="288" t="s">
        <v>141</v>
      </c>
      <c r="C65" s="288"/>
      <c r="D65" s="288"/>
      <c r="E65" s="288"/>
      <c r="F65" s="288"/>
      <c r="G65" s="288"/>
      <c r="H65" s="288"/>
      <c r="I65" s="288"/>
      <c r="J65" s="288"/>
      <c r="K65" s="288"/>
      <c r="L65" s="21"/>
    </row>
    <row r="66" spans="1:12" ht="15">
      <c r="A66" s="21"/>
      <c r="B66" s="287" t="s">
        <v>255</v>
      </c>
      <c r="C66" s="287"/>
      <c r="D66" s="287"/>
      <c r="E66" s="287"/>
      <c r="F66" s="287"/>
      <c r="G66" s="287"/>
      <c r="H66" s="287"/>
      <c r="I66" s="287"/>
      <c r="J66" s="287"/>
      <c r="K66" s="287"/>
      <c r="L66" s="21"/>
    </row>
    <row r="67" spans="1:12" ht="15">
      <c r="A67" s="21"/>
      <c r="B67" s="21"/>
      <c r="C67" s="21"/>
      <c r="D67" s="21"/>
      <c r="E67" s="21"/>
      <c r="F67" s="21"/>
      <c r="G67" s="21"/>
      <c r="H67" s="21"/>
      <c r="I67" s="21"/>
      <c r="J67" s="21"/>
      <c r="K67" s="21"/>
      <c r="L67" s="21"/>
    </row>
    <row r="68" spans="1:12" ht="15">
      <c r="A68" s="21"/>
      <c r="B68" s="21"/>
      <c r="C68" s="21"/>
      <c r="D68" s="21"/>
      <c r="E68" s="21"/>
      <c r="F68" s="21"/>
      <c r="G68" s="21"/>
      <c r="H68" s="21"/>
      <c r="I68" s="21"/>
      <c r="J68" s="21"/>
      <c r="K68" s="21"/>
      <c r="L68" s="21"/>
    </row>
    <row r="69" spans="1:12" ht="15">
      <c r="A69" s="21"/>
      <c r="B69" s="21"/>
      <c r="C69" s="21"/>
      <c r="D69" s="21"/>
      <c r="E69" s="21"/>
      <c r="F69" s="21"/>
      <c r="G69" s="21"/>
      <c r="H69" s="21"/>
      <c r="I69" s="21"/>
      <c r="J69" s="21"/>
      <c r="K69" s="21"/>
      <c r="L69" s="21"/>
    </row>
    <row r="70" spans="1:12" ht="15">
      <c r="A70" s="21"/>
      <c r="B70" s="21"/>
      <c r="C70" s="21"/>
      <c r="D70" s="21"/>
      <c r="E70" s="21"/>
      <c r="F70" s="21"/>
      <c r="G70" s="21"/>
      <c r="H70" s="21"/>
      <c r="I70" s="21"/>
      <c r="J70" s="21"/>
      <c r="K70" s="21"/>
      <c r="L70" s="21"/>
    </row>
    <row r="71" spans="1:12" ht="15">
      <c r="A71" s="21"/>
      <c r="B71" s="21"/>
      <c r="C71" s="21"/>
      <c r="D71" s="21"/>
      <c r="E71" s="21"/>
      <c r="F71" s="21"/>
      <c r="G71" s="190">
        <f>199242-G57</f>
        <v>0</v>
      </c>
      <c r="H71" s="21"/>
      <c r="I71" s="190">
        <f>(206854-I57)</f>
        <v>0</v>
      </c>
      <c r="J71" s="187">
        <f>311942-J57</f>
        <v>226548</v>
      </c>
      <c r="K71" s="21"/>
      <c r="L71" s="21"/>
    </row>
    <row r="72" spans="1:12" ht="15">
      <c r="A72" s="21"/>
      <c r="B72" s="21"/>
      <c r="C72" s="21"/>
      <c r="D72" s="21"/>
      <c r="E72" s="21"/>
      <c r="F72" s="21"/>
      <c r="G72" s="21"/>
      <c r="H72" s="21"/>
      <c r="I72" s="21"/>
      <c r="J72" s="21"/>
      <c r="K72" s="21"/>
      <c r="L72" s="21"/>
    </row>
    <row r="73" spans="1:12" ht="15">
      <c r="A73" s="21"/>
      <c r="B73" s="21"/>
      <c r="C73" s="21"/>
      <c r="D73" s="21"/>
      <c r="E73" s="21"/>
      <c r="F73" s="21"/>
      <c r="G73" s="21"/>
      <c r="H73" s="21"/>
      <c r="I73" s="21"/>
      <c r="J73" s="21"/>
      <c r="K73" s="21"/>
      <c r="L73" s="21"/>
    </row>
    <row r="74" spans="1:12" ht="15">
      <c r="A74" s="21"/>
      <c r="B74" s="21"/>
      <c r="C74" s="21"/>
      <c r="D74" s="21"/>
      <c r="E74" s="21"/>
      <c r="F74" s="21"/>
      <c r="G74" s="21"/>
      <c r="H74" s="21"/>
      <c r="I74" s="21"/>
      <c r="J74" s="21"/>
      <c r="K74" s="21"/>
      <c r="L74" s="21"/>
    </row>
    <row r="75" spans="1:12" ht="15">
      <c r="A75" s="21"/>
      <c r="B75" s="21"/>
      <c r="C75" s="21"/>
      <c r="D75" s="21"/>
      <c r="E75" s="21"/>
      <c r="F75" s="21"/>
      <c r="G75" s="21"/>
      <c r="H75" s="21"/>
      <c r="I75" s="21"/>
      <c r="J75" s="21"/>
      <c r="K75" s="21"/>
      <c r="L75" s="21"/>
    </row>
    <row r="76" spans="1:12" ht="15">
      <c r="A76" s="21"/>
      <c r="B76" s="21"/>
      <c r="C76" s="21"/>
      <c r="D76" s="21"/>
      <c r="E76" s="21"/>
      <c r="F76" s="21"/>
      <c r="G76" s="21"/>
      <c r="H76" s="21"/>
      <c r="I76" s="21"/>
      <c r="J76" s="21"/>
      <c r="K76" s="21"/>
      <c r="L76" s="21"/>
    </row>
    <row r="77" spans="1:12" ht="15">
      <c r="A77" s="21"/>
      <c r="B77" s="21"/>
      <c r="C77" s="21"/>
      <c r="D77" s="21"/>
      <c r="E77" s="21"/>
      <c r="F77" s="21"/>
      <c r="G77" s="21"/>
      <c r="H77" s="21"/>
      <c r="I77" s="21"/>
      <c r="J77" s="21"/>
      <c r="K77" s="21"/>
      <c r="L77" s="21"/>
    </row>
    <row r="78" spans="1:12" ht="15">
      <c r="A78" s="21"/>
      <c r="B78" s="21"/>
      <c r="C78" s="21"/>
      <c r="D78" s="21"/>
      <c r="E78" s="21"/>
      <c r="F78" s="21"/>
      <c r="G78" s="21"/>
      <c r="H78" s="21"/>
      <c r="I78" s="21"/>
      <c r="J78" s="21"/>
      <c r="K78" s="21"/>
      <c r="L78" s="21"/>
    </row>
    <row r="79" spans="1:12" ht="15">
      <c r="A79" s="21"/>
      <c r="B79" s="21"/>
      <c r="C79" s="21"/>
      <c r="D79" s="21"/>
      <c r="E79" s="21"/>
      <c r="F79" s="21"/>
      <c r="G79" s="21"/>
      <c r="H79" s="21"/>
      <c r="I79" s="21"/>
      <c r="J79" s="21"/>
      <c r="K79" s="21"/>
      <c r="L79" s="21"/>
    </row>
    <row r="80" spans="1:12" ht="15">
      <c r="A80" s="21"/>
      <c r="B80" s="21"/>
      <c r="C80" s="21"/>
      <c r="D80" s="21"/>
      <c r="E80" s="21"/>
      <c r="F80" s="21"/>
      <c r="G80" s="21"/>
      <c r="H80" s="21"/>
      <c r="I80" s="21"/>
      <c r="J80" s="21"/>
      <c r="K80" s="21"/>
      <c r="L80" s="21"/>
    </row>
    <row r="81" spans="1:12" ht="15">
      <c r="A81" s="21"/>
      <c r="B81" s="21"/>
      <c r="C81" s="21"/>
      <c r="D81" s="21"/>
      <c r="E81" s="21"/>
      <c r="F81" s="21"/>
      <c r="G81" s="21"/>
      <c r="H81" s="21"/>
      <c r="I81" s="21"/>
      <c r="J81" s="21"/>
      <c r="K81" s="21"/>
      <c r="L81" s="21"/>
    </row>
    <row r="82" spans="1:12" ht="15">
      <c r="A82" s="21"/>
      <c r="B82" s="21"/>
      <c r="C82" s="21"/>
      <c r="D82" s="21"/>
      <c r="E82" s="21"/>
      <c r="F82" s="21"/>
      <c r="G82" s="21"/>
      <c r="H82" s="21"/>
      <c r="I82" s="21"/>
      <c r="J82" s="21"/>
      <c r="K82" s="21"/>
      <c r="L82" s="21"/>
    </row>
    <row r="83" spans="2:12" ht="15">
      <c r="B83" s="21"/>
      <c r="C83" s="21"/>
      <c r="D83" s="21"/>
      <c r="E83" s="21"/>
      <c r="F83" s="21"/>
      <c r="G83" s="21"/>
      <c r="H83" s="21"/>
      <c r="I83" s="21"/>
      <c r="J83" s="21"/>
      <c r="K83" s="21"/>
      <c r="L83" s="21"/>
    </row>
    <row r="84" spans="2:12" ht="15">
      <c r="B84" s="21"/>
      <c r="C84" s="21"/>
      <c r="D84" s="21"/>
      <c r="E84" s="21"/>
      <c r="F84" s="21"/>
      <c r="G84" s="21"/>
      <c r="H84" s="21"/>
      <c r="I84" s="21"/>
      <c r="J84" s="21"/>
      <c r="K84" s="21"/>
      <c r="L84" s="21"/>
    </row>
    <row r="85" spans="2:12" ht="15">
      <c r="B85" s="21"/>
      <c r="C85" s="21"/>
      <c r="D85" s="21"/>
      <c r="E85" s="21"/>
      <c r="F85" s="21"/>
      <c r="G85" s="21"/>
      <c r="H85" s="21"/>
      <c r="I85" s="21"/>
      <c r="J85" s="21"/>
      <c r="K85" s="21"/>
      <c r="L85" s="21"/>
    </row>
    <row r="86" spans="2:12" ht="15">
      <c r="B86" s="21"/>
      <c r="C86" s="21"/>
      <c r="D86" s="21"/>
      <c r="E86" s="21"/>
      <c r="F86" s="21"/>
      <c r="G86" s="21"/>
      <c r="H86" s="21"/>
      <c r="I86" s="21"/>
      <c r="J86" s="21"/>
      <c r="K86" s="21"/>
      <c r="L86" s="21"/>
    </row>
    <row r="87" spans="2:12" ht="15">
      <c r="B87" s="21"/>
      <c r="C87" s="21"/>
      <c r="D87" s="21"/>
      <c r="E87" s="21"/>
      <c r="F87" s="21"/>
      <c r="G87" s="21"/>
      <c r="H87" s="21"/>
      <c r="I87" s="21"/>
      <c r="J87" s="21"/>
      <c r="K87" s="21"/>
      <c r="L87" s="21"/>
    </row>
    <row r="88" spans="2:12" ht="15">
      <c r="B88" s="21"/>
      <c r="C88" s="21"/>
      <c r="D88" s="21"/>
      <c r="E88" s="21"/>
      <c r="F88" s="21"/>
      <c r="G88" s="21"/>
      <c r="H88" s="21"/>
      <c r="I88" s="21"/>
      <c r="J88" s="21"/>
      <c r="K88" s="21"/>
      <c r="L88" s="21"/>
    </row>
    <row r="89" spans="2:12" ht="15">
      <c r="B89" s="21"/>
      <c r="C89" s="21"/>
      <c r="D89" s="21"/>
      <c r="E89" s="21"/>
      <c r="F89" s="21"/>
      <c r="G89" s="21"/>
      <c r="H89" s="21"/>
      <c r="I89" s="21"/>
      <c r="J89" s="21"/>
      <c r="K89" s="21"/>
      <c r="L89" s="21"/>
    </row>
    <row r="90" spans="2:12" ht="15">
      <c r="B90" s="21"/>
      <c r="C90" s="21"/>
      <c r="D90" s="21"/>
      <c r="E90" s="21"/>
      <c r="F90" s="21"/>
      <c r="G90" s="21"/>
      <c r="H90" s="21"/>
      <c r="I90" s="21"/>
      <c r="J90" s="21"/>
      <c r="K90" s="21"/>
      <c r="L90" s="21"/>
    </row>
    <row r="91" spans="2:12" ht="15">
      <c r="B91" s="21"/>
      <c r="C91" s="21"/>
      <c r="D91" s="21"/>
      <c r="E91" s="21"/>
      <c r="F91" s="21"/>
      <c r="G91" s="21"/>
      <c r="H91" s="21"/>
      <c r="I91" s="21"/>
      <c r="J91" s="21"/>
      <c r="K91" s="21"/>
      <c r="L91" s="21"/>
    </row>
    <row r="92" spans="2:12" ht="15">
      <c r="B92" s="21"/>
      <c r="C92" s="21"/>
      <c r="D92" s="21"/>
      <c r="E92" s="21"/>
      <c r="F92" s="21"/>
      <c r="G92" s="21"/>
      <c r="H92" s="21"/>
      <c r="I92" s="21"/>
      <c r="J92" s="21"/>
      <c r="K92" s="21"/>
      <c r="L92" s="21"/>
    </row>
    <row r="93" spans="2:12" ht="15">
      <c r="B93" s="21"/>
      <c r="C93" s="21"/>
      <c r="D93" s="21"/>
      <c r="E93" s="21"/>
      <c r="F93" s="21"/>
      <c r="G93" s="21"/>
      <c r="H93" s="21"/>
      <c r="I93" s="21"/>
      <c r="J93" s="21"/>
      <c r="K93" s="21"/>
      <c r="L93" s="21"/>
    </row>
    <row r="94" spans="2:12" ht="15">
      <c r="B94" s="21"/>
      <c r="C94" s="21"/>
      <c r="D94" s="21"/>
      <c r="E94" s="21"/>
      <c r="F94" s="21"/>
      <c r="G94" s="21"/>
      <c r="H94" s="21"/>
      <c r="I94" s="21"/>
      <c r="J94" s="21"/>
      <c r="K94" s="21"/>
      <c r="L94" s="21"/>
    </row>
    <row r="95" spans="2:12" ht="15">
      <c r="B95" s="21"/>
      <c r="C95" s="21"/>
      <c r="D95" s="21"/>
      <c r="E95" s="21"/>
      <c r="F95" s="21"/>
      <c r="G95" s="21"/>
      <c r="H95" s="21"/>
      <c r="I95" s="21"/>
      <c r="J95" s="21"/>
      <c r="K95" s="21"/>
      <c r="L95" s="21"/>
    </row>
    <row r="96" spans="2:12" ht="15">
      <c r="B96" s="21"/>
      <c r="C96" s="21"/>
      <c r="D96" s="21"/>
      <c r="E96" s="21"/>
      <c r="F96" s="21"/>
      <c r="G96" s="21"/>
      <c r="H96" s="21"/>
      <c r="I96" s="21"/>
      <c r="J96" s="21"/>
      <c r="K96" s="21"/>
      <c r="L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row r="137" spans="2:6" ht="15">
      <c r="B137" s="21"/>
      <c r="C137" s="21"/>
      <c r="D137" s="21"/>
      <c r="E137" s="21"/>
      <c r="F137" s="21"/>
    </row>
    <row r="138" spans="2:6" ht="15">
      <c r="B138" s="21"/>
      <c r="C138" s="21"/>
      <c r="D138" s="21"/>
      <c r="E138" s="21"/>
      <c r="F138" s="21"/>
    </row>
    <row r="139" spans="2:6" ht="15">
      <c r="B139" s="21"/>
      <c r="C139" s="21"/>
      <c r="D139" s="21"/>
      <c r="E139" s="21"/>
      <c r="F139" s="21"/>
    </row>
    <row r="140" spans="2:6" ht="15">
      <c r="B140" s="21"/>
      <c r="C140" s="21"/>
      <c r="D140" s="21"/>
      <c r="E140" s="21"/>
      <c r="F140" s="21"/>
    </row>
  </sheetData>
  <mergeCells count="2">
    <mergeCell ref="B65:K65"/>
    <mergeCell ref="B66:K66"/>
  </mergeCells>
  <printOptions horizontalCentered="1"/>
  <pageMargins left="0.75" right="0.5" top="0.75" bottom="0.25" header="0.5" footer="0.25"/>
  <pageSetup firstPageNumber="4" useFirstPageNumber="1" fitToHeight="1" fitToWidth="1" horizontalDpi="300" verticalDpi="300" orientation="portrait" paperSize="9" scale="8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V334"/>
  <sheetViews>
    <sheetView showGridLines="0" view="pageBreakPreview" zoomScale="90" zoomScaleNormal="85" zoomScaleSheetLayoutView="90" workbookViewId="0" topLeftCell="A1">
      <selection activeCell="A1" sqref="A1"/>
    </sheetView>
  </sheetViews>
  <sheetFormatPr defaultColWidth="8.88671875" defaultRowHeight="15"/>
  <cols>
    <col min="1" max="1" width="2.5546875" style="0" customWidth="1"/>
    <col min="2" max="2" width="3.3359375" style="0" customWidth="1"/>
    <col min="3" max="3" width="3.21484375" style="0" customWidth="1"/>
    <col min="4" max="4" width="3.99609375" style="0" customWidth="1"/>
    <col min="5" max="5" width="7.1054687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 min="19" max="19" width="9.77734375" style="0" bestFit="1" customWidth="1"/>
  </cols>
  <sheetData>
    <row r="2" ht="15.75">
      <c r="B2" s="143" t="s">
        <v>180</v>
      </c>
    </row>
    <row r="3" ht="12.75" customHeight="1">
      <c r="B3" s="85" t="s">
        <v>28</v>
      </c>
    </row>
    <row r="4" ht="15">
      <c r="B4" s="85"/>
    </row>
    <row r="5" ht="15">
      <c r="B5" s="85"/>
    </row>
    <row r="6" ht="18">
      <c r="B6" s="86" t="str">
        <f>+'CF'!B6</f>
        <v>Interim  report  for  the  second  quarter  ended  31  December  2005  (Cont'd)</v>
      </c>
    </row>
    <row r="7" ht="15">
      <c r="B7" s="13" t="s">
        <v>0</v>
      </c>
    </row>
    <row r="10" ht="18">
      <c r="B10" s="87" t="s">
        <v>110</v>
      </c>
    </row>
    <row r="12" ht="6.75" customHeight="1"/>
    <row r="13" spans="2:15" ht="15.75">
      <c r="B13" s="88" t="s">
        <v>50</v>
      </c>
      <c r="C13" s="191" t="s">
        <v>194</v>
      </c>
      <c r="D13" s="21"/>
      <c r="E13" s="21"/>
      <c r="F13" s="21"/>
      <c r="G13" s="21"/>
      <c r="H13" s="21"/>
      <c r="I13" s="21"/>
      <c r="J13" s="21"/>
      <c r="K13" s="21"/>
      <c r="L13" s="21"/>
      <c r="M13" s="21"/>
      <c r="N13" s="21"/>
      <c r="O13" s="21"/>
    </row>
    <row r="14" spans="2:15" ht="8.25" customHeight="1">
      <c r="B14" s="52"/>
      <c r="C14" s="14"/>
      <c r="D14" s="21"/>
      <c r="E14" s="21"/>
      <c r="F14" s="21"/>
      <c r="G14" s="21"/>
      <c r="H14" s="21"/>
      <c r="I14" s="21"/>
      <c r="J14" s="21"/>
      <c r="K14" s="21"/>
      <c r="L14" s="21"/>
      <c r="M14" s="21"/>
      <c r="N14" s="21"/>
      <c r="O14" s="21"/>
    </row>
    <row r="15" spans="2:15" ht="15">
      <c r="B15" s="52"/>
      <c r="C15" s="20"/>
      <c r="D15" s="21"/>
      <c r="E15" s="21"/>
      <c r="F15" s="21"/>
      <c r="G15" s="21"/>
      <c r="H15" s="21"/>
      <c r="I15" s="21"/>
      <c r="J15" s="21"/>
      <c r="K15" s="21"/>
      <c r="L15" s="21"/>
      <c r="M15" s="21"/>
      <c r="N15" s="21"/>
      <c r="O15" s="21"/>
    </row>
    <row r="16" spans="2:15" ht="15">
      <c r="B16" s="52"/>
      <c r="C16" s="20"/>
      <c r="D16" s="21"/>
      <c r="E16" s="21"/>
      <c r="F16" s="21"/>
      <c r="G16" s="21"/>
      <c r="H16" s="21"/>
      <c r="I16" s="21"/>
      <c r="J16" s="21"/>
      <c r="K16" s="21"/>
      <c r="L16" s="21"/>
      <c r="M16" s="21"/>
      <c r="N16" s="21"/>
      <c r="O16" s="21"/>
    </row>
    <row r="17" spans="2:15" ht="15">
      <c r="B17" s="52"/>
      <c r="C17" s="20"/>
      <c r="D17" s="21"/>
      <c r="E17" s="21"/>
      <c r="F17" s="21"/>
      <c r="G17" s="21"/>
      <c r="H17" s="21"/>
      <c r="I17" s="21"/>
      <c r="J17" s="21"/>
      <c r="K17" s="21"/>
      <c r="L17" s="21"/>
      <c r="M17" s="21"/>
      <c r="N17" s="21"/>
      <c r="O17" s="21"/>
    </row>
    <row r="18" spans="2:15" ht="15">
      <c r="B18" s="52"/>
      <c r="C18" s="14"/>
      <c r="D18" s="21"/>
      <c r="E18" s="21"/>
      <c r="F18" s="21"/>
      <c r="G18" s="21"/>
      <c r="H18" s="21"/>
      <c r="I18" s="21"/>
      <c r="J18" s="21"/>
      <c r="K18" s="21"/>
      <c r="L18" s="21"/>
      <c r="M18" s="21"/>
      <c r="N18" s="21"/>
      <c r="O18" s="21"/>
    </row>
    <row r="19" spans="2:15" ht="15">
      <c r="B19" s="52"/>
      <c r="C19" s="20"/>
      <c r="D19" s="21"/>
      <c r="E19" s="21"/>
      <c r="F19" s="21"/>
      <c r="G19" s="21"/>
      <c r="H19" s="21"/>
      <c r="I19" s="21"/>
      <c r="J19" s="21"/>
      <c r="K19" s="21"/>
      <c r="L19" s="21"/>
      <c r="M19" s="21"/>
      <c r="N19" s="21"/>
      <c r="O19" s="21"/>
    </row>
    <row r="20" spans="2:15" ht="15">
      <c r="B20" s="52"/>
      <c r="C20" s="20"/>
      <c r="D20" s="21"/>
      <c r="E20" s="21"/>
      <c r="F20" s="21"/>
      <c r="G20" s="21"/>
      <c r="H20" s="21"/>
      <c r="I20" s="21"/>
      <c r="J20" s="21"/>
      <c r="K20" s="21"/>
      <c r="L20" s="21"/>
      <c r="M20" s="21"/>
      <c r="N20" s="21"/>
      <c r="O20" s="21"/>
    </row>
    <row r="21" spans="2:15" ht="15">
      <c r="B21" s="52"/>
      <c r="C21" s="20"/>
      <c r="D21" s="21"/>
      <c r="E21" s="21"/>
      <c r="F21" s="21"/>
      <c r="G21" s="21"/>
      <c r="H21" s="21"/>
      <c r="I21" s="21"/>
      <c r="J21" s="21"/>
      <c r="K21" s="21"/>
      <c r="L21" s="21"/>
      <c r="M21" s="21"/>
      <c r="N21" s="21"/>
      <c r="O21" s="21"/>
    </row>
    <row r="22" spans="2:15" ht="15">
      <c r="B22" s="52"/>
      <c r="C22" s="16"/>
      <c r="D22" s="21"/>
      <c r="E22" s="21"/>
      <c r="F22" s="21"/>
      <c r="G22" s="21"/>
      <c r="H22" s="21"/>
      <c r="I22" s="21"/>
      <c r="J22" s="21"/>
      <c r="K22" s="21"/>
      <c r="L22" s="21"/>
      <c r="M22" s="21"/>
      <c r="N22" s="21"/>
      <c r="O22" s="21"/>
    </row>
    <row r="23" spans="2:15" ht="15">
      <c r="B23" s="52"/>
      <c r="C23" s="16"/>
      <c r="D23" s="21"/>
      <c r="E23" s="21"/>
      <c r="F23" s="21"/>
      <c r="G23" s="21"/>
      <c r="H23" s="21"/>
      <c r="I23" s="21"/>
      <c r="J23" s="21"/>
      <c r="K23" s="21"/>
      <c r="L23" s="21"/>
      <c r="M23" s="21"/>
      <c r="N23" s="21"/>
      <c r="O23" s="21"/>
    </row>
    <row r="24" spans="2:15" ht="15">
      <c r="B24" s="52"/>
      <c r="C24" s="16"/>
      <c r="D24" s="21"/>
      <c r="E24" s="21"/>
      <c r="F24" s="21"/>
      <c r="G24" s="21"/>
      <c r="H24" s="21"/>
      <c r="I24" s="21"/>
      <c r="J24" s="21"/>
      <c r="K24" s="21"/>
      <c r="L24" s="21"/>
      <c r="M24" s="21"/>
      <c r="N24" s="21"/>
      <c r="O24" s="21"/>
    </row>
    <row r="25" spans="2:15" ht="14.25" customHeight="1">
      <c r="B25" s="52"/>
      <c r="C25" s="16"/>
      <c r="D25" s="21"/>
      <c r="E25" s="21"/>
      <c r="F25" s="21"/>
      <c r="G25" s="21"/>
      <c r="H25" s="21"/>
      <c r="I25" s="21"/>
      <c r="J25" s="21"/>
      <c r="K25" s="21"/>
      <c r="L25" s="21"/>
      <c r="M25" s="21"/>
      <c r="N25" s="21"/>
      <c r="O25" s="21"/>
    </row>
    <row r="26" spans="2:15" ht="5.25" customHeight="1">
      <c r="B26" s="52"/>
      <c r="C26" s="16"/>
      <c r="D26" s="21"/>
      <c r="E26" s="21"/>
      <c r="F26" s="21"/>
      <c r="G26" s="21"/>
      <c r="H26" s="21"/>
      <c r="I26" s="21"/>
      <c r="J26" s="21"/>
      <c r="K26" s="21"/>
      <c r="L26" s="21"/>
      <c r="M26" s="21"/>
      <c r="N26" s="21"/>
      <c r="O26" s="21"/>
    </row>
    <row r="27" spans="2:15" ht="15.75">
      <c r="B27" s="88" t="s">
        <v>51</v>
      </c>
      <c r="C27" s="90" t="s">
        <v>146</v>
      </c>
      <c r="D27" s="21"/>
      <c r="E27" s="21"/>
      <c r="F27" s="21"/>
      <c r="G27" s="21"/>
      <c r="H27" s="21"/>
      <c r="I27" s="21"/>
      <c r="J27" s="21"/>
      <c r="K27" s="21"/>
      <c r="L27" s="21"/>
      <c r="M27" s="21"/>
      <c r="N27" s="21"/>
      <c r="O27" s="21"/>
    </row>
    <row r="28" spans="2:15" ht="8.25" customHeight="1">
      <c r="B28" s="52"/>
      <c r="C28" s="21"/>
      <c r="D28" s="21"/>
      <c r="E28" s="21"/>
      <c r="F28" s="21"/>
      <c r="G28" s="21"/>
      <c r="H28" s="21"/>
      <c r="I28" s="21"/>
      <c r="J28" s="21"/>
      <c r="K28" s="21"/>
      <c r="L28" s="21"/>
      <c r="M28" s="21"/>
      <c r="N28" s="21"/>
      <c r="O28" s="21"/>
    </row>
    <row r="29" spans="2:15" ht="15">
      <c r="B29" s="52"/>
      <c r="C29" s="21"/>
      <c r="D29" s="21"/>
      <c r="E29" s="21"/>
      <c r="F29" s="21"/>
      <c r="G29" s="21"/>
      <c r="H29" s="21"/>
      <c r="I29" s="21"/>
      <c r="J29" s="21"/>
      <c r="K29" s="21"/>
      <c r="L29" s="21"/>
      <c r="M29" s="21"/>
      <c r="N29" s="21"/>
      <c r="O29" s="21"/>
    </row>
    <row r="30" spans="2:15" ht="15">
      <c r="B30" s="52"/>
      <c r="C30" s="21"/>
      <c r="D30" s="21"/>
      <c r="E30" s="21"/>
      <c r="F30" s="21"/>
      <c r="G30" s="21"/>
      <c r="H30" s="21"/>
      <c r="I30" s="21"/>
      <c r="J30" s="21"/>
      <c r="K30" s="21"/>
      <c r="L30" s="21"/>
      <c r="M30" s="21"/>
      <c r="N30" s="21"/>
      <c r="O30" s="21"/>
    </row>
    <row r="31" spans="2:15" ht="14.25" customHeight="1">
      <c r="B31" s="52"/>
      <c r="C31" s="21"/>
      <c r="D31" s="21"/>
      <c r="E31" s="21"/>
      <c r="F31" s="21"/>
      <c r="G31" s="21"/>
      <c r="H31" s="21"/>
      <c r="I31" s="21"/>
      <c r="J31" s="21"/>
      <c r="K31" s="21"/>
      <c r="L31" s="21"/>
      <c r="M31" s="21"/>
      <c r="N31" s="21"/>
      <c r="O31" s="21"/>
    </row>
    <row r="32" spans="2:15" ht="5.25" customHeight="1">
      <c r="B32" s="52"/>
      <c r="C32" s="21"/>
      <c r="D32" s="21"/>
      <c r="E32" s="21"/>
      <c r="F32" s="21"/>
      <c r="G32" s="21"/>
      <c r="H32" s="21"/>
      <c r="I32" s="21"/>
      <c r="J32" s="21"/>
      <c r="K32" s="21"/>
      <c r="L32" s="21"/>
      <c r="M32" s="21"/>
      <c r="N32" s="21"/>
      <c r="O32" s="21"/>
    </row>
    <row r="33" spans="2:15" ht="15.75">
      <c r="B33" s="88" t="s">
        <v>52</v>
      </c>
      <c r="C33" s="90" t="s">
        <v>147</v>
      </c>
      <c r="D33" s="21"/>
      <c r="E33" s="21"/>
      <c r="F33" s="21"/>
      <c r="G33" s="21"/>
      <c r="H33" s="21"/>
      <c r="I33" s="21"/>
      <c r="J33" s="21"/>
      <c r="K33" s="21"/>
      <c r="L33" s="21"/>
      <c r="M33" s="21"/>
      <c r="N33" s="21"/>
      <c r="O33" s="21"/>
    </row>
    <row r="34" spans="2:15" ht="8.25" customHeight="1">
      <c r="B34" s="89"/>
      <c r="C34" s="21"/>
      <c r="D34" s="21"/>
      <c r="E34" s="21"/>
      <c r="F34" s="21"/>
      <c r="G34" s="21"/>
      <c r="H34" s="21"/>
      <c r="I34" s="21"/>
      <c r="J34" s="21"/>
      <c r="K34" s="21"/>
      <c r="L34" s="21"/>
      <c r="M34" s="21"/>
      <c r="N34" s="21"/>
      <c r="O34" s="21"/>
    </row>
    <row r="35" spans="2:15" ht="15" customHeight="1">
      <c r="B35" s="89"/>
      <c r="C35" s="21"/>
      <c r="D35" s="21"/>
      <c r="E35" s="21"/>
      <c r="F35" s="21"/>
      <c r="G35" s="21"/>
      <c r="H35" s="21"/>
      <c r="I35" s="21"/>
      <c r="J35" s="21"/>
      <c r="K35" s="21"/>
      <c r="L35" s="21"/>
      <c r="M35" s="21"/>
      <c r="N35" s="21"/>
      <c r="O35" s="21"/>
    </row>
    <row r="36" spans="2:15" ht="15" customHeight="1">
      <c r="B36" s="89"/>
      <c r="C36" s="21"/>
      <c r="D36" s="21"/>
      <c r="E36" s="21"/>
      <c r="F36" s="21"/>
      <c r="G36" s="21"/>
      <c r="H36" s="21"/>
      <c r="I36" s="21"/>
      <c r="J36" s="21"/>
      <c r="K36" s="21"/>
      <c r="L36" s="21"/>
      <c r="M36" s="21"/>
      <c r="N36" s="21"/>
      <c r="O36" s="21"/>
    </row>
    <row r="37" spans="2:17" ht="15">
      <c r="B37" s="89"/>
      <c r="C37" s="176"/>
      <c r="D37" s="53"/>
      <c r="E37" s="53"/>
      <c r="F37" s="53"/>
      <c r="G37" s="53"/>
      <c r="H37" s="175"/>
      <c r="I37" s="175"/>
      <c r="J37" s="175"/>
      <c r="K37" s="175"/>
      <c r="L37" s="175"/>
      <c r="M37" s="175"/>
      <c r="N37" s="175"/>
      <c r="O37" s="175"/>
      <c r="P37" s="175"/>
      <c r="Q37" s="175"/>
    </row>
    <row r="38" spans="2:15" ht="14.25" customHeight="1">
      <c r="B38" s="89"/>
      <c r="C38" s="21"/>
      <c r="D38" s="21"/>
      <c r="E38" s="21"/>
      <c r="F38" s="21"/>
      <c r="G38" s="21"/>
      <c r="H38" s="21"/>
      <c r="I38" s="21"/>
      <c r="J38" s="21"/>
      <c r="K38" s="21"/>
      <c r="L38" s="21"/>
      <c r="M38" s="21"/>
      <c r="N38" s="21"/>
      <c r="O38" s="21"/>
    </row>
    <row r="39" spans="2:15" ht="5.25" customHeight="1">
      <c r="B39" s="89"/>
      <c r="C39" s="21"/>
      <c r="D39" s="21"/>
      <c r="E39" s="21"/>
      <c r="F39" s="21"/>
      <c r="G39" s="21"/>
      <c r="H39" s="21"/>
      <c r="I39" s="21"/>
      <c r="J39" s="21"/>
      <c r="K39" s="21"/>
      <c r="L39" s="21"/>
      <c r="M39" s="21"/>
      <c r="N39" s="21"/>
      <c r="O39" s="21"/>
    </row>
    <row r="40" spans="2:15" ht="15.75">
      <c r="B40" s="88" t="s">
        <v>53</v>
      </c>
      <c r="C40" s="90" t="s">
        <v>84</v>
      </c>
      <c r="D40" s="21"/>
      <c r="E40" s="21"/>
      <c r="F40" s="21"/>
      <c r="G40" s="21"/>
      <c r="H40" s="21"/>
      <c r="I40" s="21"/>
      <c r="J40" s="21"/>
      <c r="K40" s="21"/>
      <c r="L40" s="21"/>
      <c r="M40" s="21"/>
      <c r="N40" s="21"/>
      <c r="O40" s="21"/>
    </row>
    <row r="41" spans="2:15" ht="8.25" customHeight="1">
      <c r="B41" s="89"/>
      <c r="C41" s="21"/>
      <c r="D41" s="21"/>
      <c r="E41" s="21"/>
      <c r="F41" s="21"/>
      <c r="G41" s="21"/>
      <c r="H41" s="21"/>
      <c r="I41" s="21"/>
      <c r="J41" s="21"/>
      <c r="K41" s="21"/>
      <c r="L41" s="21"/>
      <c r="M41" s="21"/>
      <c r="N41" s="21"/>
      <c r="O41" s="21"/>
    </row>
    <row r="42" spans="2:15" ht="15">
      <c r="B42" s="89"/>
      <c r="D42" s="21"/>
      <c r="E42" s="21"/>
      <c r="F42" s="21"/>
      <c r="G42" s="21"/>
      <c r="H42" s="21"/>
      <c r="I42" s="21"/>
      <c r="J42" s="21"/>
      <c r="K42" s="21"/>
      <c r="L42" s="21"/>
      <c r="M42" s="21"/>
      <c r="N42" s="21"/>
      <c r="O42" s="21"/>
    </row>
    <row r="43" spans="2:15" ht="15">
      <c r="B43" s="89"/>
      <c r="C43" s="21"/>
      <c r="D43" s="21"/>
      <c r="E43" s="21"/>
      <c r="F43" s="21"/>
      <c r="G43" s="21"/>
      <c r="H43" s="21"/>
      <c r="I43" s="21"/>
      <c r="J43" s="21"/>
      <c r="K43" s="21"/>
      <c r="L43" s="21"/>
      <c r="M43" s="21"/>
      <c r="N43" s="21"/>
      <c r="O43" s="21"/>
    </row>
    <row r="44" spans="2:15" ht="15">
      <c r="B44" s="89"/>
      <c r="C44" s="21"/>
      <c r="D44" s="21"/>
      <c r="E44" s="21"/>
      <c r="F44" s="21"/>
      <c r="G44" s="21"/>
      <c r="H44" s="21"/>
      <c r="I44" s="21"/>
      <c r="J44" s="21"/>
      <c r="K44" s="21"/>
      <c r="L44" s="21"/>
      <c r="M44" s="21"/>
      <c r="N44" s="21"/>
      <c r="O44" s="21"/>
    </row>
    <row r="45" spans="2:15" ht="15" customHeight="1">
      <c r="B45" s="89"/>
      <c r="C45" s="21"/>
      <c r="D45" s="21"/>
      <c r="E45" s="21"/>
      <c r="F45" s="21"/>
      <c r="G45" s="21"/>
      <c r="H45" s="21"/>
      <c r="I45" s="21"/>
      <c r="J45" s="21"/>
      <c r="K45" s="21"/>
      <c r="L45" s="21"/>
      <c r="M45" s="21"/>
      <c r="N45" s="21"/>
      <c r="O45" s="21"/>
    </row>
    <row r="46" spans="2:15" ht="6.75" customHeight="1">
      <c r="B46" s="89"/>
      <c r="C46" s="21"/>
      <c r="D46" s="21"/>
      <c r="E46" s="21"/>
      <c r="F46" s="21"/>
      <c r="G46" s="21"/>
      <c r="H46" s="21"/>
      <c r="I46" s="21"/>
      <c r="J46" s="21"/>
      <c r="K46" s="21"/>
      <c r="L46" s="21"/>
      <c r="M46" s="21"/>
      <c r="N46" s="21"/>
      <c r="O46" s="21"/>
    </row>
    <row r="47" spans="2:15" ht="15.75">
      <c r="B47" s="88" t="s">
        <v>54</v>
      </c>
      <c r="C47" s="90" t="s">
        <v>148</v>
      </c>
      <c r="D47" s="21"/>
      <c r="E47" s="21"/>
      <c r="F47" s="21"/>
      <c r="G47" s="21"/>
      <c r="H47" s="21"/>
      <c r="I47" s="21"/>
      <c r="J47" s="21"/>
      <c r="K47" s="21"/>
      <c r="L47" s="21"/>
      <c r="M47" s="21"/>
      <c r="N47" s="21"/>
      <c r="O47" s="21"/>
    </row>
    <row r="48" spans="2:15" ht="8.25" customHeight="1">
      <c r="B48" s="89"/>
      <c r="C48" s="21"/>
      <c r="D48" s="21"/>
      <c r="E48" s="21"/>
      <c r="F48" s="21"/>
      <c r="G48" s="21"/>
      <c r="H48" s="21"/>
      <c r="I48" s="21"/>
      <c r="J48" s="21"/>
      <c r="K48" s="21"/>
      <c r="L48" s="21"/>
      <c r="M48" s="21"/>
      <c r="N48" s="21"/>
      <c r="O48" s="21"/>
    </row>
    <row r="49" spans="2:15" ht="15">
      <c r="B49" s="89"/>
      <c r="C49" s="21"/>
      <c r="D49" s="21"/>
      <c r="E49" s="21"/>
      <c r="F49" s="21"/>
      <c r="G49" s="21"/>
      <c r="H49" s="21"/>
      <c r="I49" s="21"/>
      <c r="J49" s="21"/>
      <c r="K49" s="21"/>
      <c r="L49" s="21"/>
      <c r="M49" s="21"/>
      <c r="N49" s="21"/>
      <c r="O49" s="21"/>
    </row>
    <row r="50" spans="2:15" ht="15">
      <c r="B50" s="89"/>
      <c r="C50" s="21"/>
      <c r="D50" s="21"/>
      <c r="E50" s="21"/>
      <c r="F50" s="21"/>
      <c r="G50" s="21"/>
      <c r="H50" s="21"/>
      <c r="I50" s="21"/>
      <c r="J50" s="21"/>
      <c r="K50" s="21"/>
      <c r="L50" s="21"/>
      <c r="M50" s="21"/>
      <c r="N50" s="21"/>
      <c r="O50" s="21"/>
    </row>
    <row r="51" spans="2:15" ht="15" customHeight="1">
      <c r="B51" s="89"/>
      <c r="C51" s="21"/>
      <c r="D51" s="21"/>
      <c r="E51" s="21"/>
      <c r="F51" s="21"/>
      <c r="G51" s="21"/>
      <c r="H51" s="21"/>
      <c r="I51" s="21"/>
      <c r="J51" s="21"/>
      <c r="K51" s="21"/>
      <c r="L51" s="21"/>
      <c r="M51" s="21"/>
      <c r="N51" s="21"/>
      <c r="O51" s="21"/>
    </row>
    <row r="52" spans="2:15" ht="15" customHeight="1">
      <c r="B52" s="89"/>
      <c r="C52" s="21"/>
      <c r="D52" s="21"/>
      <c r="E52" s="21"/>
      <c r="F52" s="21"/>
      <c r="G52" s="21"/>
      <c r="H52" s="21"/>
      <c r="I52" s="21"/>
      <c r="J52" s="21"/>
      <c r="K52" s="21"/>
      <c r="L52" s="21"/>
      <c r="M52" s="21"/>
      <c r="N52" s="21"/>
      <c r="O52" s="21"/>
    </row>
    <row r="53" spans="2:15" ht="5.25" customHeight="1">
      <c r="B53" s="89"/>
      <c r="C53" s="21"/>
      <c r="D53" s="21"/>
      <c r="E53" s="21"/>
      <c r="F53" s="21"/>
      <c r="G53" s="21"/>
      <c r="H53" s="21"/>
      <c r="I53" s="21"/>
      <c r="J53" s="21"/>
      <c r="K53" s="21"/>
      <c r="L53" s="21"/>
      <c r="M53" s="21"/>
      <c r="N53" s="21"/>
      <c r="O53" s="21"/>
    </row>
    <row r="54" spans="2:15" ht="15.75">
      <c r="B54" s="88" t="s">
        <v>55</v>
      </c>
      <c r="C54" s="90" t="s">
        <v>149</v>
      </c>
      <c r="D54" s="21"/>
      <c r="E54" s="21"/>
      <c r="F54" s="21"/>
      <c r="G54" s="21"/>
      <c r="H54" s="21"/>
      <c r="I54" s="21"/>
      <c r="J54" s="21"/>
      <c r="K54" s="21"/>
      <c r="L54" s="21"/>
      <c r="M54" s="21"/>
      <c r="N54" s="21"/>
      <c r="O54" s="21"/>
    </row>
    <row r="55" spans="2:15" ht="7.5" customHeight="1">
      <c r="B55" s="89"/>
      <c r="C55" s="21"/>
      <c r="D55" s="21"/>
      <c r="E55" s="21"/>
      <c r="F55" s="21"/>
      <c r="G55" s="21"/>
      <c r="H55" s="21"/>
      <c r="I55" s="21"/>
      <c r="J55" s="21"/>
      <c r="K55" s="21"/>
      <c r="L55" s="21"/>
      <c r="M55" s="21"/>
      <c r="N55" s="21"/>
      <c r="O55" s="21"/>
    </row>
    <row r="56" spans="2:15" ht="14.25" customHeight="1">
      <c r="B56" s="89"/>
      <c r="C56" s="21"/>
      <c r="D56" s="21"/>
      <c r="E56" s="21"/>
      <c r="F56" s="21"/>
      <c r="G56" s="21"/>
      <c r="H56" s="21"/>
      <c r="I56" s="21"/>
      <c r="J56" s="21"/>
      <c r="K56" s="21"/>
      <c r="L56" s="21"/>
      <c r="M56" s="21"/>
      <c r="N56" s="21"/>
      <c r="O56" s="21"/>
    </row>
    <row r="57" spans="2:15" ht="14.25" customHeight="1">
      <c r="B57" s="89"/>
      <c r="C57" s="21"/>
      <c r="D57" s="21"/>
      <c r="E57" s="21"/>
      <c r="F57" s="21"/>
      <c r="G57" s="21"/>
      <c r="H57" s="21"/>
      <c r="I57" s="21"/>
      <c r="J57" s="21"/>
      <c r="K57" s="21"/>
      <c r="L57" s="21"/>
      <c r="M57" s="21"/>
      <c r="N57" s="21"/>
      <c r="O57" s="21"/>
    </row>
    <row r="58" spans="2:15" ht="14.25" customHeight="1">
      <c r="B58" s="89"/>
      <c r="C58" s="21"/>
      <c r="D58" s="21"/>
      <c r="E58" s="21"/>
      <c r="F58" s="21"/>
      <c r="G58" s="21"/>
      <c r="H58" s="21"/>
      <c r="I58" s="21"/>
      <c r="J58" s="21"/>
      <c r="K58" s="21"/>
      <c r="L58" s="21"/>
      <c r="M58" s="21"/>
      <c r="N58" s="21"/>
      <c r="O58" s="21"/>
    </row>
    <row r="59" spans="2:15" ht="15">
      <c r="B59" s="89"/>
      <c r="C59" s="21"/>
      <c r="D59" s="21"/>
      <c r="E59" s="21"/>
      <c r="F59" s="21"/>
      <c r="G59" s="21"/>
      <c r="H59" s="21"/>
      <c r="I59" s="21"/>
      <c r="J59" s="21"/>
      <c r="K59" s="21"/>
      <c r="L59" s="21"/>
      <c r="M59" s="21"/>
      <c r="N59" s="21"/>
      <c r="O59" s="21"/>
    </row>
    <row r="60" spans="2:15" ht="15">
      <c r="B60" s="89"/>
      <c r="C60" s="21"/>
      <c r="D60" s="21"/>
      <c r="E60" s="21"/>
      <c r="F60" s="21"/>
      <c r="G60" s="21"/>
      <c r="H60" s="21"/>
      <c r="I60" s="21"/>
      <c r="J60" s="21"/>
      <c r="K60" s="21"/>
      <c r="L60" s="21"/>
      <c r="M60" s="21"/>
      <c r="N60" s="21"/>
      <c r="O60" s="21"/>
    </row>
    <row r="61" spans="2:15" ht="15" customHeight="1">
      <c r="B61" s="89"/>
      <c r="C61" s="21"/>
      <c r="D61" s="21"/>
      <c r="E61" s="21"/>
      <c r="F61" s="21"/>
      <c r="G61" s="21"/>
      <c r="H61" s="21"/>
      <c r="I61" s="21"/>
      <c r="J61" s="21"/>
      <c r="K61" s="21"/>
      <c r="L61" s="21"/>
      <c r="M61" s="21"/>
      <c r="N61" s="21"/>
      <c r="O61" s="21"/>
    </row>
    <row r="62" spans="2:15" ht="15" customHeight="1">
      <c r="B62" s="89"/>
      <c r="C62" s="21"/>
      <c r="D62" s="21"/>
      <c r="E62" s="21"/>
      <c r="F62" s="21"/>
      <c r="G62" s="21"/>
      <c r="H62" s="21"/>
      <c r="I62" s="21"/>
      <c r="J62" s="21"/>
      <c r="K62" s="21"/>
      <c r="L62" s="21"/>
      <c r="M62" s="21"/>
      <c r="N62" s="21"/>
      <c r="O62" s="21"/>
    </row>
    <row r="63" spans="2:15" ht="5.25" customHeight="1">
      <c r="B63" s="89"/>
      <c r="C63" s="21"/>
      <c r="D63" s="21"/>
      <c r="E63" s="21"/>
      <c r="F63" s="21"/>
      <c r="G63" s="21"/>
      <c r="H63" s="21"/>
      <c r="I63" s="21"/>
      <c r="J63" s="21"/>
      <c r="K63" s="21"/>
      <c r="L63" s="21"/>
      <c r="M63" s="21"/>
      <c r="N63" s="21"/>
      <c r="O63" s="21"/>
    </row>
    <row r="64" spans="2:15" ht="15.75">
      <c r="B64" s="88" t="s">
        <v>56</v>
      </c>
      <c r="C64" s="90" t="s">
        <v>83</v>
      </c>
      <c r="D64" s="21"/>
      <c r="E64" s="21"/>
      <c r="F64" s="21"/>
      <c r="G64" s="21"/>
      <c r="H64" s="21"/>
      <c r="I64" s="21"/>
      <c r="J64" s="21"/>
      <c r="K64" s="21"/>
      <c r="L64" s="21"/>
      <c r="M64" s="21"/>
      <c r="N64" s="21"/>
      <c r="O64" s="21"/>
    </row>
    <row r="65" spans="2:15" ht="8.25" customHeight="1">
      <c r="B65" s="89"/>
      <c r="C65" s="21"/>
      <c r="D65" s="21"/>
      <c r="E65" s="21"/>
      <c r="F65" s="21"/>
      <c r="G65" s="21"/>
      <c r="H65" s="21"/>
      <c r="I65" s="21"/>
      <c r="J65" s="21"/>
      <c r="K65" s="21"/>
      <c r="L65" s="21"/>
      <c r="M65" s="21"/>
      <c r="N65" s="21"/>
      <c r="O65" s="21"/>
    </row>
    <row r="66" spans="2:15" ht="15">
      <c r="B66" s="89"/>
      <c r="C66" s="21"/>
      <c r="D66" s="21"/>
      <c r="E66" s="21"/>
      <c r="F66" s="21"/>
      <c r="G66" s="21"/>
      <c r="H66" s="21"/>
      <c r="I66" s="21"/>
      <c r="J66" s="21"/>
      <c r="K66" s="21"/>
      <c r="L66" s="21"/>
      <c r="M66" s="21"/>
      <c r="N66" s="21"/>
      <c r="O66" s="21"/>
    </row>
    <row r="67" spans="2:15" ht="15" customHeight="1">
      <c r="B67" s="89"/>
      <c r="C67" s="21"/>
      <c r="D67" s="21"/>
      <c r="E67" s="21"/>
      <c r="F67" s="21"/>
      <c r="G67" s="21"/>
      <c r="H67" s="21"/>
      <c r="I67" s="21"/>
      <c r="J67" s="21"/>
      <c r="K67" s="21"/>
      <c r="L67" s="21"/>
      <c r="M67" s="21"/>
      <c r="N67" s="21"/>
      <c r="O67" s="21"/>
    </row>
    <row r="68" spans="2:15" ht="15" customHeight="1">
      <c r="B68" s="89"/>
      <c r="C68" s="89"/>
      <c r="D68" s="21"/>
      <c r="E68" s="21"/>
      <c r="F68" s="21"/>
      <c r="G68" s="21"/>
      <c r="H68" s="21"/>
      <c r="I68" s="21"/>
      <c r="J68" s="21"/>
      <c r="K68" s="21"/>
      <c r="L68" s="21"/>
      <c r="M68" s="21"/>
      <c r="N68" s="21"/>
      <c r="O68" s="21"/>
    </row>
    <row r="69" spans="2:15" ht="15" customHeight="1">
      <c r="B69" s="89"/>
      <c r="C69" s="89"/>
      <c r="D69" s="21"/>
      <c r="E69" s="21"/>
      <c r="F69" s="21"/>
      <c r="G69" s="21"/>
      <c r="H69" s="21"/>
      <c r="I69" s="21"/>
      <c r="J69" s="21"/>
      <c r="K69" s="21"/>
      <c r="L69" s="21"/>
      <c r="M69" s="21"/>
      <c r="N69" s="21"/>
      <c r="O69" s="21"/>
    </row>
    <row r="70" spans="2:15" ht="15" customHeight="1">
      <c r="B70" s="89"/>
      <c r="C70" s="21"/>
      <c r="D70" s="21"/>
      <c r="E70" s="21"/>
      <c r="F70" s="21"/>
      <c r="G70" s="21"/>
      <c r="H70" s="21"/>
      <c r="I70" s="21"/>
      <c r="J70" s="21"/>
      <c r="K70" s="21"/>
      <c r="L70" s="21"/>
      <c r="M70" s="21"/>
      <c r="N70" s="21"/>
      <c r="O70" s="21"/>
    </row>
    <row r="71" spans="2:15" ht="8.25" customHeight="1">
      <c r="B71" s="89"/>
      <c r="C71" s="21"/>
      <c r="D71" s="21"/>
      <c r="E71" s="21"/>
      <c r="F71" s="21"/>
      <c r="G71" s="21"/>
      <c r="H71" s="21"/>
      <c r="I71" s="21"/>
      <c r="J71" s="21"/>
      <c r="K71" s="21"/>
      <c r="L71" s="21"/>
      <c r="M71" s="21"/>
      <c r="N71" s="21"/>
      <c r="O71" s="21"/>
    </row>
    <row r="72" spans="2:15" ht="15.75">
      <c r="B72" s="88" t="s">
        <v>57</v>
      </c>
      <c r="C72" s="267" t="s">
        <v>150</v>
      </c>
      <c r="D72" s="274"/>
      <c r="E72" s="264"/>
      <c r="F72" s="264"/>
      <c r="G72" s="264"/>
      <c r="H72" s="21"/>
      <c r="I72" s="21"/>
      <c r="J72" s="21"/>
      <c r="K72" s="21"/>
      <c r="L72" s="21"/>
      <c r="M72" s="21"/>
      <c r="N72" s="21"/>
      <c r="O72" s="21"/>
    </row>
    <row r="73" spans="2:15" ht="8.25" customHeight="1">
      <c r="B73" s="89"/>
      <c r="C73" s="14"/>
      <c r="D73" s="17"/>
      <c r="E73" s="17"/>
      <c r="F73" s="17"/>
      <c r="G73" s="17"/>
      <c r="H73" s="17"/>
      <c r="I73" s="51"/>
      <c r="J73" s="51"/>
      <c r="K73" s="50"/>
      <c r="L73" s="47"/>
      <c r="M73" s="56"/>
      <c r="N73" s="37"/>
      <c r="O73" s="15"/>
    </row>
    <row r="74" spans="2:15" ht="15">
      <c r="B74" s="89"/>
      <c r="C74" s="20" t="s">
        <v>177</v>
      </c>
      <c r="D74" s="17"/>
      <c r="E74" s="17"/>
      <c r="F74" s="17"/>
      <c r="G74" s="17"/>
      <c r="H74" s="17"/>
      <c r="I74" s="51"/>
      <c r="J74" s="51"/>
      <c r="K74" s="50"/>
      <c r="L74" s="47"/>
      <c r="M74" s="56"/>
      <c r="N74" s="37"/>
      <c r="O74" s="15"/>
    </row>
    <row r="75" spans="2:15" ht="12.75" customHeight="1">
      <c r="B75" s="89"/>
      <c r="C75" s="14"/>
      <c r="D75" s="17"/>
      <c r="E75" s="17"/>
      <c r="F75" s="17"/>
      <c r="G75" s="17"/>
      <c r="H75" s="17"/>
      <c r="I75" s="51"/>
      <c r="J75" s="51"/>
      <c r="K75" s="50"/>
      <c r="L75" s="47"/>
      <c r="M75" s="56"/>
      <c r="N75" s="37"/>
      <c r="O75" s="15"/>
    </row>
    <row r="76" spans="2:15" ht="3" customHeight="1">
      <c r="B76" s="89"/>
      <c r="C76" s="17"/>
      <c r="D76" s="17"/>
      <c r="E76" s="17"/>
      <c r="F76" s="17"/>
      <c r="I76" s="147"/>
      <c r="J76" s="146"/>
      <c r="K76" s="148"/>
      <c r="L76" s="146"/>
      <c r="M76" s="149" t="s">
        <v>11</v>
      </c>
      <c r="N76" s="34"/>
      <c r="O76" s="34" t="s">
        <v>11</v>
      </c>
    </row>
    <row r="77" spans="2:15" ht="12.75" customHeight="1">
      <c r="B77" s="89"/>
      <c r="C77" s="17"/>
      <c r="D77" s="17"/>
      <c r="E77" s="17"/>
      <c r="F77" s="17"/>
      <c r="I77" s="289" t="s">
        <v>253</v>
      </c>
      <c r="J77" s="290"/>
      <c r="K77" s="290"/>
      <c r="L77" s="290"/>
      <c r="M77" s="291"/>
      <c r="N77" s="34"/>
      <c r="O77" s="34" t="s">
        <v>118</v>
      </c>
    </row>
    <row r="78" spans="2:15" ht="14.25" customHeight="1">
      <c r="B78" s="89"/>
      <c r="C78" s="17"/>
      <c r="D78" s="17"/>
      <c r="E78" s="17"/>
      <c r="F78" s="17"/>
      <c r="I78" s="150" t="s">
        <v>19</v>
      </c>
      <c r="J78" s="151"/>
      <c r="K78" s="135" t="s">
        <v>202</v>
      </c>
      <c r="L78" s="151"/>
      <c r="M78" s="152" t="s">
        <v>119</v>
      </c>
      <c r="N78" s="34"/>
      <c r="O78" s="34" t="s">
        <v>161</v>
      </c>
    </row>
    <row r="79" spans="2:15" ht="12" customHeight="1">
      <c r="B79" s="89"/>
      <c r="C79" s="36"/>
      <c r="D79" s="36"/>
      <c r="E79" s="17"/>
      <c r="F79" s="17"/>
      <c r="H79" s="20"/>
      <c r="I79" s="153" t="s">
        <v>10</v>
      </c>
      <c r="J79" s="154"/>
      <c r="K79" s="155" t="s">
        <v>10</v>
      </c>
      <c r="L79" s="156"/>
      <c r="M79" s="157" t="s">
        <v>10</v>
      </c>
      <c r="N79" s="29"/>
      <c r="O79" s="33" t="s">
        <v>10</v>
      </c>
    </row>
    <row r="80" spans="2:15" ht="7.5" customHeight="1">
      <c r="B80" s="89"/>
      <c r="C80" s="36"/>
      <c r="D80" s="63"/>
      <c r="E80" s="63"/>
      <c r="F80" s="63"/>
      <c r="H80" s="63"/>
      <c r="I80" s="158"/>
      <c r="J80" s="64"/>
      <c r="K80" s="38"/>
      <c r="L80" s="62"/>
      <c r="M80" s="159"/>
      <c r="N80" s="62"/>
      <c r="O80" s="62"/>
    </row>
    <row r="81" spans="2:15" ht="15.75" customHeight="1">
      <c r="B81" s="89"/>
      <c r="C81" s="63" t="s">
        <v>167</v>
      </c>
      <c r="D81" s="63"/>
      <c r="E81" s="63"/>
      <c r="F81" s="63"/>
      <c r="H81" s="113"/>
      <c r="I81" s="160">
        <v>1180425</v>
      </c>
      <c r="J81" s="115"/>
      <c r="K81" s="114">
        <v>-9767</v>
      </c>
      <c r="L81" s="113"/>
      <c r="M81" s="161">
        <f aca="true" t="shared" si="0" ref="M81:M86">+I81+K81</f>
        <v>1170658</v>
      </c>
      <c r="N81" s="113"/>
      <c r="O81" s="113">
        <v>-45695</v>
      </c>
    </row>
    <row r="82" spans="2:15" ht="15.75" customHeight="1">
      <c r="B82" s="89"/>
      <c r="C82" s="63" t="s">
        <v>168</v>
      </c>
      <c r="D82" s="63"/>
      <c r="E82" s="63"/>
      <c r="F82" s="63"/>
      <c r="H82" s="113"/>
      <c r="I82" s="160">
        <v>168679</v>
      </c>
      <c r="J82" s="115"/>
      <c r="K82" s="114">
        <v>0</v>
      </c>
      <c r="L82" s="113"/>
      <c r="M82" s="161">
        <f t="shared" si="0"/>
        <v>168679</v>
      </c>
      <c r="N82" s="113"/>
      <c r="O82" s="113">
        <v>-419</v>
      </c>
    </row>
    <row r="83" spans="2:15" ht="15.75" customHeight="1">
      <c r="B83" s="89"/>
      <c r="C83" s="63" t="s">
        <v>198</v>
      </c>
      <c r="D83" s="63"/>
      <c r="E83" s="63"/>
      <c r="F83" s="63"/>
      <c r="H83" s="113"/>
      <c r="I83" s="160">
        <v>66715</v>
      </c>
      <c r="J83" s="115"/>
      <c r="K83" s="114">
        <v>0</v>
      </c>
      <c r="L83" s="113"/>
      <c r="M83" s="161">
        <f t="shared" si="0"/>
        <v>66715</v>
      </c>
      <c r="N83" s="113"/>
      <c r="O83" s="113">
        <v>110</v>
      </c>
    </row>
    <row r="84" spans="2:15" ht="15.75" customHeight="1">
      <c r="B84" s="89"/>
      <c r="C84" s="63" t="s">
        <v>124</v>
      </c>
      <c r="D84" s="63"/>
      <c r="E84" s="63"/>
      <c r="F84" s="63"/>
      <c r="H84" s="113"/>
      <c r="I84" s="160">
        <v>12721</v>
      </c>
      <c r="J84" s="115"/>
      <c r="K84" s="114">
        <v>0</v>
      </c>
      <c r="L84" s="113"/>
      <c r="M84" s="161">
        <f t="shared" si="0"/>
        <v>12721</v>
      </c>
      <c r="N84" s="113"/>
      <c r="O84" s="113">
        <v>2098</v>
      </c>
    </row>
    <row r="85" spans="2:15" ht="15.75" customHeight="1">
      <c r="B85" s="89"/>
      <c r="C85" s="63" t="s">
        <v>313</v>
      </c>
      <c r="D85" s="63"/>
      <c r="E85" s="63"/>
      <c r="F85" s="63"/>
      <c r="H85" s="113"/>
      <c r="I85" s="160">
        <v>12213</v>
      </c>
      <c r="J85" s="115"/>
      <c r="K85" s="114">
        <v>0</v>
      </c>
      <c r="L85" s="113"/>
      <c r="M85" s="161">
        <f t="shared" si="0"/>
        <v>12213</v>
      </c>
      <c r="N85" s="113"/>
      <c r="O85" s="113">
        <v>-7078</v>
      </c>
    </row>
    <row r="86" spans="2:15" ht="15.75" customHeight="1">
      <c r="B86" s="89"/>
      <c r="C86" s="27" t="s">
        <v>35</v>
      </c>
      <c r="D86" s="63"/>
      <c r="E86" s="63"/>
      <c r="F86" s="63"/>
      <c r="H86" s="113"/>
      <c r="I86" s="160">
        <v>42528</v>
      </c>
      <c r="J86" s="115"/>
      <c r="K86" s="116">
        <v>0</v>
      </c>
      <c r="L86" s="113"/>
      <c r="M86" s="161">
        <f t="shared" si="0"/>
        <v>42528</v>
      </c>
      <c r="N86" s="113"/>
      <c r="O86" s="113">
        <v>-4968</v>
      </c>
    </row>
    <row r="87" spans="2:15" ht="6" customHeight="1">
      <c r="B87" s="89"/>
      <c r="C87" s="27"/>
      <c r="D87" s="63"/>
      <c r="E87" s="63"/>
      <c r="F87" s="63"/>
      <c r="H87" s="113"/>
      <c r="I87" s="160"/>
      <c r="J87" s="115"/>
      <c r="K87" s="113"/>
      <c r="L87" s="113"/>
      <c r="M87" s="161"/>
      <c r="N87" s="113"/>
      <c r="O87" s="166"/>
    </row>
    <row r="88" spans="2:19" ht="18" customHeight="1" thickBot="1">
      <c r="B88" s="89"/>
      <c r="C88" s="63"/>
      <c r="D88" s="63"/>
      <c r="E88" s="63"/>
      <c r="F88" s="63"/>
      <c r="H88" s="113"/>
      <c r="I88" s="162">
        <f>SUM(I81:I86)</f>
        <v>1483281</v>
      </c>
      <c r="J88" s="119"/>
      <c r="K88" s="118">
        <f>SUM(K81:K86)</f>
        <v>-9767</v>
      </c>
      <c r="L88" s="118"/>
      <c r="M88" s="163">
        <f>SUM(M81:M86)</f>
        <v>1473514</v>
      </c>
      <c r="N88" s="113"/>
      <c r="O88" s="113">
        <f>SUM(O81:O86)</f>
        <v>-55952</v>
      </c>
      <c r="S88" s="136">
        <f>+PL!K21-M88</f>
        <v>0</v>
      </c>
    </row>
    <row r="89" spans="2:15" ht="5.25" customHeight="1" thickTop="1">
      <c r="B89" s="89"/>
      <c r="C89" s="63"/>
      <c r="D89" s="63"/>
      <c r="E89" s="63"/>
      <c r="F89" s="63"/>
      <c r="H89" s="113"/>
      <c r="I89" s="164"/>
      <c r="J89" s="165"/>
      <c r="K89" s="166"/>
      <c r="L89" s="166"/>
      <c r="M89" s="167"/>
      <c r="N89" s="113"/>
      <c r="O89" s="113"/>
    </row>
    <row r="90" spans="2:15" ht="6" customHeight="1">
      <c r="B90" s="89"/>
      <c r="C90" s="63" t="s">
        <v>11</v>
      </c>
      <c r="D90" s="63"/>
      <c r="E90" s="63"/>
      <c r="F90" s="63"/>
      <c r="H90" s="113"/>
      <c r="I90" s="113"/>
      <c r="J90" s="115"/>
      <c r="K90" s="114"/>
      <c r="L90" s="113"/>
      <c r="M90" s="113"/>
      <c r="N90" s="113"/>
      <c r="O90" s="120" t="s">
        <v>11</v>
      </c>
    </row>
    <row r="91" spans="2:15" ht="14.25" customHeight="1">
      <c r="B91" s="89"/>
      <c r="C91" s="63" t="s">
        <v>166</v>
      </c>
      <c r="D91" s="63"/>
      <c r="E91" s="63"/>
      <c r="F91" s="63"/>
      <c r="H91" s="113"/>
      <c r="J91" s="115"/>
      <c r="K91" s="114"/>
      <c r="L91" s="113"/>
      <c r="M91" s="113"/>
      <c r="N91" s="113"/>
      <c r="O91" s="120">
        <v>-1844</v>
      </c>
    </row>
    <row r="92" spans="2:15" ht="5.25" customHeight="1">
      <c r="B92" s="89"/>
      <c r="O92" s="130"/>
    </row>
    <row r="93" spans="2:15" ht="15">
      <c r="B93" s="89"/>
      <c r="C93" s="13" t="s">
        <v>262</v>
      </c>
      <c r="O93" s="21">
        <f>SUM(O88:O92)</f>
        <v>-57796</v>
      </c>
    </row>
    <row r="94" spans="2:15" ht="15">
      <c r="B94" s="89"/>
      <c r="C94" s="63" t="s">
        <v>125</v>
      </c>
      <c r="D94" s="63"/>
      <c r="E94" s="63"/>
      <c r="F94" s="63"/>
      <c r="H94" s="113"/>
      <c r="J94" s="115"/>
      <c r="K94" s="114"/>
      <c r="L94" s="113"/>
      <c r="M94" s="113"/>
      <c r="N94" s="113"/>
      <c r="O94" s="120">
        <v>-75834</v>
      </c>
    </row>
    <row r="95" spans="2:15" ht="15">
      <c r="B95" s="89"/>
      <c r="C95" s="65" t="s">
        <v>126</v>
      </c>
      <c r="D95" s="70"/>
      <c r="E95" s="63"/>
      <c r="F95" s="63"/>
      <c r="H95" s="113"/>
      <c r="J95" s="115"/>
      <c r="K95" s="114"/>
      <c r="L95" s="113"/>
      <c r="M95" s="113"/>
      <c r="N95" s="113"/>
      <c r="O95" s="117">
        <v>137884</v>
      </c>
    </row>
    <row r="96" spans="2:15" ht="15">
      <c r="B96" s="89"/>
      <c r="C96" s="20" t="s">
        <v>169</v>
      </c>
      <c r="D96" s="70"/>
      <c r="E96" s="63"/>
      <c r="F96" s="63"/>
      <c r="H96" s="113"/>
      <c r="J96" s="115"/>
      <c r="K96" s="114"/>
      <c r="L96" s="113"/>
      <c r="M96" s="113"/>
      <c r="N96" s="113"/>
      <c r="O96" s="117">
        <v>16580</v>
      </c>
    </row>
    <row r="97" spans="2:15" ht="15">
      <c r="B97" s="89"/>
      <c r="C97" s="20" t="s">
        <v>307</v>
      </c>
      <c r="D97" s="70"/>
      <c r="E97" s="63"/>
      <c r="F97" s="63"/>
      <c r="H97" s="113"/>
      <c r="J97" s="115"/>
      <c r="K97" s="114"/>
      <c r="L97" s="113"/>
      <c r="M97" s="113"/>
      <c r="N97" s="113"/>
      <c r="O97" s="117">
        <v>-18000</v>
      </c>
    </row>
    <row r="98" spans="2:15" ht="6" customHeight="1">
      <c r="B98" s="89"/>
      <c r="C98" s="65"/>
      <c r="D98" s="70"/>
      <c r="E98" s="63"/>
      <c r="F98" s="63"/>
      <c r="H98" s="113"/>
      <c r="J98" s="115"/>
      <c r="K98" s="114"/>
      <c r="L98" s="113"/>
      <c r="M98" s="113"/>
      <c r="N98" s="113"/>
      <c r="O98" s="181"/>
    </row>
    <row r="99" spans="2:19" ht="17.25" customHeight="1" thickBot="1">
      <c r="B99" s="89"/>
      <c r="C99" s="65" t="s">
        <v>305</v>
      </c>
      <c r="D99" s="70"/>
      <c r="E99" s="63"/>
      <c r="F99" s="63"/>
      <c r="H99" s="113"/>
      <c r="J99" s="115"/>
      <c r="K99" s="114"/>
      <c r="L99" s="113"/>
      <c r="M99" s="113"/>
      <c r="N99" s="113"/>
      <c r="O99" s="183">
        <f>SUM(O93:O98)</f>
        <v>2834</v>
      </c>
      <c r="S99" s="136">
        <f>+PL!K40-O99</f>
        <v>0</v>
      </c>
    </row>
    <row r="100" spans="2:15" ht="15" customHeight="1" thickTop="1">
      <c r="B100" s="89"/>
      <c r="C100" s="70"/>
      <c r="D100" s="70"/>
      <c r="E100" s="63"/>
      <c r="F100" s="63"/>
      <c r="G100" s="63"/>
      <c r="H100" s="63"/>
      <c r="I100" s="62"/>
      <c r="J100" s="64"/>
      <c r="K100" s="38"/>
      <c r="L100" s="62"/>
      <c r="M100" s="63"/>
      <c r="N100" s="62"/>
      <c r="O100" s="27"/>
    </row>
    <row r="101" spans="2:15" ht="15" customHeight="1">
      <c r="B101" s="89"/>
      <c r="C101" s="154"/>
      <c r="D101" s="65"/>
      <c r="E101" s="65"/>
      <c r="F101" s="63"/>
      <c r="G101" s="63"/>
      <c r="H101" s="63"/>
      <c r="I101" s="62"/>
      <c r="J101" s="64"/>
      <c r="K101" s="38"/>
      <c r="L101" s="62"/>
      <c r="M101" s="63"/>
      <c r="N101" s="62"/>
      <c r="O101" s="27"/>
    </row>
    <row r="102" spans="2:15" ht="4.5" customHeight="1">
      <c r="B102" s="89"/>
      <c r="C102" s="27"/>
      <c r="D102" s="70"/>
      <c r="E102" s="63"/>
      <c r="F102" s="63"/>
      <c r="G102" s="63"/>
      <c r="H102" s="63"/>
      <c r="I102" s="62"/>
      <c r="J102" s="64"/>
      <c r="K102" s="38"/>
      <c r="L102" s="62"/>
      <c r="M102" s="63"/>
      <c r="N102" s="62"/>
      <c r="O102" s="27"/>
    </row>
    <row r="103" spans="2:15" ht="15.75">
      <c r="B103" s="88" t="s">
        <v>58</v>
      </c>
      <c r="C103" s="90" t="s">
        <v>151</v>
      </c>
      <c r="D103" s="21"/>
      <c r="E103" s="21"/>
      <c r="F103" s="21"/>
      <c r="G103" s="21"/>
      <c r="H103" s="21"/>
      <c r="I103" s="21"/>
      <c r="J103" s="21"/>
      <c r="K103" s="21"/>
      <c r="L103" s="21"/>
      <c r="M103" s="21"/>
      <c r="N103" s="21"/>
      <c r="O103" s="21"/>
    </row>
    <row r="104" spans="2:15" ht="8.25" customHeight="1">
      <c r="B104" s="89"/>
      <c r="C104" s="21"/>
      <c r="D104" s="21"/>
      <c r="E104" s="21"/>
      <c r="F104" s="21"/>
      <c r="G104" s="21"/>
      <c r="H104" s="21"/>
      <c r="I104" s="21"/>
      <c r="J104" s="21"/>
      <c r="K104" s="21"/>
      <c r="L104" s="21"/>
      <c r="M104" s="21"/>
      <c r="N104" s="21"/>
      <c r="O104" s="21"/>
    </row>
    <row r="105" spans="2:15" ht="15">
      <c r="B105" s="89"/>
      <c r="C105" s="21"/>
      <c r="D105" s="21"/>
      <c r="E105" s="21"/>
      <c r="F105" s="21"/>
      <c r="G105" s="21"/>
      <c r="H105" s="21"/>
      <c r="I105" s="21"/>
      <c r="J105" s="21"/>
      <c r="K105" s="21"/>
      <c r="L105" s="21"/>
      <c r="M105" s="21"/>
      <c r="N105" s="21"/>
      <c r="O105" s="21"/>
    </row>
    <row r="106" spans="2:15" ht="15">
      <c r="B106" s="89"/>
      <c r="C106" s="21"/>
      <c r="D106" s="21"/>
      <c r="E106" s="21"/>
      <c r="F106" s="21"/>
      <c r="G106" s="21"/>
      <c r="H106" s="21"/>
      <c r="I106" s="21"/>
      <c r="J106" s="21"/>
      <c r="K106" s="21"/>
      <c r="L106" s="21"/>
      <c r="M106" s="21"/>
      <c r="N106" s="21"/>
      <c r="O106" s="21"/>
    </row>
    <row r="107" spans="2:15" ht="15" customHeight="1">
      <c r="B107" s="89"/>
      <c r="C107" s="21"/>
      <c r="D107" s="21"/>
      <c r="E107" s="21"/>
      <c r="F107" s="21"/>
      <c r="G107" s="21"/>
      <c r="H107" s="21"/>
      <c r="I107" s="21"/>
      <c r="J107" s="21"/>
      <c r="K107" s="21"/>
      <c r="L107" s="21"/>
      <c r="M107" s="21"/>
      <c r="N107" s="21"/>
      <c r="O107" s="21"/>
    </row>
    <row r="108" spans="2:15" ht="15" customHeight="1">
      <c r="B108" s="89"/>
      <c r="C108" s="21"/>
      <c r="D108" s="21"/>
      <c r="E108" s="21"/>
      <c r="F108" s="21"/>
      <c r="G108" s="21"/>
      <c r="H108" s="21"/>
      <c r="I108" s="21"/>
      <c r="J108" s="21"/>
      <c r="K108" s="21"/>
      <c r="L108" s="21"/>
      <c r="M108" s="21"/>
      <c r="N108" s="21"/>
      <c r="O108" s="21"/>
    </row>
    <row r="109" spans="2:15" ht="4.5" customHeight="1">
      <c r="B109" s="89"/>
      <c r="C109" s="21"/>
      <c r="D109" s="21"/>
      <c r="E109" s="21"/>
      <c r="F109" s="21"/>
      <c r="G109" s="21"/>
      <c r="H109" s="21"/>
      <c r="I109" s="21"/>
      <c r="J109" s="21"/>
      <c r="K109" s="21"/>
      <c r="L109" s="21"/>
      <c r="M109" s="21"/>
      <c r="N109" s="21"/>
      <c r="O109" s="21"/>
    </row>
    <row r="110" spans="2:15" ht="15.75">
      <c r="B110" s="88" t="s">
        <v>59</v>
      </c>
      <c r="C110" s="90" t="s">
        <v>152</v>
      </c>
      <c r="D110" s="21"/>
      <c r="E110" s="21"/>
      <c r="F110" s="21"/>
      <c r="G110" s="21"/>
      <c r="H110" s="21"/>
      <c r="I110" s="21"/>
      <c r="J110" s="21"/>
      <c r="K110" s="21"/>
      <c r="L110" s="21"/>
      <c r="M110" s="21"/>
      <c r="N110" s="21"/>
      <c r="O110" s="21"/>
    </row>
    <row r="111" spans="2:15" ht="8.25" customHeight="1">
      <c r="B111" s="89"/>
      <c r="C111" s="21"/>
      <c r="D111" s="21"/>
      <c r="E111" s="21"/>
      <c r="F111" s="21"/>
      <c r="G111" s="21"/>
      <c r="H111" s="21"/>
      <c r="I111" s="21"/>
      <c r="J111" s="21"/>
      <c r="K111" s="21"/>
      <c r="L111" s="21"/>
      <c r="M111" s="21"/>
      <c r="N111" s="21"/>
      <c r="O111" s="21"/>
    </row>
    <row r="112" spans="2:15" ht="15">
      <c r="B112" s="89"/>
      <c r="C112" s="21"/>
      <c r="D112" s="21"/>
      <c r="E112" s="21"/>
      <c r="F112" s="21"/>
      <c r="G112" s="21"/>
      <c r="H112" s="21"/>
      <c r="I112" s="21"/>
      <c r="J112" s="21"/>
      <c r="K112" s="21"/>
      <c r="L112" s="21"/>
      <c r="M112" s="21"/>
      <c r="N112" s="21"/>
      <c r="O112" s="21"/>
    </row>
    <row r="113" spans="2:15" ht="15">
      <c r="B113" s="89"/>
      <c r="C113" s="21"/>
      <c r="D113" s="21"/>
      <c r="E113" s="21"/>
      <c r="F113" s="21"/>
      <c r="G113" s="21"/>
      <c r="H113" s="21"/>
      <c r="I113" s="21"/>
      <c r="J113" s="21"/>
      <c r="K113" s="21"/>
      <c r="L113" s="21"/>
      <c r="M113" s="21"/>
      <c r="N113" s="21"/>
      <c r="O113" s="21"/>
    </row>
    <row r="114" spans="2:15" ht="15" customHeight="1">
      <c r="B114" s="89"/>
      <c r="C114" s="21"/>
      <c r="D114" s="21"/>
      <c r="E114" s="21"/>
      <c r="F114" s="21"/>
      <c r="G114" s="21"/>
      <c r="H114" s="21"/>
      <c r="I114" s="21"/>
      <c r="J114" s="21"/>
      <c r="K114" s="21"/>
      <c r="L114" s="21"/>
      <c r="M114" s="21"/>
      <c r="N114" s="21"/>
      <c r="O114" s="21"/>
    </row>
    <row r="115" spans="2:15" ht="15" customHeight="1">
      <c r="B115" s="89"/>
      <c r="C115" s="21"/>
      <c r="D115" s="21"/>
      <c r="E115" s="21"/>
      <c r="F115" s="21"/>
      <c r="G115" s="21"/>
      <c r="H115" s="21"/>
      <c r="I115" s="21"/>
      <c r="J115" s="21"/>
      <c r="K115" s="21"/>
      <c r="L115" s="21"/>
      <c r="M115" s="21"/>
      <c r="N115" s="21"/>
      <c r="O115" s="21"/>
    </row>
    <row r="116" spans="2:15" ht="4.5" customHeight="1">
      <c r="B116" s="89"/>
      <c r="C116" s="21"/>
      <c r="D116" s="21"/>
      <c r="E116" s="21"/>
      <c r="F116" s="21"/>
      <c r="G116" s="21"/>
      <c r="H116" s="21"/>
      <c r="I116" s="21"/>
      <c r="J116" s="21"/>
      <c r="K116" s="21"/>
      <c r="L116" s="21"/>
      <c r="M116" s="21"/>
      <c r="N116" s="21"/>
      <c r="O116" s="21"/>
    </row>
    <row r="117" spans="2:15" ht="15.75">
      <c r="B117" s="88" t="s">
        <v>60</v>
      </c>
      <c r="C117" s="90" t="s">
        <v>153</v>
      </c>
      <c r="D117" s="21"/>
      <c r="E117" s="21"/>
      <c r="F117" s="21"/>
      <c r="G117" s="21"/>
      <c r="H117" s="21"/>
      <c r="I117" s="21"/>
      <c r="J117" s="21"/>
      <c r="K117" s="21"/>
      <c r="L117" s="21"/>
      <c r="M117" s="21"/>
      <c r="N117" s="21"/>
      <c r="O117" s="21"/>
    </row>
    <row r="118" spans="2:15" ht="8.25" customHeight="1">
      <c r="B118" s="89"/>
      <c r="C118" s="21"/>
      <c r="D118" s="21"/>
      <c r="E118" s="21"/>
      <c r="F118" s="21"/>
      <c r="G118" s="21"/>
      <c r="H118" s="21"/>
      <c r="I118" s="21"/>
      <c r="J118" s="21"/>
      <c r="K118" s="21"/>
      <c r="L118" s="21"/>
      <c r="M118" s="21"/>
      <c r="N118" s="21"/>
      <c r="O118" s="21"/>
    </row>
    <row r="119" spans="2:15" ht="15" customHeight="1">
      <c r="B119" s="89"/>
      <c r="C119" s="21"/>
      <c r="D119" s="21"/>
      <c r="E119" s="21"/>
      <c r="F119" s="21"/>
      <c r="G119" s="21"/>
      <c r="H119" s="21"/>
      <c r="I119" s="21"/>
      <c r="J119" s="21"/>
      <c r="K119" s="21"/>
      <c r="L119" s="21"/>
      <c r="M119" s="21"/>
      <c r="N119" s="21"/>
      <c r="O119" s="21"/>
    </row>
    <row r="120" spans="2:15" ht="15" customHeight="1">
      <c r="B120" s="89"/>
      <c r="C120" s="21"/>
      <c r="D120" s="21"/>
      <c r="E120" s="21"/>
      <c r="F120" s="21"/>
      <c r="G120" s="21"/>
      <c r="H120" s="21"/>
      <c r="I120" s="21"/>
      <c r="J120" s="21"/>
      <c r="K120" s="21"/>
      <c r="L120" s="21"/>
      <c r="M120" s="21"/>
      <c r="N120" s="21"/>
      <c r="O120" s="21"/>
    </row>
    <row r="121" spans="2:15" ht="15" customHeight="1">
      <c r="B121" s="89"/>
      <c r="C121" s="21"/>
      <c r="D121" s="21"/>
      <c r="E121" s="21"/>
      <c r="F121" s="21"/>
      <c r="G121" s="21"/>
      <c r="H121" s="21"/>
      <c r="I121" s="21"/>
      <c r="J121" s="21"/>
      <c r="K121" s="21"/>
      <c r="L121" s="21"/>
      <c r="M121" s="21"/>
      <c r="N121" s="21"/>
      <c r="O121" s="21"/>
    </row>
    <row r="122" spans="2:15" ht="15" customHeight="1">
      <c r="B122" s="89"/>
      <c r="C122" s="21"/>
      <c r="D122" s="21"/>
      <c r="E122" s="21"/>
      <c r="F122" s="21"/>
      <c r="G122" s="21"/>
      <c r="H122" s="21"/>
      <c r="I122" s="21"/>
      <c r="J122" s="21"/>
      <c r="K122" s="21"/>
      <c r="L122" s="21"/>
      <c r="M122" s="21"/>
      <c r="N122" s="21"/>
      <c r="O122" s="21"/>
    </row>
    <row r="123" spans="2:16" ht="14.25" customHeight="1">
      <c r="B123" s="89"/>
      <c r="C123" s="21"/>
      <c r="D123" s="185"/>
      <c r="E123" s="185"/>
      <c r="F123" s="185"/>
      <c r="G123" s="185"/>
      <c r="H123" s="185"/>
      <c r="I123" s="185"/>
      <c r="J123" s="185"/>
      <c r="K123" s="185"/>
      <c r="L123" s="185"/>
      <c r="M123" s="185"/>
      <c r="N123" s="185"/>
      <c r="O123" s="185"/>
      <c r="P123" s="185"/>
    </row>
    <row r="124" spans="2:15" ht="3.75" customHeight="1">
      <c r="B124" s="89"/>
      <c r="C124" s="21"/>
      <c r="D124" s="21"/>
      <c r="E124" s="21"/>
      <c r="F124" s="21"/>
      <c r="G124" s="21"/>
      <c r="H124" s="21"/>
      <c r="I124" s="21"/>
      <c r="J124" s="21"/>
      <c r="K124" s="21"/>
      <c r="L124" s="21"/>
      <c r="M124" s="21"/>
      <c r="N124" s="21"/>
      <c r="O124" s="21"/>
    </row>
    <row r="125" spans="2:15" ht="15" customHeight="1">
      <c r="B125" s="88" t="s">
        <v>61</v>
      </c>
      <c r="C125" s="90" t="s">
        <v>154</v>
      </c>
      <c r="D125" s="21"/>
      <c r="E125" s="21"/>
      <c r="F125" s="21"/>
      <c r="G125" s="21"/>
      <c r="H125" s="21"/>
      <c r="I125" s="21"/>
      <c r="J125" s="21"/>
      <c r="K125" s="21"/>
      <c r="L125" s="21"/>
      <c r="M125" s="21"/>
      <c r="N125" s="21"/>
      <c r="O125" s="21"/>
    </row>
    <row r="126" spans="2:15" ht="8.25" customHeight="1">
      <c r="B126" s="89"/>
      <c r="C126" s="21"/>
      <c r="D126" s="21"/>
      <c r="E126" s="21"/>
      <c r="F126" s="21"/>
      <c r="G126" s="21"/>
      <c r="H126" s="21"/>
      <c r="I126" s="21"/>
      <c r="J126" s="21"/>
      <c r="K126" s="21"/>
      <c r="L126" s="21"/>
      <c r="M126" s="21"/>
      <c r="N126" s="21"/>
      <c r="O126" s="21"/>
    </row>
    <row r="127" spans="2:15" ht="12.75" customHeight="1">
      <c r="B127" s="89"/>
      <c r="C127" s="21"/>
      <c r="D127" s="21"/>
      <c r="E127" s="21"/>
      <c r="F127" s="21"/>
      <c r="G127" s="21"/>
      <c r="H127" s="21"/>
      <c r="I127" s="21"/>
      <c r="J127" s="21"/>
      <c r="K127" s="21"/>
      <c r="L127" s="21"/>
      <c r="M127" s="21"/>
      <c r="N127" s="21"/>
      <c r="O127" s="21"/>
    </row>
    <row r="128" spans="2:15" ht="12.75" customHeight="1">
      <c r="B128" s="89"/>
      <c r="C128" s="21"/>
      <c r="D128" s="21"/>
      <c r="E128" s="21"/>
      <c r="F128" s="21"/>
      <c r="G128" s="21"/>
      <c r="H128" s="21"/>
      <c r="I128" s="21"/>
      <c r="J128" s="21"/>
      <c r="K128" s="21"/>
      <c r="L128" s="21"/>
      <c r="M128" s="21"/>
      <c r="N128" s="21"/>
      <c r="O128" s="21"/>
    </row>
    <row r="129" spans="2:15" ht="7.5" customHeight="1">
      <c r="B129" s="89"/>
      <c r="C129" s="21"/>
      <c r="D129" s="21"/>
      <c r="E129" s="21"/>
      <c r="F129" s="21"/>
      <c r="G129" s="21"/>
      <c r="H129" s="21"/>
      <c r="I129" s="21"/>
      <c r="J129" s="21"/>
      <c r="K129" s="21"/>
      <c r="L129" s="21"/>
      <c r="M129" s="21"/>
      <c r="N129" s="21"/>
      <c r="O129" s="21"/>
    </row>
    <row r="130" spans="2:15" ht="12.75" customHeight="1">
      <c r="B130" s="89"/>
      <c r="C130" s="21"/>
      <c r="D130" s="21"/>
      <c r="E130" s="21"/>
      <c r="F130" s="21"/>
      <c r="G130" s="21"/>
      <c r="H130" s="21"/>
      <c r="I130" s="21"/>
      <c r="J130" s="21"/>
      <c r="K130" s="21"/>
      <c r="L130" s="21"/>
      <c r="M130" s="21"/>
      <c r="N130" s="21"/>
      <c r="O130" s="21"/>
    </row>
    <row r="131" spans="2:15" ht="12.75" customHeight="1">
      <c r="B131" s="89"/>
      <c r="C131" s="21"/>
      <c r="D131" s="21"/>
      <c r="E131" s="21"/>
      <c r="F131" s="21"/>
      <c r="G131" s="21"/>
      <c r="H131" s="21"/>
      <c r="I131" s="21"/>
      <c r="J131" s="21"/>
      <c r="K131" s="21"/>
      <c r="L131" s="21"/>
      <c r="M131" s="21"/>
      <c r="N131" s="21"/>
      <c r="O131" s="21"/>
    </row>
    <row r="132" spans="2:15" ht="15" customHeight="1">
      <c r="B132" s="89"/>
      <c r="C132" s="21"/>
      <c r="D132" s="21"/>
      <c r="E132" s="21"/>
      <c r="F132" s="21"/>
      <c r="G132" s="21"/>
      <c r="H132" s="21"/>
      <c r="I132" s="21"/>
      <c r="J132" s="21"/>
      <c r="K132" s="21"/>
      <c r="L132" s="21"/>
      <c r="M132" s="21"/>
      <c r="N132" s="21"/>
      <c r="O132" s="21"/>
    </row>
    <row r="133" spans="2:15" ht="15" customHeight="1">
      <c r="B133" s="89"/>
      <c r="C133" s="21"/>
      <c r="D133" s="21"/>
      <c r="E133" s="21"/>
      <c r="F133" s="21"/>
      <c r="G133" s="21"/>
      <c r="H133" s="21"/>
      <c r="I133" s="21"/>
      <c r="J133" s="21"/>
      <c r="K133" s="21"/>
      <c r="L133" s="21"/>
      <c r="M133" s="21"/>
      <c r="N133" s="21"/>
      <c r="O133" s="21"/>
    </row>
    <row r="134" spans="2:15" ht="3.75" customHeight="1">
      <c r="B134" s="89"/>
      <c r="C134" s="21"/>
      <c r="D134" s="21"/>
      <c r="E134" s="21"/>
      <c r="F134" s="21"/>
      <c r="G134" s="21"/>
      <c r="H134" s="21"/>
      <c r="I134" s="21"/>
      <c r="J134" s="21"/>
      <c r="K134" s="21"/>
      <c r="L134" s="21"/>
      <c r="M134" s="21"/>
      <c r="N134" s="21"/>
      <c r="O134" s="21"/>
    </row>
    <row r="135" spans="2:15" ht="15.75">
      <c r="B135" s="88" t="s">
        <v>62</v>
      </c>
      <c r="C135" s="267" t="s">
        <v>155</v>
      </c>
      <c r="D135" s="264"/>
      <c r="E135" s="264"/>
      <c r="F135" s="264"/>
      <c r="G135" s="264"/>
      <c r="H135" s="264"/>
      <c r="I135" s="264"/>
      <c r="J135" s="21"/>
      <c r="K135" s="21"/>
      <c r="L135" s="21"/>
      <c r="M135" s="21"/>
      <c r="N135" s="21"/>
      <c r="O135" s="21"/>
    </row>
    <row r="136" spans="2:15" ht="8.25" customHeight="1">
      <c r="B136" s="89"/>
      <c r="C136" s="21"/>
      <c r="D136" s="21"/>
      <c r="E136" s="21"/>
      <c r="F136" s="21"/>
      <c r="G136" s="21"/>
      <c r="H136" s="21"/>
      <c r="I136" s="21"/>
      <c r="J136" s="21"/>
      <c r="K136" s="21"/>
      <c r="L136" s="21"/>
      <c r="M136" s="21"/>
      <c r="N136" s="21"/>
      <c r="O136" s="21"/>
    </row>
    <row r="137" spans="2:15" ht="15">
      <c r="B137" s="89"/>
      <c r="C137" s="21"/>
      <c r="D137" s="21"/>
      <c r="E137" s="21"/>
      <c r="F137" s="21"/>
      <c r="G137" s="21"/>
      <c r="H137" s="21"/>
      <c r="I137" s="21"/>
      <c r="J137" s="21"/>
      <c r="K137" s="21"/>
      <c r="L137" s="21"/>
      <c r="M137" s="21"/>
      <c r="N137" s="21"/>
      <c r="O137" s="21"/>
    </row>
    <row r="138" spans="2:15" ht="15">
      <c r="B138" s="89"/>
      <c r="C138" s="21"/>
      <c r="D138" s="21"/>
      <c r="E138" s="21"/>
      <c r="F138" s="21"/>
      <c r="G138" s="21"/>
      <c r="H138" s="21"/>
      <c r="I138" s="21"/>
      <c r="J138" s="21"/>
      <c r="K138" s="21"/>
      <c r="L138" s="21"/>
      <c r="M138" s="21"/>
      <c r="N138" s="21"/>
      <c r="O138" s="21"/>
    </row>
    <row r="139" spans="2:15" ht="15">
      <c r="B139" s="89"/>
      <c r="C139" s="21"/>
      <c r="D139" s="21"/>
      <c r="E139" s="21"/>
      <c r="F139" s="21"/>
      <c r="G139" s="21"/>
      <c r="H139" s="21"/>
      <c r="I139" s="21"/>
      <c r="J139" s="21"/>
      <c r="K139" s="21"/>
      <c r="L139" s="21"/>
      <c r="M139" s="21"/>
      <c r="N139" s="21"/>
      <c r="O139" s="21"/>
    </row>
    <row r="140" spans="2:15" ht="15" customHeight="1">
      <c r="B140" s="89"/>
      <c r="C140" s="21"/>
      <c r="D140" s="21"/>
      <c r="E140" s="21"/>
      <c r="F140" s="21"/>
      <c r="G140" s="21"/>
      <c r="H140" s="21"/>
      <c r="I140" s="21"/>
      <c r="J140" s="21"/>
      <c r="K140" s="21"/>
      <c r="L140" s="21"/>
      <c r="M140" s="21"/>
      <c r="N140" s="21"/>
      <c r="O140" s="21"/>
    </row>
    <row r="141" spans="2:15" ht="15" customHeight="1">
      <c r="B141" s="89"/>
      <c r="C141" s="21"/>
      <c r="D141" s="21"/>
      <c r="E141" s="21"/>
      <c r="F141" s="21"/>
      <c r="G141" s="21"/>
      <c r="H141" s="21"/>
      <c r="I141" s="21"/>
      <c r="J141" s="21"/>
      <c r="K141" s="21"/>
      <c r="L141" s="21"/>
      <c r="M141" s="21"/>
      <c r="N141" s="21"/>
      <c r="O141" s="21"/>
    </row>
    <row r="142" spans="2:15" ht="15" customHeight="1">
      <c r="B142" s="89"/>
      <c r="C142" s="21"/>
      <c r="D142" s="21"/>
      <c r="E142" s="21"/>
      <c r="F142" s="21"/>
      <c r="G142" s="21"/>
      <c r="H142" s="21"/>
      <c r="I142" s="21"/>
      <c r="J142" s="21"/>
      <c r="K142" s="21"/>
      <c r="L142" s="21"/>
      <c r="M142" s="21"/>
      <c r="N142" s="21"/>
      <c r="O142" s="21"/>
    </row>
    <row r="143" spans="2:15" ht="15" customHeight="1">
      <c r="B143" s="89"/>
      <c r="C143" s="21"/>
      <c r="D143" s="21"/>
      <c r="E143" s="21"/>
      <c r="F143" s="21"/>
      <c r="G143" s="21"/>
      <c r="H143" s="21"/>
      <c r="I143" s="21"/>
      <c r="J143" s="21"/>
      <c r="K143" s="21"/>
      <c r="L143" s="21"/>
      <c r="M143" s="21"/>
      <c r="N143" s="21"/>
      <c r="O143" s="21"/>
    </row>
    <row r="144" spans="2:15" ht="15" customHeight="1">
      <c r="B144" s="89"/>
      <c r="C144" s="21"/>
      <c r="D144" s="21"/>
      <c r="E144" s="21"/>
      <c r="F144" s="21"/>
      <c r="G144" s="21"/>
      <c r="H144" s="21"/>
      <c r="I144" s="21"/>
      <c r="J144" s="21"/>
      <c r="K144" s="21"/>
      <c r="L144" s="21"/>
      <c r="M144" s="21"/>
      <c r="N144" s="21"/>
      <c r="O144" s="21"/>
    </row>
    <row r="145" spans="2:15" ht="12.75" customHeight="1">
      <c r="B145" s="89"/>
      <c r="C145" s="21"/>
      <c r="D145" s="21"/>
      <c r="E145" s="21"/>
      <c r="F145" s="21"/>
      <c r="G145" s="21"/>
      <c r="H145" s="21"/>
      <c r="I145" s="21"/>
      <c r="J145" s="21"/>
      <c r="K145" s="21"/>
      <c r="L145" s="21"/>
      <c r="M145" s="21"/>
      <c r="N145" s="21"/>
      <c r="O145" s="21"/>
    </row>
    <row r="146" spans="2:15" ht="15" customHeight="1">
      <c r="B146" s="89"/>
      <c r="C146" s="21"/>
      <c r="D146" s="21"/>
      <c r="E146" s="21"/>
      <c r="F146" s="21"/>
      <c r="G146" s="21"/>
      <c r="H146" s="21"/>
      <c r="I146" s="21"/>
      <c r="J146" s="21"/>
      <c r="K146" s="21"/>
      <c r="L146" s="21"/>
      <c r="M146" s="21"/>
      <c r="N146" s="21"/>
      <c r="O146" s="21"/>
    </row>
    <row r="147" spans="2:15" ht="8.25" customHeight="1">
      <c r="B147" s="89"/>
      <c r="C147" s="264"/>
      <c r="D147" s="264"/>
      <c r="E147" s="264"/>
      <c r="F147" s="264"/>
      <c r="G147" s="264"/>
      <c r="H147" s="264"/>
      <c r="I147" s="264"/>
      <c r="J147" s="264"/>
      <c r="K147" s="264"/>
      <c r="L147" s="21"/>
      <c r="M147" s="21"/>
      <c r="N147" s="21"/>
      <c r="O147" s="21"/>
    </row>
    <row r="148" spans="2:15" ht="15.75">
      <c r="B148" s="88" t="s">
        <v>63</v>
      </c>
      <c r="C148" s="267" t="s">
        <v>156</v>
      </c>
      <c r="D148" s="264"/>
      <c r="E148" s="264"/>
      <c r="F148" s="264"/>
      <c r="G148" s="264"/>
      <c r="H148" s="264"/>
      <c r="I148" s="264"/>
      <c r="J148" s="264"/>
      <c r="K148" s="264"/>
      <c r="L148" s="21"/>
      <c r="M148" s="21"/>
      <c r="N148" s="21"/>
      <c r="O148" s="21"/>
    </row>
    <row r="149" spans="2:15" ht="8.25" customHeight="1">
      <c r="B149" s="89"/>
      <c r="C149" s="21"/>
      <c r="D149" s="21"/>
      <c r="E149" s="21"/>
      <c r="F149" s="21"/>
      <c r="G149" s="21"/>
      <c r="H149" s="21"/>
      <c r="I149" s="21"/>
      <c r="J149" s="21"/>
      <c r="N149" s="21"/>
      <c r="O149" s="21"/>
    </row>
    <row r="150" spans="2:14" ht="6" customHeight="1">
      <c r="B150" s="89"/>
      <c r="C150" s="21"/>
      <c r="D150" s="21"/>
      <c r="E150" s="21"/>
      <c r="F150" s="21"/>
      <c r="G150" s="21"/>
      <c r="H150" s="21"/>
      <c r="N150" s="21"/>
    </row>
    <row r="151" spans="2:15" ht="15" customHeight="1">
      <c r="B151" s="89"/>
      <c r="C151" s="21"/>
      <c r="D151" s="21"/>
      <c r="E151" s="21"/>
      <c r="F151" s="21"/>
      <c r="G151" s="21"/>
      <c r="H151" s="21"/>
      <c r="I151" s="295" t="s">
        <v>20</v>
      </c>
      <c r="J151" s="296"/>
      <c r="K151" s="297"/>
      <c r="M151" s="295" t="s">
        <v>298</v>
      </c>
      <c r="N151" s="296"/>
      <c r="O151" s="297"/>
    </row>
    <row r="152" spans="2:15" ht="13.5" customHeight="1">
      <c r="B152" s="89"/>
      <c r="C152" s="21"/>
      <c r="D152" s="21"/>
      <c r="E152" s="21"/>
      <c r="F152" s="21"/>
      <c r="G152" s="21"/>
      <c r="H152" s="21"/>
      <c r="I152" s="9" t="s">
        <v>11</v>
      </c>
      <c r="K152" s="9" t="s">
        <v>267</v>
      </c>
      <c r="M152" s="9" t="s">
        <v>11</v>
      </c>
      <c r="N152" s="21"/>
      <c r="O152" s="9" t="s">
        <v>267</v>
      </c>
    </row>
    <row r="153" spans="2:15" ht="13.5" customHeight="1">
      <c r="B153" s="89"/>
      <c r="C153" s="21"/>
      <c r="D153" s="21"/>
      <c r="E153" s="21"/>
      <c r="F153" s="21"/>
      <c r="G153" s="21"/>
      <c r="H153" s="21"/>
      <c r="I153" s="9" t="s">
        <v>183</v>
      </c>
      <c r="K153" s="9" t="s">
        <v>268</v>
      </c>
      <c r="L153" s="12"/>
      <c r="M153" s="9" t="s">
        <v>183</v>
      </c>
      <c r="N153" s="21"/>
      <c r="O153" s="9" t="s">
        <v>268</v>
      </c>
    </row>
    <row r="154" spans="2:15" ht="12.75" customHeight="1">
      <c r="B154" s="89"/>
      <c r="C154" s="21"/>
      <c r="D154" s="21"/>
      <c r="E154" s="21"/>
      <c r="F154" s="21"/>
      <c r="G154" s="21"/>
      <c r="H154" s="21"/>
      <c r="I154" s="9" t="s">
        <v>182</v>
      </c>
      <c r="K154" s="9" t="s">
        <v>182</v>
      </c>
      <c r="L154" s="12"/>
      <c r="M154" s="9" t="s">
        <v>182</v>
      </c>
      <c r="N154" s="21"/>
      <c r="O154" s="9" t="s">
        <v>182</v>
      </c>
    </row>
    <row r="155" spans="2:15" ht="12" customHeight="1">
      <c r="B155" s="89"/>
      <c r="C155" s="21"/>
      <c r="D155" s="21"/>
      <c r="E155" s="21"/>
      <c r="F155" s="21"/>
      <c r="G155" s="21"/>
      <c r="H155" s="21"/>
      <c r="I155" s="48" t="s">
        <v>274</v>
      </c>
      <c r="K155" s="48" t="s">
        <v>254</v>
      </c>
      <c r="L155" s="21"/>
      <c r="M155" s="48" t="s">
        <v>274</v>
      </c>
      <c r="N155" s="21"/>
      <c r="O155" s="48" t="s">
        <v>254</v>
      </c>
    </row>
    <row r="156" spans="2:15" ht="12" customHeight="1">
      <c r="B156" s="89"/>
      <c r="C156" s="21"/>
      <c r="D156" s="21"/>
      <c r="E156" s="21"/>
      <c r="F156" s="21"/>
      <c r="G156" s="21"/>
      <c r="H156" s="21"/>
      <c r="I156" s="58" t="s">
        <v>10</v>
      </c>
      <c r="K156" s="58" t="s">
        <v>10</v>
      </c>
      <c r="L156" s="21"/>
      <c r="M156" s="58" t="s">
        <v>10</v>
      </c>
      <c r="N156" s="21"/>
      <c r="O156" s="58" t="s">
        <v>10</v>
      </c>
    </row>
    <row r="157" spans="2:15" ht="8.25" customHeight="1">
      <c r="B157" s="89"/>
      <c r="C157" s="21"/>
      <c r="D157" s="21"/>
      <c r="E157" s="21"/>
      <c r="F157" s="21"/>
      <c r="G157" s="21"/>
      <c r="H157" s="21"/>
      <c r="K157" s="21"/>
      <c r="L157" s="21"/>
      <c r="M157" s="21"/>
      <c r="N157" s="21"/>
      <c r="O157" s="21"/>
    </row>
    <row r="158" spans="2:15" ht="15" customHeight="1">
      <c r="B158" s="89"/>
      <c r="C158" s="63" t="s">
        <v>167</v>
      </c>
      <c r="D158" s="21"/>
      <c r="E158" s="21"/>
      <c r="F158" s="21"/>
      <c r="H158" s="21"/>
      <c r="I158" s="276">
        <v>571085</v>
      </c>
      <c r="J158" s="276"/>
      <c r="K158" s="276">
        <v>599573</v>
      </c>
      <c r="L158" s="276"/>
      <c r="M158" s="276">
        <v>-31367</v>
      </c>
      <c r="N158" s="276"/>
      <c r="O158" s="276">
        <v>-14328</v>
      </c>
    </row>
    <row r="159" spans="2:15" ht="15" customHeight="1">
      <c r="B159" s="89"/>
      <c r="C159" s="63" t="s">
        <v>168</v>
      </c>
      <c r="D159" s="21"/>
      <c r="E159" s="21"/>
      <c r="F159" s="21"/>
      <c r="H159" s="21"/>
      <c r="I159" s="276">
        <v>101800</v>
      </c>
      <c r="J159" s="276"/>
      <c r="K159" s="276">
        <v>66879</v>
      </c>
      <c r="L159" s="276"/>
      <c r="M159" s="276">
        <v>-3513</v>
      </c>
      <c r="N159" s="276"/>
      <c r="O159" s="276">
        <v>3094</v>
      </c>
    </row>
    <row r="160" spans="2:15" ht="15" customHeight="1">
      <c r="B160" s="89"/>
      <c r="C160" s="63" t="s">
        <v>308</v>
      </c>
      <c r="D160" s="21"/>
      <c r="E160" s="21"/>
      <c r="H160" s="21"/>
      <c r="I160" s="276">
        <v>9716</v>
      </c>
      <c r="J160" s="276"/>
      <c r="K160" s="276">
        <v>2497</v>
      </c>
      <c r="L160" s="276"/>
      <c r="M160" s="276">
        <v>-4714</v>
      </c>
      <c r="N160" s="276"/>
      <c r="O160" s="276">
        <v>-2364</v>
      </c>
    </row>
    <row r="161" spans="2:15" ht="15" customHeight="1">
      <c r="B161" s="89"/>
      <c r="C161" s="27" t="s">
        <v>35</v>
      </c>
      <c r="D161" s="21"/>
      <c r="E161" s="21"/>
      <c r="F161" s="21"/>
      <c r="H161" s="21"/>
      <c r="I161" s="276">
        <v>56398</v>
      </c>
      <c r="J161" s="276"/>
      <c r="K161" s="276">
        <f>34614+7749+25700-2497</f>
        <v>65566</v>
      </c>
      <c r="L161" s="276"/>
      <c r="M161" s="276">
        <v>-6408</v>
      </c>
      <c r="N161" s="276" t="s">
        <v>299</v>
      </c>
      <c r="O161" s="276">
        <f>69+1364-149+2364</f>
        <v>3648</v>
      </c>
    </row>
    <row r="162" spans="2:15" ht="15" customHeight="1">
      <c r="B162" s="89"/>
      <c r="C162" s="63" t="s">
        <v>166</v>
      </c>
      <c r="D162" s="21"/>
      <c r="E162" s="21"/>
      <c r="F162" s="21"/>
      <c r="H162" s="21"/>
      <c r="I162" s="276">
        <v>0</v>
      </c>
      <c r="J162" s="276"/>
      <c r="K162" s="276">
        <v>0</v>
      </c>
      <c r="L162" s="276"/>
      <c r="M162" s="276">
        <v>-914</v>
      </c>
      <c r="N162" s="276"/>
      <c r="O162" s="276">
        <v>-930</v>
      </c>
    </row>
    <row r="163" spans="2:15" ht="6" customHeight="1">
      <c r="B163" s="89"/>
      <c r="C163" s="21"/>
      <c r="D163" s="21"/>
      <c r="E163" s="21"/>
      <c r="F163" s="21"/>
      <c r="G163" s="21"/>
      <c r="H163" s="21"/>
      <c r="I163" s="276"/>
      <c r="J163" s="276"/>
      <c r="K163" s="276"/>
      <c r="L163" s="276"/>
      <c r="M163" s="276"/>
      <c r="N163" s="276"/>
      <c r="O163" s="276"/>
    </row>
    <row r="164" spans="2:20" ht="16.5" customHeight="1" thickBot="1">
      <c r="B164" s="89"/>
      <c r="D164" s="21"/>
      <c r="E164" s="21"/>
      <c r="F164" s="21"/>
      <c r="H164" s="21"/>
      <c r="I164" s="277">
        <f>SUM(I158:I163)</f>
        <v>738999</v>
      </c>
      <c r="J164" s="276"/>
      <c r="K164" s="277">
        <f>SUM(K158:K163)</f>
        <v>734515</v>
      </c>
      <c r="L164" s="276"/>
      <c r="M164" s="277">
        <f>SUM(M158:M163)</f>
        <v>-46916</v>
      </c>
      <c r="N164" s="276"/>
      <c r="O164" s="277">
        <f>SUM(O158:O163)</f>
        <v>-10880</v>
      </c>
      <c r="S164" s="278">
        <f>+PL!G21-I164</f>
        <v>0</v>
      </c>
      <c r="T164" s="278">
        <f>734515-K164</f>
        <v>0</v>
      </c>
    </row>
    <row r="165" spans="2:15" ht="9.75" customHeight="1" thickTop="1">
      <c r="B165" s="89"/>
      <c r="C165" s="21"/>
      <c r="D165" s="21"/>
      <c r="E165" s="21"/>
      <c r="F165" s="21"/>
      <c r="G165" s="21"/>
      <c r="H165" s="21"/>
      <c r="I165" s="15"/>
      <c r="J165" s="15"/>
      <c r="K165" s="126"/>
      <c r="L165" s="15"/>
      <c r="M165" s="126"/>
      <c r="N165" s="15"/>
      <c r="O165" s="126"/>
    </row>
    <row r="166" spans="2:15" ht="15" customHeight="1">
      <c r="B166" s="89"/>
      <c r="C166" s="137" t="s">
        <v>299</v>
      </c>
      <c r="D166" s="280" t="s">
        <v>300</v>
      </c>
      <c r="E166" s="21"/>
      <c r="F166" s="21"/>
      <c r="G166" s="21"/>
      <c r="H166" s="21"/>
      <c r="I166" s="15"/>
      <c r="J166" s="15"/>
      <c r="K166" s="126"/>
      <c r="L166" s="15"/>
      <c r="M166" s="126"/>
      <c r="N166" s="15"/>
      <c r="O166" s="126"/>
    </row>
    <row r="167" spans="2:20" ht="15" customHeight="1">
      <c r="B167" s="89"/>
      <c r="C167" s="21"/>
      <c r="D167" s="21"/>
      <c r="E167" s="21"/>
      <c r="F167" s="21"/>
      <c r="G167" s="21"/>
      <c r="H167" s="21"/>
      <c r="N167" s="21"/>
      <c r="S167" s="278">
        <f>+PL!G28-M164</f>
        <v>0</v>
      </c>
      <c r="T167" s="278">
        <f>-10880-O164</f>
        <v>0</v>
      </c>
    </row>
    <row r="168" spans="2:15" ht="15" customHeight="1">
      <c r="B168" s="89"/>
      <c r="D168" s="21"/>
      <c r="E168" s="21"/>
      <c r="F168" s="21"/>
      <c r="G168" s="21"/>
      <c r="H168" s="21"/>
      <c r="I168" s="21"/>
      <c r="J168" s="21"/>
      <c r="K168" s="21"/>
      <c r="L168" s="21"/>
      <c r="M168" s="21"/>
      <c r="N168" s="21"/>
      <c r="O168" s="21"/>
    </row>
    <row r="169" spans="2:15" ht="15" customHeight="1">
      <c r="B169" s="89"/>
      <c r="D169" s="21"/>
      <c r="E169" s="21"/>
      <c r="F169" s="21"/>
      <c r="G169" s="21"/>
      <c r="H169" s="21"/>
      <c r="I169" s="21"/>
      <c r="J169" s="21"/>
      <c r="K169" s="21"/>
      <c r="L169" s="21"/>
      <c r="M169" s="21"/>
      <c r="N169" s="21"/>
      <c r="O169" s="21"/>
    </row>
    <row r="170" spans="2:15" ht="15" customHeight="1">
      <c r="B170" s="89"/>
      <c r="D170" s="21"/>
      <c r="E170" s="21"/>
      <c r="F170" s="21"/>
      <c r="G170" s="21"/>
      <c r="H170" s="21"/>
      <c r="I170" s="21"/>
      <c r="J170" s="21"/>
      <c r="K170" s="21"/>
      <c r="L170" s="21"/>
      <c r="M170" s="21"/>
      <c r="N170" s="21"/>
      <c r="O170" s="21"/>
    </row>
    <row r="171" spans="2:15" ht="15" customHeight="1">
      <c r="B171" s="89"/>
      <c r="D171" s="21"/>
      <c r="E171" s="21"/>
      <c r="F171" s="21"/>
      <c r="G171" s="21"/>
      <c r="H171" s="21"/>
      <c r="I171" s="21"/>
      <c r="J171" s="21"/>
      <c r="K171" s="21"/>
      <c r="L171" s="21"/>
      <c r="M171" s="21"/>
      <c r="N171" s="21"/>
      <c r="O171" s="21"/>
    </row>
    <row r="172" spans="2:15" ht="15" customHeight="1">
      <c r="B172" s="89"/>
      <c r="D172" s="21"/>
      <c r="E172" s="21"/>
      <c r="F172" s="21"/>
      <c r="G172" s="21"/>
      <c r="H172" s="21"/>
      <c r="I172" s="21"/>
      <c r="J172" s="21"/>
      <c r="K172" s="21"/>
      <c r="L172" s="21"/>
      <c r="M172" s="21"/>
      <c r="N172" s="21"/>
      <c r="O172" s="21"/>
    </row>
    <row r="173" spans="2:15" ht="15" customHeight="1">
      <c r="B173" s="89"/>
      <c r="D173" s="21"/>
      <c r="E173" s="21"/>
      <c r="F173" s="21"/>
      <c r="G173" s="21"/>
      <c r="H173" s="21"/>
      <c r="I173" s="21"/>
      <c r="J173" s="21"/>
      <c r="K173" s="21"/>
      <c r="L173" s="21"/>
      <c r="M173" s="21"/>
      <c r="N173" s="21"/>
      <c r="O173" s="21"/>
    </row>
    <row r="174" spans="2:15" ht="15" customHeight="1">
      <c r="B174" s="89"/>
      <c r="D174" s="21"/>
      <c r="E174" s="21"/>
      <c r="F174" s="21"/>
      <c r="G174" s="21"/>
      <c r="H174" s="21"/>
      <c r="I174" s="21"/>
      <c r="J174" s="21"/>
      <c r="K174" s="21"/>
      <c r="L174" s="21"/>
      <c r="M174" s="21"/>
      <c r="N174" s="21"/>
      <c r="O174" s="21"/>
    </row>
    <row r="175" spans="2:15" ht="15" customHeight="1">
      <c r="B175" s="89"/>
      <c r="D175" s="21"/>
      <c r="E175" s="21"/>
      <c r="F175" s="21"/>
      <c r="G175" s="21"/>
      <c r="H175" s="21"/>
      <c r="I175" s="21"/>
      <c r="J175" s="21"/>
      <c r="K175" s="21"/>
      <c r="L175" s="21"/>
      <c r="M175" s="21"/>
      <c r="N175" s="21"/>
      <c r="O175" s="21"/>
    </row>
    <row r="176" spans="2:15" ht="8.25" customHeight="1">
      <c r="B176" s="89"/>
      <c r="C176" s="21"/>
      <c r="D176" s="21"/>
      <c r="E176" s="21"/>
      <c r="F176" s="21"/>
      <c r="G176" s="21"/>
      <c r="H176" s="21"/>
      <c r="I176" s="21"/>
      <c r="J176" s="21"/>
      <c r="K176" s="21"/>
      <c r="L176" s="21"/>
      <c r="M176" s="21"/>
      <c r="N176" s="21"/>
      <c r="O176" s="21"/>
    </row>
    <row r="177" spans="2:15" ht="15.75">
      <c r="B177" s="88" t="s">
        <v>64</v>
      </c>
      <c r="C177" s="267" t="s">
        <v>75</v>
      </c>
      <c r="D177" s="264"/>
      <c r="E177" s="264"/>
      <c r="F177" s="21"/>
      <c r="G177" s="21"/>
      <c r="H177" s="21"/>
      <c r="I177" s="21"/>
      <c r="J177" s="21"/>
      <c r="K177" s="21"/>
      <c r="L177" s="21"/>
      <c r="M177" s="21"/>
      <c r="N177" s="21"/>
      <c r="O177" s="21"/>
    </row>
    <row r="178" spans="2:15" ht="8.25" customHeight="1">
      <c r="B178" s="89"/>
      <c r="C178" s="21"/>
      <c r="D178" s="21"/>
      <c r="E178" s="21"/>
      <c r="F178" s="21"/>
      <c r="G178" s="21"/>
      <c r="H178" s="21"/>
      <c r="I178" s="21"/>
      <c r="J178" s="21"/>
      <c r="K178" s="21"/>
      <c r="L178" s="21"/>
      <c r="M178" s="21"/>
      <c r="N178" s="21"/>
      <c r="O178" s="21"/>
    </row>
    <row r="179" spans="2:15" ht="15">
      <c r="B179" s="89"/>
      <c r="C179" s="21"/>
      <c r="D179" s="21"/>
      <c r="E179" s="21"/>
      <c r="F179" s="21"/>
      <c r="G179" s="21"/>
      <c r="H179" s="21"/>
      <c r="I179" s="21"/>
      <c r="J179" s="21"/>
      <c r="K179" s="21"/>
      <c r="L179" s="21"/>
      <c r="M179" s="21"/>
      <c r="N179" s="21"/>
      <c r="O179" s="21"/>
    </row>
    <row r="180" spans="2:15" ht="15">
      <c r="B180" s="89"/>
      <c r="C180" s="21"/>
      <c r="D180" s="21"/>
      <c r="E180" s="21"/>
      <c r="F180" s="21"/>
      <c r="G180" s="21"/>
      <c r="H180" s="21"/>
      <c r="I180" s="21"/>
      <c r="J180" s="21"/>
      <c r="K180" s="21"/>
      <c r="L180" s="21"/>
      <c r="M180" s="21"/>
      <c r="N180" s="21"/>
      <c r="O180" s="21"/>
    </row>
    <row r="181" spans="2:15" ht="15">
      <c r="B181" s="89"/>
      <c r="C181" s="21"/>
      <c r="D181" s="21"/>
      <c r="E181" s="21"/>
      <c r="F181" s="21"/>
      <c r="G181" s="21"/>
      <c r="H181" s="21"/>
      <c r="I181" s="21"/>
      <c r="J181" s="21"/>
      <c r="K181" s="21"/>
      <c r="L181" s="21"/>
      <c r="M181" s="21"/>
      <c r="N181" s="21"/>
      <c r="O181" s="21"/>
    </row>
    <row r="182" spans="2:15" ht="15" customHeight="1">
      <c r="B182" s="89"/>
      <c r="C182" s="21"/>
      <c r="D182" s="21"/>
      <c r="E182" s="21"/>
      <c r="F182" s="21"/>
      <c r="G182" s="21"/>
      <c r="H182" s="21"/>
      <c r="I182" s="21"/>
      <c r="J182" s="21"/>
      <c r="K182" s="21"/>
      <c r="L182" s="21"/>
      <c r="M182" s="21"/>
      <c r="N182" s="21"/>
      <c r="O182" s="21"/>
    </row>
    <row r="183" spans="2:15" ht="15" customHeight="1">
      <c r="B183" s="89"/>
      <c r="C183" s="21"/>
      <c r="D183" s="21"/>
      <c r="E183" s="21"/>
      <c r="F183" s="21"/>
      <c r="G183" s="21"/>
      <c r="H183" s="21"/>
      <c r="I183" s="21"/>
      <c r="J183" s="21"/>
      <c r="K183" s="21"/>
      <c r="L183" s="21"/>
      <c r="M183" s="21"/>
      <c r="N183" s="21"/>
      <c r="O183" s="21"/>
    </row>
    <row r="184" spans="2:15" ht="15" customHeight="1">
      <c r="B184" s="89"/>
      <c r="C184" s="21"/>
      <c r="D184" s="21"/>
      <c r="E184" s="21"/>
      <c r="F184" s="21"/>
      <c r="G184" s="21"/>
      <c r="H184" s="21"/>
      <c r="I184" s="21"/>
      <c r="J184" s="21"/>
      <c r="K184" s="21"/>
      <c r="L184" s="21"/>
      <c r="M184" s="21"/>
      <c r="N184" s="21"/>
      <c r="O184" s="21"/>
    </row>
    <row r="185" spans="2:15" ht="15" customHeight="1">
      <c r="B185" s="89"/>
      <c r="C185" s="21"/>
      <c r="D185" s="21"/>
      <c r="E185" s="21"/>
      <c r="F185" s="21"/>
      <c r="G185" s="21"/>
      <c r="H185" s="21"/>
      <c r="I185" s="21"/>
      <c r="J185" s="21"/>
      <c r="K185" s="21"/>
      <c r="L185" s="21"/>
      <c r="M185" s="21"/>
      <c r="N185" s="21"/>
      <c r="O185" s="21"/>
    </row>
    <row r="186" spans="2:15" ht="15" customHeight="1">
      <c r="B186" s="89"/>
      <c r="C186" s="89"/>
      <c r="D186" s="21"/>
      <c r="E186" s="21"/>
      <c r="F186" s="21"/>
      <c r="G186" s="21"/>
      <c r="H186" s="21"/>
      <c r="I186" s="21"/>
      <c r="J186" s="21"/>
      <c r="K186" s="21"/>
      <c r="L186" s="21"/>
      <c r="M186" s="21"/>
      <c r="N186" s="21"/>
      <c r="O186" s="21"/>
    </row>
    <row r="187" spans="2:15" ht="15.75" customHeight="1">
      <c r="B187" s="89"/>
      <c r="C187" s="21"/>
      <c r="D187" s="21"/>
      <c r="E187" s="21"/>
      <c r="F187" s="21"/>
      <c r="G187" s="21"/>
      <c r="H187" s="21"/>
      <c r="I187" s="21"/>
      <c r="J187" s="21"/>
      <c r="K187" s="21"/>
      <c r="L187" s="21"/>
      <c r="M187" s="21"/>
      <c r="N187" s="21"/>
      <c r="O187" s="21"/>
    </row>
    <row r="188" spans="2:15" ht="8.25" customHeight="1">
      <c r="B188" s="89"/>
      <c r="C188" s="21"/>
      <c r="D188" s="21"/>
      <c r="E188" s="21"/>
      <c r="F188" s="21"/>
      <c r="G188" s="21"/>
      <c r="H188" s="21"/>
      <c r="I188" s="21"/>
      <c r="J188" s="21"/>
      <c r="K188" s="21"/>
      <c r="L188" s="21"/>
      <c r="M188" s="21"/>
      <c r="N188" s="21"/>
      <c r="O188" s="21"/>
    </row>
    <row r="189" spans="2:15" ht="13.5" customHeight="1">
      <c r="B189" s="88" t="s">
        <v>65</v>
      </c>
      <c r="C189" s="90" t="s">
        <v>179</v>
      </c>
      <c r="D189" s="21"/>
      <c r="E189" s="21"/>
      <c r="F189" s="21"/>
      <c r="G189" s="21"/>
      <c r="H189" s="21"/>
      <c r="I189" s="21"/>
      <c r="J189" s="21"/>
      <c r="K189" s="21"/>
      <c r="L189" s="21"/>
      <c r="M189" s="21"/>
      <c r="N189" s="21"/>
      <c r="O189" s="21"/>
    </row>
    <row r="190" spans="2:15" ht="8.25" customHeight="1">
      <c r="B190" s="89"/>
      <c r="C190" s="21"/>
      <c r="D190" s="21"/>
      <c r="E190" s="21"/>
      <c r="F190" s="21"/>
      <c r="G190" s="21"/>
      <c r="H190" s="21"/>
      <c r="I190" s="21"/>
      <c r="J190" s="21"/>
      <c r="K190" s="21"/>
      <c r="L190" s="21"/>
      <c r="M190" s="21"/>
      <c r="N190" s="21"/>
      <c r="O190" s="21"/>
    </row>
    <row r="191" spans="2:15" ht="13.5" customHeight="1">
      <c r="B191" s="89"/>
      <c r="C191" s="21"/>
      <c r="D191" s="21"/>
      <c r="E191" s="21"/>
      <c r="F191" s="21"/>
      <c r="G191" s="21"/>
      <c r="H191" s="21"/>
      <c r="I191" s="21"/>
      <c r="J191" s="21"/>
      <c r="K191" s="21"/>
      <c r="L191" s="21"/>
      <c r="M191" s="21"/>
      <c r="N191" s="21"/>
      <c r="O191" s="21"/>
    </row>
    <row r="192" spans="2:15" ht="15" customHeight="1">
      <c r="B192" s="89"/>
      <c r="C192" s="21"/>
      <c r="D192" s="21"/>
      <c r="E192" s="21"/>
      <c r="F192" s="21"/>
      <c r="G192" s="21"/>
      <c r="H192" s="21"/>
      <c r="I192" s="21"/>
      <c r="J192" s="21"/>
      <c r="K192" s="21"/>
      <c r="L192" s="21"/>
      <c r="M192" s="21"/>
      <c r="N192" s="21"/>
      <c r="O192" s="21"/>
    </row>
    <row r="193" spans="2:15" ht="15" customHeight="1">
      <c r="B193" s="89"/>
      <c r="C193" s="21"/>
      <c r="D193" s="21"/>
      <c r="E193" s="21"/>
      <c r="F193" s="21"/>
      <c r="G193" s="21"/>
      <c r="H193" s="21"/>
      <c r="I193" s="21"/>
      <c r="J193" s="21"/>
      <c r="K193" s="21"/>
      <c r="L193" s="21"/>
      <c r="M193" s="21"/>
      <c r="N193" s="21"/>
      <c r="O193" s="21"/>
    </row>
    <row r="194" spans="2:15" ht="5.25" customHeight="1">
      <c r="B194" s="89"/>
      <c r="C194" s="21"/>
      <c r="D194" s="21"/>
      <c r="E194" s="21"/>
      <c r="F194" s="21"/>
      <c r="G194" s="21"/>
      <c r="H194" s="21"/>
      <c r="I194" s="21"/>
      <c r="J194" s="21"/>
      <c r="K194" s="21"/>
      <c r="L194" s="21"/>
      <c r="M194" s="21"/>
      <c r="N194" s="21"/>
      <c r="O194" s="21"/>
    </row>
    <row r="195" spans="2:15" ht="15.75">
      <c r="B195" s="88" t="s">
        <v>66</v>
      </c>
      <c r="C195" s="267" t="s">
        <v>31</v>
      </c>
      <c r="D195" s="264"/>
      <c r="E195" s="264"/>
      <c r="F195" s="21"/>
      <c r="G195" s="21"/>
      <c r="H195" s="21"/>
      <c r="I195" s="21"/>
      <c r="J195" s="21"/>
      <c r="K195" s="21"/>
      <c r="L195" s="21"/>
      <c r="M195" s="21"/>
      <c r="N195" s="21"/>
      <c r="O195" s="21"/>
    </row>
    <row r="196" spans="2:15" ht="5.25" customHeight="1">
      <c r="B196" s="89"/>
      <c r="C196" s="21"/>
      <c r="D196" s="21"/>
      <c r="E196" s="21"/>
      <c r="F196" s="21"/>
      <c r="G196" s="21"/>
      <c r="H196" s="21"/>
      <c r="I196" s="21"/>
      <c r="J196" s="21"/>
      <c r="K196" s="21"/>
      <c r="L196" s="21"/>
      <c r="M196" s="21"/>
      <c r="N196" s="21"/>
      <c r="O196" s="21"/>
    </row>
    <row r="197" spans="2:15" ht="15">
      <c r="B197" s="89"/>
      <c r="C197" s="14"/>
      <c r="D197" s="14"/>
      <c r="E197" s="17"/>
      <c r="F197" s="17"/>
      <c r="G197" s="17"/>
      <c r="H197" s="17"/>
      <c r="I197" s="293" t="s">
        <v>80</v>
      </c>
      <c r="J197" s="293"/>
      <c r="K197" s="293"/>
      <c r="L197" s="27"/>
      <c r="M197" s="293" t="s">
        <v>81</v>
      </c>
      <c r="N197" s="293"/>
      <c r="O197" s="293"/>
    </row>
    <row r="198" spans="2:15" ht="13.5" customHeight="1">
      <c r="B198" s="89"/>
      <c r="C198" s="14"/>
      <c r="D198" s="14"/>
      <c r="E198" s="17"/>
      <c r="F198" s="17"/>
      <c r="G198" s="17"/>
      <c r="H198" s="17"/>
      <c r="I198" s="47" t="s">
        <v>4</v>
      </c>
      <c r="J198" s="49"/>
      <c r="K198" s="57" t="s">
        <v>5</v>
      </c>
      <c r="L198" s="51"/>
      <c r="M198" s="54" t="s">
        <v>17</v>
      </c>
      <c r="N198" s="51"/>
      <c r="O198" s="60" t="s">
        <v>5</v>
      </c>
    </row>
    <row r="199" spans="2:15" ht="13.5" customHeight="1">
      <c r="B199" s="89"/>
      <c r="C199" s="14"/>
      <c r="D199" s="14"/>
      <c r="E199" s="17"/>
      <c r="F199" s="17"/>
      <c r="G199" s="17"/>
      <c r="H199" s="17"/>
      <c r="I199" s="47" t="s">
        <v>6</v>
      </c>
      <c r="J199" s="49"/>
      <c r="K199" s="57" t="s">
        <v>7</v>
      </c>
      <c r="L199" s="51"/>
      <c r="M199" s="54" t="s">
        <v>6</v>
      </c>
      <c r="N199" s="51"/>
      <c r="O199" s="60" t="s">
        <v>7</v>
      </c>
    </row>
    <row r="200" spans="2:15" ht="13.5" customHeight="1">
      <c r="B200" s="52"/>
      <c r="C200" s="14"/>
      <c r="D200" s="14"/>
      <c r="E200" s="17"/>
      <c r="F200" s="17"/>
      <c r="G200" s="17"/>
      <c r="H200" s="17"/>
      <c r="I200" s="47" t="s">
        <v>3</v>
      </c>
      <c r="J200" s="49"/>
      <c r="K200" s="57" t="s">
        <v>3</v>
      </c>
      <c r="L200" s="51"/>
      <c r="M200" s="54" t="s">
        <v>8</v>
      </c>
      <c r="N200" s="51"/>
      <c r="O200" s="60" t="s">
        <v>9</v>
      </c>
    </row>
    <row r="201" spans="2:15" ht="13.5" customHeight="1">
      <c r="B201" s="52"/>
      <c r="C201" s="14"/>
      <c r="D201" s="14"/>
      <c r="E201" s="17"/>
      <c r="F201" s="17"/>
      <c r="G201" s="17"/>
      <c r="H201" s="17"/>
      <c r="I201" s="48" t="s">
        <v>274</v>
      </c>
      <c r="J201" s="49"/>
      <c r="K201" s="48" t="s">
        <v>275</v>
      </c>
      <c r="L201" s="51"/>
      <c r="M201" s="55" t="str">
        <f>+I201</f>
        <v>31/12/2005</v>
      </c>
      <c r="N201" s="51"/>
      <c r="O201" s="55" t="str">
        <f>+K201</f>
        <v>31/12/2004</v>
      </c>
    </row>
    <row r="202" spans="2:15" ht="15">
      <c r="B202" s="52"/>
      <c r="C202" s="14"/>
      <c r="D202" s="14"/>
      <c r="E202" s="17"/>
      <c r="F202" s="17"/>
      <c r="G202" s="17"/>
      <c r="H202" s="17"/>
      <c r="I202" s="49" t="s">
        <v>10</v>
      </c>
      <c r="J202" s="49"/>
      <c r="K202" s="49" t="s">
        <v>10</v>
      </c>
      <c r="L202" s="51"/>
      <c r="M202" s="49" t="s">
        <v>10</v>
      </c>
      <c r="N202" s="51"/>
      <c r="O202" s="49" t="s">
        <v>10</v>
      </c>
    </row>
    <row r="203" spans="2:15" ht="15">
      <c r="B203" s="52"/>
      <c r="C203" s="17" t="s">
        <v>128</v>
      </c>
      <c r="D203" s="14"/>
      <c r="F203" s="17"/>
      <c r="G203" s="17"/>
      <c r="H203" s="17"/>
      <c r="I203" s="20"/>
      <c r="J203" s="19"/>
      <c r="K203" s="21"/>
      <c r="L203" s="20"/>
      <c r="M203" s="19"/>
      <c r="N203" s="20"/>
      <c r="O203" s="21"/>
    </row>
    <row r="204" spans="2:15" ht="15">
      <c r="B204" s="52"/>
      <c r="C204" s="17" t="s">
        <v>271</v>
      </c>
      <c r="F204" s="17"/>
      <c r="G204" s="17"/>
      <c r="H204" s="17"/>
      <c r="I204" s="104">
        <v>573</v>
      </c>
      <c r="J204" s="121"/>
      <c r="K204" s="111">
        <v>3706</v>
      </c>
      <c r="L204" s="122"/>
      <c r="M204" s="104">
        <v>2512</v>
      </c>
      <c r="N204" s="122"/>
      <c r="O204" s="111">
        <v>17224</v>
      </c>
    </row>
    <row r="205" spans="2:15" ht="15">
      <c r="B205" s="52"/>
      <c r="C205" s="17" t="s">
        <v>181</v>
      </c>
      <c r="F205" s="17"/>
      <c r="G205" s="17"/>
      <c r="H205" s="17"/>
      <c r="I205" s="104">
        <v>-12056</v>
      </c>
      <c r="J205" s="121"/>
      <c r="K205" s="104">
        <v>13900</v>
      </c>
      <c r="L205" s="122"/>
      <c r="M205" s="104">
        <v>-25056</v>
      </c>
      <c r="N205" s="122"/>
      <c r="O205" s="104">
        <v>33632</v>
      </c>
    </row>
    <row r="206" spans="2:15" ht="17.25" customHeight="1">
      <c r="B206" s="52"/>
      <c r="C206" s="31"/>
      <c r="D206" s="17"/>
      <c r="E206" s="17"/>
      <c r="F206" s="17"/>
      <c r="G206" s="17"/>
      <c r="H206" s="17"/>
      <c r="I206" s="123">
        <f>SUM(I204:I205)</f>
        <v>-11483</v>
      </c>
      <c r="J206" s="121"/>
      <c r="K206" s="123">
        <f>SUM(K204:K205)</f>
        <v>17606</v>
      </c>
      <c r="L206" s="122"/>
      <c r="M206" s="123">
        <f>SUM(M204:M205)</f>
        <v>-22544</v>
      </c>
      <c r="N206" s="122"/>
      <c r="O206" s="123">
        <f>SUM(O204:O205)</f>
        <v>50856</v>
      </c>
    </row>
    <row r="207" spans="2:15" ht="9" customHeight="1">
      <c r="B207" s="52"/>
      <c r="C207" s="17"/>
      <c r="D207" s="17"/>
      <c r="F207" s="17"/>
      <c r="G207" s="17"/>
      <c r="H207" s="17"/>
      <c r="I207" s="104"/>
      <c r="J207" s="121"/>
      <c r="K207" s="104"/>
      <c r="L207" s="122"/>
      <c r="M207" s="104"/>
      <c r="N207" s="122"/>
      <c r="O207" s="104"/>
    </row>
    <row r="208" spans="2:15" ht="15">
      <c r="B208" s="52"/>
      <c r="C208" s="139" t="s">
        <v>127</v>
      </c>
      <c r="D208" s="17"/>
      <c r="F208" s="17"/>
      <c r="G208" s="17"/>
      <c r="H208" s="17"/>
      <c r="I208" s="104">
        <v>10442</v>
      </c>
      <c r="J208" s="121"/>
      <c r="K208" s="104">
        <v>9098</v>
      </c>
      <c r="L208" s="122"/>
      <c r="M208" s="104">
        <v>15788</v>
      </c>
      <c r="N208" s="122"/>
      <c r="O208" s="104">
        <v>18246</v>
      </c>
    </row>
    <row r="209" spans="2:15" ht="5.25" customHeight="1">
      <c r="B209" s="52"/>
      <c r="C209" s="17"/>
      <c r="D209" s="17"/>
      <c r="E209" s="17"/>
      <c r="F209" s="17"/>
      <c r="G209" s="17"/>
      <c r="H209" s="17"/>
      <c r="I209" s="104"/>
      <c r="J209" s="121"/>
      <c r="K209" s="111"/>
      <c r="L209" s="122"/>
      <c r="M209" s="104"/>
      <c r="N209" s="122"/>
      <c r="O209" s="111"/>
    </row>
    <row r="210" spans="2:22" ht="17.25" customHeight="1" thickBot="1">
      <c r="B210" s="52"/>
      <c r="C210" s="17"/>
      <c r="D210" s="17"/>
      <c r="E210" s="17"/>
      <c r="F210" s="17"/>
      <c r="G210" s="17"/>
      <c r="H210" s="17"/>
      <c r="I210" s="107">
        <f>SUM(I206:I209)</f>
        <v>-1041</v>
      </c>
      <c r="J210" s="121"/>
      <c r="K210" s="107">
        <f>SUM(K206:K209)</f>
        <v>26704</v>
      </c>
      <c r="L210" s="122"/>
      <c r="M210" s="107">
        <f>SUM(M206:M209)</f>
        <v>-6756</v>
      </c>
      <c r="N210" s="122"/>
      <c r="O210" s="107">
        <f>SUM(O206:O209)</f>
        <v>69102</v>
      </c>
      <c r="S210" s="136">
        <f>+PL!G42+I210</f>
        <v>0</v>
      </c>
      <c r="T210" s="136">
        <f>+PL!I42+K210</f>
        <v>0</v>
      </c>
      <c r="U210" s="136">
        <f>+PL!K42+M210</f>
        <v>0</v>
      </c>
      <c r="V210" s="136">
        <f>+PL!M42+O210</f>
        <v>0</v>
      </c>
    </row>
    <row r="211" spans="2:15" ht="15.75" thickTop="1">
      <c r="B211" s="52"/>
      <c r="C211" s="17"/>
      <c r="D211" s="17"/>
      <c r="E211" s="17"/>
      <c r="F211" s="17"/>
      <c r="G211" s="17"/>
      <c r="H211" s="17"/>
      <c r="I211" s="124"/>
      <c r="J211" s="121"/>
      <c r="K211" s="124"/>
      <c r="L211" s="122"/>
      <c r="M211" s="124"/>
      <c r="N211" s="122"/>
      <c r="O211" s="124"/>
    </row>
    <row r="212" spans="2:15" ht="15">
      <c r="B212" s="52"/>
      <c r="C212" s="17"/>
      <c r="D212" s="17"/>
      <c r="E212" s="17"/>
      <c r="F212" s="17"/>
      <c r="G212" s="17"/>
      <c r="H212" s="17"/>
      <c r="I212" s="124"/>
      <c r="J212" s="121"/>
      <c r="K212" s="124"/>
      <c r="L212" s="122"/>
      <c r="M212" s="124"/>
      <c r="N212" s="122"/>
      <c r="O212" s="124"/>
    </row>
    <row r="213" spans="2:15" ht="15">
      <c r="B213" s="52"/>
      <c r="C213" s="17"/>
      <c r="D213" s="17"/>
      <c r="E213" s="17"/>
      <c r="F213" s="17"/>
      <c r="G213" s="17"/>
      <c r="H213" s="17"/>
      <c r="I213" s="124"/>
      <c r="J213" s="121"/>
      <c r="K213" s="124"/>
      <c r="L213" s="122"/>
      <c r="M213" s="124"/>
      <c r="N213" s="122"/>
      <c r="O213" s="124"/>
    </row>
    <row r="214" spans="2:15" ht="15">
      <c r="B214" s="52"/>
      <c r="C214" s="17"/>
      <c r="D214" s="17"/>
      <c r="E214" s="17"/>
      <c r="F214" s="17"/>
      <c r="G214" s="17"/>
      <c r="H214" s="17"/>
      <c r="I214" s="124"/>
      <c r="J214" s="121"/>
      <c r="K214" s="124"/>
      <c r="L214" s="122"/>
      <c r="M214" s="124"/>
      <c r="N214" s="122"/>
      <c r="O214" s="124"/>
    </row>
    <row r="215" spans="2:15" ht="15">
      <c r="B215" s="52"/>
      <c r="C215" s="17"/>
      <c r="D215" s="17"/>
      <c r="E215" s="17"/>
      <c r="F215" s="17"/>
      <c r="G215" s="17"/>
      <c r="H215" s="17"/>
      <c r="I215" s="124"/>
      <c r="J215" s="121"/>
      <c r="K215" s="124"/>
      <c r="L215" s="122"/>
      <c r="M215" s="124"/>
      <c r="N215" s="122"/>
      <c r="O215" s="124"/>
    </row>
    <row r="216" spans="2:15" ht="15">
      <c r="B216" s="52"/>
      <c r="C216" s="17"/>
      <c r="D216" s="17"/>
      <c r="E216" s="17"/>
      <c r="F216" s="17"/>
      <c r="G216" s="17"/>
      <c r="H216" s="17"/>
      <c r="I216" s="124"/>
      <c r="J216" s="121"/>
      <c r="K216" s="124"/>
      <c r="L216" s="122"/>
      <c r="M216" s="124"/>
      <c r="N216" s="122"/>
      <c r="O216" s="124"/>
    </row>
    <row r="217" spans="2:15" ht="15">
      <c r="B217" s="52"/>
      <c r="C217" s="17"/>
      <c r="D217" s="17"/>
      <c r="E217" s="17"/>
      <c r="F217" s="17"/>
      <c r="G217" s="17"/>
      <c r="H217" s="17"/>
      <c r="I217" s="124"/>
      <c r="J217" s="121"/>
      <c r="K217" s="124"/>
      <c r="L217" s="122"/>
      <c r="M217" s="124"/>
      <c r="N217" s="122"/>
      <c r="O217" s="124"/>
    </row>
    <row r="218" spans="2:15" ht="15" customHeight="1">
      <c r="B218" s="52"/>
      <c r="C218" s="52"/>
      <c r="D218" s="17"/>
      <c r="E218" s="17"/>
      <c r="F218" s="17"/>
      <c r="G218" s="17"/>
      <c r="H218" s="17"/>
      <c r="I218" s="32"/>
      <c r="J218" s="19"/>
      <c r="K218" s="32"/>
      <c r="L218" s="29"/>
      <c r="M218" s="32"/>
      <c r="N218" s="29"/>
      <c r="O218" s="32"/>
    </row>
    <row r="219" spans="2:15" ht="8.25" customHeight="1">
      <c r="B219" s="52"/>
      <c r="C219" s="52"/>
      <c r="D219" s="17"/>
      <c r="E219" s="17"/>
      <c r="F219" s="17"/>
      <c r="G219" s="17"/>
      <c r="H219" s="17"/>
      <c r="I219" s="32"/>
      <c r="J219" s="19"/>
      <c r="K219" s="32"/>
      <c r="L219" s="29"/>
      <c r="M219" s="32"/>
      <c r="N219" s="29"/>
      <c r="O219" s="32"/>
    </row>
    <row r="220" spans="2:15" ht="15.75">
      <c r="B220" s="88" t="s">
        <v>67</v>
      </c>
      <c r="C220" s="267" t="s">
        <v>157</v>
      </c>
      <c r="D220" s="21"/>
      <c r="E220" s="21"/>
      <c r="F220" s="21"/>
      <c r="G220" s="21"/>
      <c r="H220" s="21"/>
      <c r="I220" s="21"/>
      <c r="J220" s="21"/>
      <c r="K220" s="21"/>
      <c r="L220" s="21"/>
      <c r="M220" s="21"/>
      <c r="N220" s="21"/>
      <c r="O220" s="21"/>
    </row>
    <row r="221" spans="2:15" ht="8.25" customHeight="1">
      <c r="B221" s="52"/>
      <c r="C221" s="21"/>
      <c r="D221" s="21"/>
      <c r="E221" s="21"/>
      <c r="F221" s="21"/>
      <c r="G221" s="21"/>
      <c r="H221" s="21"/>
      <c r="I221" s="21"/>
      <c r="J221" s="21"/>
      <c r="K221" s="21"/>
      <c r="L221" s="21"/>
      <c r="M221" s="21"/>
      <c r="N221" s="21"/>
      <c r="O221" s="21"/>
    </row>
    <row r="222" spans="2:15" ht="15">
      <c r="B222" s="52"/>
      <c r="C222" s="21"/>
      <c r="D222" s="21"/>
      <c r="E222" s="21"/>
      <c r="F222" s="21"/>
      <c r="G222" s="21"/>
      <c r="H222" s="21"/>
      <c r="I222" s="21"/>
      <c r="J222" s="21"/>
      <c r="K222" s="21"/>
      <c r="L222" s="21"/>
      <c r="M222" s="21"/>
      <c r="N222" s="21"/>
      <c r="O222" s="21"/>
    </row>
    <row r="223" spans="2:15" ht="15">
      <c r="B223" s="52"/>
      <c r="C223" s="21"/>
      <c r="D223" s="21"/>
      <c r="E223" s="21"/>
      <c r="F223" s="21"/>
      <c r="G223" s="21"/>
      <c r="H223" s="21"/>
      <c r="I223" s="21"/>
      <c r="J223" s="21"/>
      <c r="K223" s="21"/>
      <c r="L223" s="21"/>
      <c r="M223" s="21"/>
      <c r="N223" s="21"/>
      <c r="O223" s="21"/>
    </row>
    <row r="224" spans="2:15" ht="15" customHeight="1">
      <c r="B224" s="52"/>
      <c r="C224" s="21"/>
      <c r="D224" s="21"/>
      <c r="E224" s="21"/>
      <c r="F224" s="21"/>
      <c r="G224" s="21"/>
      <c r="H224" s="21"/>
      <c r="I224" s="21"/>
      <c r="J224" s="21"/>
      <c r="K224" s="21"/>
      <c r="L224" s="21"/>
      <c r="M224" s="21"/>
      <c r="N224" s="21"/>
      <c r="O224" s="21"/>
    </row>
    <row r="225" spans="2:15" ht="15" customHeight="1">
      <c r="B225" s="52"/>
      <c r="C225" s="21"/>
      <c r="D225" s="21"/>
      <c r="E225" s="21"/>
      <c r="F225" s="21"/>
      <c r="G225" s="21"/>
      <c r="H225" s="21"/>
      <c r="I225" s="21"/>
      <c r="J225" s="21"/>
      <c r="K225" s="21"/>
      <c r="L225" s="21"/>
      <c r="M225" s="21"/>
      <c r="N225" s="21"/>
      <c r="O225" s="21"/>
    </row>
    <row r="226" spans="2:15" ht="8.25" customHeight="1">
      <c r="B226" s="52"/>
      <c r="C226" s="21"/>
      <c r="D226" s="21"/>
      <c r="E226" s="21"/>
      <c r="F226" s="21"/>
      <c r="G226" s="21"/>
      <c r="H226" s="21"/>
      <c r="I226" s="21"/>
      <c r="J226" s="21"/>
      <c r="K226" s="21"/>
      <c r="L226" s="21"/>
      <c r="M226" s="21"/>
      <c r="N226" s="21"/>
      <c r="O226" s="21"/>
    </row>
    <row r="227" spans="2:15" ht="15.75">
      <c r="B227" s="88" t="s">
        <v>68</v>
      </c>
      <c r="C227" s="267" t="s">
        <v>82</v>
      </c>
      <c r="D227" s="264"/>
      <c r="E227" s="264"/>
      <c r="F227" s="264"/>
      <c r="G227" s="21"/>
      <c r="H227" s="21"/>
      <c r="I227" s="21"/>
      <c r="J227" s="21"/>
      <c r="K227" s="21"/>
      <c r="L227" s="21"/>
      <c r="M227" s="21"/>
      <c r="N227" s="21"/>
      <c r="O227" s="21"/>
    </row>
    <row r="228" spans="2:15" ht="8.25" customHeight="1">
      <c r="B228" s="89"/>
      <c r="C228" s="21"/>
      <c r="D228" s="21"/>
      <c r="E228" s="21"/>
      <c r="F228" s="21"/>
      <c r="G228" s="21"/>
      <c r="H228" s="21"/>
      <c r="I228" s="21"/>
      <c r="J228" s="21"/>
      <c r="K228" s="21"/>
      <c r="L228" s="21"/>
      <c r="M228" s="21"/>
      <c r="N228" s="21"/>
      <c r="O228" s="21"/>
    </row>
    <row r="229" spans="2:15" ht="15">
      <c r="B229" s="89"/>
      <c r="C229" s="21" t="s">
        <v>297</v>
      </c>
      <c r="D229" s="21"/>
      <c r="E229" s="21"/>
      <c r="F229" s="21"/>
      <c r="G229" s="21"/>
      <c r="H229" s="21"/>
      <c r="I229" s="21"/>
      <c r="J229" s="21"/>
      <c r="K229" s="21"/>
      <c r="L229" s="21"/>
      <c r="M229" s="21"/>
      <c r="N229" s="21"/>
      <c r="O229" s="21"/>
    </row>
    <row r="230" spans="2:15" ht="15">
      <c r="B230" s="89"/>
      <c r="C230" s="21"/>
      <c r="D230" s="21"/>
      <c r="E230" s="21"/>
      <c r="F230" s="21"/>
      <c r="G230" s="21"/>
      <c r="H230" s="21"/>
      <c r="I230" s="21"/>
      <c r="J230" s="21"/>
      <c r="K230" s="21"/>
      <c r="L230" s="21"/>
      <c r="M230" s="21"/>
      <c r="N230" s="21"/>
      <c r="O230" s="21"/>
    </row>
    <row r="231" ht="15">
      <c r="B231" s="89"/>
    </row>
    <row r="232" ht="8.25" customHeight="1">
      <c r="B232" s="89"/>
    </row>
    <row r="233" spans="2:11" ht="15">
      <c r="B233" s="89"/>
      <c r="C233" s="21"/>
      <c r="D233" s="21"/>
      <c r="E233" s="21"/>
      <c r="F233" s="21"/>
      <c r="G233" s="21"/>
      <c r="H233" s="21"/>
      <c r="I233" s="21"/>
      <c r="J233" s="21"/>
      <c r="K233" s="137" t="s">
        <v>10</v>
      </c>
    </row>
    <row r="234" spans="2:11" ht="5.25" customHeight="1">
      <c r="B234" s="89"/>
      <c r="C234" s="21"/>
      <c r="D234" s="21"/>
      <c r="E234" s="21"/>
      <c r="F234" s="21"/>
      <c r="G234" s="21"/>
      <c r="H234" s="21"/>
      <c r="I234" s="21"/>
      <c r="J234" s="21"/>
      <c r="K234" s="21"/>
    </row>
    <row r="235" spans="2:11" ht="15.75" thickBot="1">
      <c r="B235" s="89"/>
      <c r="C235" s="21" t="s">
        <v>11</v>
      </c>
      <c r="D235" s="21" t="s">
        <v>97</v>
      </c>
      <c r="E235" s="21"/>
      <c r="F235" s="21"/>
      <c r="G235" s="21"/>
      <c r="H235" s="21"/>
      <c r="I235" s="21"/>
      <c r="J235" s="21"/>
      <c r="K235" s="138">
        <f>65938</f>
        <v>65938</v>
      </c>
    </row>
    <row r="236" spans="2:11" ht="5.25" customHeight="1" thickTop="1">
      <c r="B236" s="89"/>
      <c r="C236" s="21"/>
      <c r="D236" s="21"/>
      <c r="E236" s="21"/>
      <c r="F236" s="21"/>
      <c r="G236" s="21"/>
      <c r="H236" s="21"/>
      <c r="I236" s="21"/>
      <c r="J236" s="21"/>
      <c r="K236" s="21"/>
    </row>
    <row r="237" spans="2:11" ht="15.75" thickBot="1">
      <c r="B237" s="89"/>
      <c r="C237" s="21" t="s">
        <v>11</v>
      </c>
      <c r="D237" s="21" t="s">
        <v>98</v>
      </c>
      <c r="E237" s="21"/>
      <c r="F237" s="21"/>
      <c r="G237" s="21"/>
      <c r="H237" s="21"/>
      <c r="I237" s="21"/>
      <c r="J237" s="21"/>
      <c r="K237" s="138">
        <f>30938-8000</f>
        <v>22938</v>
      </c>
    </row>
    <row r="238" spans="2:11" ht="4.5" customHeight="1" thickTop="1">
      <c r="B238" s="89"/>
      <c r="C238" s="21"/>
      <c r="D238" s="21"/>
      <c r="E238" s="21"/>
      <c r="F238" s="21"/>
      <c r="G238" s="21"/>
      <c r="H238" s="21"/>
      <c r="I238" s="21"/>
      <c r="J238" s="21"/>
      <c r="K238" s="21"/>
    </row>
    <row r="239" spans="2:11" ht="15.75" thickBot="1">
      <c r="B239" s="89"/>
      <c r="C239" s="21" t="s">
        <v>11</v>
      </c>
      <c r="D239" s="21" t="s">
        <v>99</v>
      </c>
      <c r="E239" s="21"/>
      <c r="F239" s="21"/>
      <c r="G239" s="21"/>
      <c r="H239" s="21"/>
      <c r="I239" s="21"/>
      <c r="J239" s="21"/>
      <c r="K239" s="138">
        <v>8712</v>
      </c>
    </row>
    <row r="240" spans="2:11" ht="15" customHeight="1" thickTop="1">
      <c r="B240" s="89"/>
      <c r="C240" s="21"/>
      <c r="D240" s="21"/>
      <c r="E240" s="21"/>
      <c r="F240" s="21"/>
      <c r="G240" s="21"/>
      <c r="H240" s="21"/>
      <c r="I240" s="21"/>
      <c r="J240" s="21"/>
      <c r="K240" s="21"/>
    </row>
    <row r="241" spans="2:11" ht="15" customHeight="1">
      <c r="B241" s="89"/>
      <c r="C241" s="21"/>
      <c r="D241" s="21"/>
      <c r="E241" s="21"/>
      <c r="F241" s="21"/>
      <c r="G241" s="21"/>
      <c r="H241" s="21"/>
      <c r="I241" s="21"/>
      <c r="J241" s="21"/>
      <c r="K241" s="21"/>
    </row>
    <row r="242" spans="2:11" ht="7.5" customHeight="1">
      <c r="B242" s="89"/>
      <c r="C242" s="21"/>
      <c r="D242" s="21"/>
      <c r="E242" s="21"/>
      <c r="F242" s="21"/>
      <c r="G242" s="21"/>
      <c r="H242" s="21"/>
      <c r="I242" s="21"/>
      <c r="J242" s="21"/>
      <c r="K242" s="21"/>
    </row>
    <row r="243" spans="2:15" ht="15.75">
      <c r="B243" s="88" t="s">
        <v>69</v>
      </c>
      <c r="C243" s="90" t="s">
        <v>178</v>
      </c>
      <c r="D243" s="21"/>
      <c r="E243" s="21"/>
      <c r="F243" s="21"/>
      <c r="G243" s="21"/>
      <c r="H243" s="21"/>
      <c r="I243" s="21"/>
      <c r="J243" s="21"/>
      <c r="K243" s="21"/>
      <c r="L243" s="21"/>
      <c r="M243" s="21"/>
      <c r="N243" s="21"/>
      <c r="O243" s="21"/>
    </row>
    <row r="244" spans="2:15" ht="11.25" customHeight="1">
      <c r="B244" s="89"/>
      <c r="C244" s="21"/>
      <c r="D244" s="21"/>
      <c r="E244" s="21"/>
      <c r="F244" s="21"/>
      <c r="G244" s="21"/>
      <c r="H244" s="21"/>
      <c r="I244" s="21"/>
      <c r="J244" s="21"/>
      <c r="K244" s="21"/>
      <c r="L244" s="68"/>
      <c r="M244" s="21"/>
      <c r="N244" s="21"/>
      <c r="O244" s="21"/>
    </row>
    <row r="245" spans="2:16" ht="15">
      <c r="B245" s="89"/>
      <c r="C245" s="294"/>
      <c r="D245" s="294"/>
      <c r="E245" s="294"/>
      <c r="F245" s="68"/>
      <c r="G245" s="68"/>
      <c r="H245" s="68"/>
      <c r="I245" s="68"/>
      <c r="J245" s="68"/>
      <c r="K245" s="68"/>
      <c r="L245" s="68"/>
      <c r="M245" s="68"/>
      <c r="N245" s="68"/>
      <c r="O245" s="68"/>
      <c r="P245" s="68"/>
    </row>
    <row r="246" spans="2:16" ht="15">
      <c r="B246" s="89"/>
      <c r="C246" s="294"/>
      <c r="D246" s="294"/>
      <c r="E246" s="294"/>
      <c r="F246" s="192"/>
      <c r="G246" s="192"/>
      <c r="H246" s="192"/>
      <c r="I246" s="192"/>
      <c r="J246" s="192"/>
      <c r="K246" s="192"/>
      <c r="L246" s="84"/>
      <c r="M246" s="192"/>
      <c r="N246" s="192"/>
      <c r="O246" s="192"/>
      <c r="P246" s="192"/>
    </row>
    <row r="247" spans="2:16" ht="15">
      <c r="B247" s="89"/>
      <c r="C247" s="131"/>
      <c r="D247" s="68"/>
      <c r="E247" s="68"/>
      <c r="F247" s="68"/>
      <c r="G247" s="68"/>
      <c r="H247" s="68"/>
      <c r="I247" s="68"/>
      <c r="J247" s="68"/>
      <c r="K247" s="68"/>
      <c r="L247" s="68"/>
      <c r="M247" s="84"/>
      <c r="N247" s="84"/>
      <c r="O247" s="84"/>
      <c r="P247" s="84"/>
    </row>
    <row r="248" spans="2:16" ht="15">
      <c r="B248" s="89"/>
      <c r="C248" s="292"/>
      <c r="D248" s="292"/>
      <c r="E248" s="292"/>
      <c r="F248" s="68"/>
      <c r="G248" s="68"/>
      <c r="H248" s="68"/>
      <c r="I248" s="68"/>
      <c r="J248" s="68"/>
      <c r="K248" s="68"/>
      <c r="L248" s="68"/>
      <c r="M248" s="68"/>
      <c r="N248" s="68"/>
      <c r="O248" s="68"/>
      <c r="P248" s="68"/>
    </row>
    <row r="249" spans="2:16" ht="15">
      <c r="B249" s="89"/>
      <c r="C249" s="131"/>
      <c r="D249" s="84"/>
      <c r="E249" s="84"/>
      <c r="F249" s="84"/>
      <c r="G249" s="84"/>
      <c r="H249" s="84"/>
      <c r="I249" s="84"/>
      <c r="J249" s="84"/>
      <c r="K249" s="84"/>
      <c r="L249" s="84"/>
      <c r="M249" s="84"/>
      <c r="N249" s="84"/>
      <c r="O249" s="84"/>
      <c r="P249" s="84"/>
    </row>
    <row r="250" spans="2:16" ht="15">
      <c r="B250" s="89"/>
      <c r="C250" s="131"/>
      <c r="D250" s="84"/>
      <c r="E250" s="84"/>
      <c r="F250" s="84"/>
      <c r="G250" s="84"/>
      <c r="H250" s="84"/>
      <c r="I250" s="84"/>
      <c r="J250" s="84"/>
      <c r="K250" s="84"/>
      <c r="L250" s="84"/>
      <c r="M250" s="84"/>
      <c r="N250" s="84"/>
      <c r="O250" s="84"/>
      <c r="P250" s="84"/>
    </row>
    <row r="251" spans="2:16" ht="8.25" customHeight="1">
      <c r="B251" s="89"/>
      <c r="C251" s="265"/>
      <c r="D251" s="266"/>
      <c r="E251" s="266"/>
      <c r="F251" s="266"/>
      <c r="G251" s="266"/>
      <c r="H251" s="266"/>
      <c r="I251" s="266"/>
      <c r="J251" s="84"/>
      <c r="K251" s="84"/>
      <c r="L251" s="84"/>
      <c r="M251" s="84"/>
      <c r="N251" s="84"/>
      <c r="O251" s="84"/>
      <c r="P251" s="84"/>
    </row>
    <row r="252" spans="2:15" ht="15.75">
      <c r="B252" s="88" t="s">
        <v>70</v>
      </c>
      <c r="C252" s="267" t="s">
        <v>158</v>
      </c>
      <c r="D252" s="264"/>
      <c r="E252" s="264"/>
      <c r="F252" s="264"/>
      <c r="G252" s="264"/>
      <c r="H252" s="264"/>
      <c r="I252" s="264"/>
      <c r="J252" s="21"/>
      <c r="K252" s="21"/>
      <c r="L252" s="21"/>
      <c r="M252" s="21"/>
      <c r="N252" s="21"/>
      <c r="O252" s="21"/>
    </row>
    <row r="253" spans="2:15" ht="8.25" customHeight="1">
      <c r="B253" s="89"/>
      <c r="C253" s="21"/>
      <c r="D253" s="21"/>
      <c r="E253" s="21"/>
      <c r="F253" s="21"/>
      <c r="G253" s="21"/>
      <c r="H253" s="21"/>
      <c r="I253" s="21"/>
      <c r="J253" s="21"/>
      <c r="K253" s="21"/>
      <c r="L253" s="21"/>
      <c r="M253" s="21"/>
      <c r="N253" s="21"/>
      <c r="O253" s="21"/>
    </row>
    <row r="254" spans="2:15" ht="15">
      <c r="B254" s="89"/>
      <c r="C254" s="17" t="s">
        <v>143</v>
      </c>
      <c r="D254" s="17"/>
      <c r="E254" s="17"/>
      <c r="F254" s="17"/>
      <c r="G254" s="17"/>
      <c r="H254" s="17"/>
      <c r="I254" s="17"/>
      <c r="J254" s="17"/>
      <c r="K254" s="17"/>
      <c r="L254" s="18"/>
      <c r="M254" s="17"/>
      <c r="N254" s="21"/>
      <c r="O254" s="21"/>
    </row>
    <row r="255" spans="2:15" ht="9.75" customHeight="1">
      <c r="B255" s="89"/>
      <c r="C255" s="17"/>
      <c r="D255" s="17"/>
      <c r="E255" s="17"/>
      <c r="F255" s="17"/>
      <c r="G255" s="17"/>
      <c r="H255" s="17"/>
      <c r="I255" s="17"/>
      <c r="J255" s="17"/>
      <c r="K255" s="17"/>
      <c r="L255" s="18"/>
      <c r="M255" s="17"/>
      <c r="N255" s="21"/>
      <c r="O255" s="21"/>
    </row>
    <row r="256" spans="2:13" ht="15">
      <c r="B256" s="89"/>
      <c r="C256" s="17"/>
      <c r="D256" s="17"/>
      <c r="E256" s="17"/>
      <c r="F256" s="17"/>
      <c r="G256" s="17"/>
      <c r="H256" s="17"/>
      <c r="I256" s="189" t="s">
        <v>190</v>
      </c>
      <c r="J256" s="26"/>
      <c r="K256" s="189" t="s">
        <v>188</v>
      </c>
      <c r="L256" s="21"/>
      <c r="M256" s="189" t="s">
        <v>189</v>
      </c>
    </row>
    <row r="257" spans="2:13" ht="15">
      <c r="B257" s="89"/>
      <c r="C257" s="17"/>
      <c r="D257" s="17"/>
      <c r="E257" s="17"/>
      <c r="F257" s="17"/>
      <c r="G257" s="17"/>
      <c r="H257" s="17"/>
      <c r="I257" s="28" t="s">
        <v>186</v>
      </c>
      <c r="J257" s="29"/>
      <c r="K257" s="28" t="s">
        <v>186</v>
      </c>
      <c r="L257" s="21"/>
      <c r="M257" s="28" t="s">
        <v>186</v>
      </c>
    </row>
    <row r="258" spans="2:13" ht="12.75" customHeight="1">
      <c r="B258" s="89"/>
      <c r="C258" s="17" t="s">
        <v>11</v>
      </c>
      <c r="D258" s="168" t="s">
        <v>122</v>
      </c>
      <c r="E258" s="17"/>
      <c r="F258" s="17"/>
      <c r="G258" s="17"/>
      <c r="H258" s="17"/>
      <c r="I258" s="17"/>
      <c r="J258" s="25"/>
      <c r="K258" s="25"/>
      <c r="L258" s="21"/>
      <c r="M258" s="25"/>
    </row>
    <row r="259" spans="2:13" ht="15">
      <c r="B259" s="89"/>
      <c r="C259" s="17"/>
      <c r="D259" s="17"/>
      <c r="E259" s="17" t="s">
        <v>13</v>
      </c>
      <c r="F259" s="17"/>
      <c r="G259" s="17"/>
      <c r="H259" s="17"/>
      <c r="I259" s="169">
        <v>247264</v>
      </c>
      <c r="J259" s="125"/>
      <c r="K259" s="169">
        <f>1601123-1230</f>
        <v>1599893</v>
      </c>
      <c r="L259" s="111"/>
      <c r="M259" s="172">
        <f>I259+K259</f>
        <v>1847157</v>
      </c>
    </row>
    <row r="260" spans="2:13" ht="15">
      <c r="B260" s="89"/>
      <c r="C260" s="17"/>
      <c r="D260" s="17"/>
      <c r="E260" s="17" t="s">
        <v>14</v>
      </c>
      <c r="F260" s="17"/>
      <c r="G260" s="17"/>
      <c r="H260" s="17"/>
      <c r="I260" s="170">
        <f>26478+1000</f>
        <v>27478</v>
      </c>
      <c r="J260" s="125"/>
      <c r="K260" s="170">
        <v>1230</v>
      </c>
      <c r="L260" s="111"/>
      <c r="M260" s="173">
        <f>I260+K260</f>
        <v>28708</v>
      </c>
    </row>
    <row r="261" spans="2:19" ht="15">
      <c r="B261" s="89"/>
      <c r="C261" s="17"/>
      <c r="D261" s="17"/>
      <c r="E261" s="17"/>
      <c r="F261" s="17"/>
      <c r="G261" s="17"/>
      <c r="H261" s="17"/>
      <c r="I261" s="124">
        <f>+I260+I259</f>
        <v>274742</v>
      </c>
      <c r="J261" s="125"/>
      <c r="K261" s="124">
        <f>+K260+K259</f>
        <v>1601123</v>
      </c>
      <c r="L261" s="171"/>
      <c r="M261" s="124">
        <f>+M260+M259</f>
        <v>1875865</v>
      </c>
      <c r="R261" s="136">
        <f>+'BS'!H44-I261</f>
        <v>0</v>
      </c>
      <c r="S261" s="136">
        <f>+'BS'!H60-K261</f>
        <v>0</v>
      </c>
    </row>
    <row r="262" spans="2:13" ht="12.75" customHeight="1">
      <c r="B262" s="52"/>
      <c r="C262" s="17"/>
      <c r="D262" s="168" t="s">
        <v>121</v>
      </c>
      <c r="E262" s="17"/>
      <c r="F262" s="17"/>
      <c r="G262" s="17"/>
      <c r="H262" s="17"/>
      <c r="I262" s="17"/>
      <c r="J262" s="25"/>
      <c r="K262" s="25"/>
      <c r="L262" s="21"/>
      <c r="M262" s="25"/>
    </row>
    <row r="263" spans="2:19" ht="15">
      <c r="B263" s="52"/>
      <c r="C263" s="17"/>
      <c r="D263" s="17"/>
      <c r="E263" s="17" t="s">
        <v>13</v>
      </c>
      <c r="F263" s="17"/>
      <c r="G263" s="17"/>
      <c r="H263" s="17"/>
      <c r="I263" s="124">
        <v>274298</v>
      </c>
      <c r="J263" s="125"/>
      <c r="K263" s="124">
        <v>63579</v>
      </c>
      <c r="L263" s="171"/>
      <c r="M263" s="124">
        <f>+K263+I263</f>
        <v>337877</v>
      </c>
      <c r="R263" s="136">
        <f>+'BS'!H45-I263</f>
        <v>0</v>
      </c>
      <c r="S263" s="136">
        <f>+'BS'!H61-K263</f>
        <v>0</v>
      </c>
    </row>
    <row r="264" spans="2:13" ht="5.25" customHeight="1">
      <c r="B264" s="52"/>
      <c r="C264" s="17"/>
      <c r="D264" s="17"/>
      <c r="E264" s="17"/>
      <c r="F264" s="17"/>
      <c r="G264" s="17"/>
      <c r="H264" s="17"/>
      <c r="I264" s="105"/>
      <c r="J264" s="126"/>
      <c r="K264" s="127"/>
      <c r="L264" s="111"/>
      <c r="M264" s="126"/>
    </row>
    <row r="265" spans="2:13" ht="18" customHeight="1" thickBot="1">
      <c r="B265" s="52"/>
      <c r="C265" s="17"/>
      <c r="D265" s="17"/>
      <c r="E265" s="17"/>
      <c r="F265" s="17"/>
      <c r="G265" s="17"/>
      <c r="H265" s="17"/>
      <c r="I265" s="107">
        <f>+I263+I261</f>
        <v>549040</v>
      </c>
      <c r="J265" s="126"/>
      <c r="K265" s="107">
        <f>+K263+K261</f>
        <v>1664702</v>
      </c>
      <c r="L265" s="111"/>
      <c r="M265" s="107">
        <f>+M263+M261</f>
        <v>2213742</v>
      </c>
    </row>
    <row r="266" spans="2:13" ht="15" customHeight="1" thickTop="1">
      <c r="B266" s="52"/>
      <c r="C266" s="17"/>
      <c r="D266" s="17"/>
      <c r="E266" s="17"/>
      <c r="F266" s="17"/>
      <c r="G266" s="17"/>
      <c r="H266" s="17"/>
      <c r="I266" s="105"/>
      <c r="J266" s="126"/>
      <c r="K266" s="127"/>
      <c r="L266" s="111"/>
      <c r="M266" s="126"/>
    </row>
    <row r="267" spans="2:13" ht="12.75" customHeight="1">
      <c r="B267" s="52"/>
      <c r="E267" s="17"/>
      <c r="F267" s="17"/>
      <c r="G267" s="17"/>
      <c r="H267" s="17"/>
      <c r="I267" s="105"/>
      <c r="J267" s="126"/>
      <c r="K267" s="128" t="s">
        <v>199</v>
      </c>
      <c r="L267" s="111"/>
      <c r="M267" s="126"/>
    </row>
    <row r="268" spans="2:13" ht="12.75" customHeight="1">
      <c r="B268" s="52"/>
      <c r="C268" s="17" t="s">
        <v>123</v>
      </c>
      <c r="D268" s="17"/>
      <c r="E268" s="17"/>
      <c r="F268" s="17"/>
      <c r="G268" s="17"/>
      <c r="H268" s="17"/>
      <c r="I268" s="105"/>
      <c r="J268" s="126"/>
      <c r="K268" s="129" t="s">
        <v>187</v>
      </c>
      <c r="L268" s="111"/>
      <c r="M268" s="188" t="s">
        <v>186</v>
      </c>
    </row>
    <row r="269" spans="2:13" ht="15">
      <c r="B269" s="52"/>
      <c r="C269" s="17"/>
      <c r="D269" s="17" t="s">
        <v>162</v>
      </c>
      <c r="E269" s="17"/>
      <c r="F269" s="17"/>
      <c r="G269" s="17"/>
      <c r="H269" s="17"/>
      <c r="I269" s="105"/>
      <c r="J269" s="126"/>
      <c r="K269" s="127"/>
      <c r="L269" s="111"/>
      <c r="M269" s="126"/>
    </row>
    <row r="270" spans="2:13" ht="15">
      <c r="B270" s="52"/>
      <c r="C270" s="35"/>
      <c r="D270" s="35" t="s">
        <v>18</v>
      </c>
      <c r="E270" s="17" t="s">
        <v>15</v>
      </c>
      <c r="F270" s="17"/>
      <c r="G270" s="17"/>
      <c r="H270" s="17"/>
      <c r="I270" s="105"/>
      <c r="J270" s="126"/>
      <c r="K270" s="126">
        <v>0</v>
      </c>
      <c r="L270" s="111"/>
      <c r="M270" s="104">
        <f>+M265-M271</f>
        <v>1512427</v>
      </c>
    </row>
    <row r="271" spans="2:13" ht="15">
      <c r="B271" s="52"/>
      <c r="C271" s="35"/>
      <c r="D271" s="35" t="s">
        <v>18</v>
      </c>
      <c r="E271" s="31" t="s">
        <v>27</v>
      </c>
      <c r="F271" s="17"/>
      <c r="G271" s="17"/>
      <c r="H271" s="17"/>
      <c r="I271" s="105"/>
      <c r="J271" s="126"/>
      <c r="K271" s="126">
        <f>+M271/3.7775</f>
        <v>185655.85704831238</v>
      </c>
      <c r="L271" s="111"/>
      <c r="M271" s="125">
        <f>(567889-6600+133738+27734)*0+567889-3375+118904+17897</f>
        <v>701315</v>
      </c>
    </row>
    <row r="272" spans="2:13" ht="6.75" customHeight="1">
      <c r="B272" s="52"/>
      <c r="C272" s="35"/>
      <c r="D272" s="35"/>
      <c r="E272" s="17"/>
      <c r="F272" s="17"/>
      <c r="G272" s="17"/>
      <c r="H272" s="17"/>
      <c r="I272" s="105"/>
      <c r="J272" s="126"/>
      <c r="K272" s="126"/>
      <c r="L272" s="111"/>
      <c r="M272" s="182"/>
    </row>
    <row r="273" spans="2:19" ht="15.75" thickBot="1">
      <c r="B273" s="52"/>
      <c r="C273" s="35"/>
      <c r="D273" s="35"/>
      <c r="E273" s="17"/>
      <c r="F273" s="17"/>
      <c r="G273" s="17"/>
      <c r="H273" s="17"/>
      <c r="I273" s="126"/>
      <c r="J273" s="126"/>
      <c r="K273" s="105"/>
      <c r="L273" s="111"/>
      <c r="M273" s="107">
        <f>+M272+M271+M270</f>
        <v>2213742</v>
      </c>
      <c r="S273" s="136">
        <f>+M273-M265</f>
        <v>0</v>
      </c>
    </row>
    <row r="274" spans="2:15" ht="15.75" customHeight="1" thickTop="1">
      <c r="B274" s="52"/>
      <c r="C274" s="21"/>
      <c r="D274" s="21"/>
      <c r="E274" s="21"/>
      <c r="F274" s="21"/>
      <c r="G274" s="21"/>
      <c r="H274" s="21"/>
      <c r="I274" s="21"/>
      <c r="J274" s="21"/>
      <c r="K274" s="21"/>
      <c r="L274" s="21"/>
      <c r="M274" s="21"/>
      <c r="N274" s="21"/>
      <c r="O274" s="21"/>
    </row>
    <row r="275" spans="2:15" ht="15.75" customHeight="1">
      <c r="B275" s="52"/>
      <c r="C275" s="21"/>
      <c r="D275" s="21"/>
      <c r="E275" s="21"/>
      <c r="F275" s="21"/>
      <c r="G275" s="21"/>
      <c r="H275" s="21"/>
      <c r="I275" s="21"/>
      <c r="J275" s="21"/>
      <c r="K275" s="21"/>
      <c r="L275" s="21"/>
      <c r="M275" s="21"/>
      <c r="N275" s="21"/>
      <c r="O275" s="21"/>
    </row>
    <row r="276" spans="2:15" ht="8.25" customHeight="1">
      <c r="B276" s="52"/>
      <c r="C276" s="21"/>
      <c r="D276" s="21"/>
      <c r="E276" s="21"/>
      <c r="F276" s="21"/>
      <c r="G276" s="21"/>
      <c r="H276" s="21"/>
      <c r="I276" s="21"/>
      <c r="J276" s="21"/>
      <c r="K276" s="21"/>
      <c r="L276" s="21"/>
      <c r="M276" s="21"/>
      <c r="N276" s="21"/>
      <c r="O276" s="21"/>
    </row>
    <row r="277" spans="2:15" ht="15.75">
      <c r="B277" s="88" t="s">
        <v>71</v>
      </c>
      <c r="C277" s="90" t="s">
        <v>159</v>
      </c>
      <c r="D277" s="21"/>
      <c r="E277" s="21"/>
      <c r="F277" s="21"/>
      <c r="G277" s="21"/>
      <c r="H277" s="21"/>
      <c r="I277" s="21"/>
      <c r="J277" s="21"/>
      <c r="K277" s="21"/>
      <c r="L277" s="21"/>
      <c r="M277" s="21"/>
      <c r="N277" s="21"/>
      <c r="O277" s="21"/>
    </row>
    <row r="278" spans="2:15" ht="8.25" customHeight="1">
      <c r="B278" s="52"/>
      <c r="C278" s="21"/>
      <c r="D278" s="21"/>
      <c r="E278" s="21"/>
      <c r="F278" s="21"/>
      <c r="G278" s="21"/>
      <c r="H278" s="21"/>
      <c r="I278" s="21"/>
      <c r="J278" s="21"/>
      <c r="K278" s="21"/>
      <c r="L278" s="21"/>
      <c r="M278" s="21"/>
      <c r="N278" s="21"/>
      <c r="O278" s="21"/>
    </row>
    <row r="279" spans="2:15" ht="15">
      <c r="B279" s="52"/>
      <c r="C279" s="21"/>
      <c r="D279" s="21"/>
      <c r="E279" s="21"/>
      <c r="F279" s="21"/>
      <c r="G279" s="21"/>
      <c r="H279" s="21"/>
      <c r="I279" s="21"/>
      <c r="J279" s="21"/>
      <c r="K279" s="21"/>
      <c r="L279" s="21"/>
      <c r="M279" s="21"/>
      <c r="N279" s="21"/>
      <c r="O279" s="21"/>
    </row>
    <row r="280" spans="2:15" ht="15">
      <c r="B280" s="52"/>
      <c r="C280" s="21"/>
      <c r="D280" s="21"/>
      <c r="E280" s="21"/>
      <c r="F280" s="21"/>
      <c r="G280" s="21"/>
      <c r="H280" s="21"/>
      <c r="I280" s="21"/>
      <c r="J280" s="21"/>
      <c r="K280" s="21"/>
      <c r="L280" s="21"/>
      <c r="M280" s="21"/>
      <c r="N280" s="21"/>
      <c r="O280" s="21"/>
    </row>
    <row r="281" spans="2:15" ht="15" customHeight="1">
      <c r="B281" s="52"/>
      <c r="C281" s="21"/>
      <c r="D281" s="21"/>
      <c r="E281" s="21"/>
      <c r="F281" s="21"/>
      <c r="G281" s="21"/>
      <c r="H281" s="21"/>
      <c r="I281" s="21"/>
      <c r="J281" s="21"/>
      <c r="K281" s="21"/>
      <c r="L281" s="21"/>
      <c r="M281" s="21"/>
      <c r="N281" s="21"/>
      <c r="O281" s="21"/>
    </row>
    <row r="282" spans="2:15" ht="15" customHeight="1">
      <c r="B282" s="52"/>
      <c r="C282" s="21"/>
      <c r="D282" s="21"/>
      <c r="E282" s="21"/>
      <c r="F282" s="21"/>
      <c r="G282" s="21"/>
      <c r="H282" s="21"/>
      <c r="I282" s="21"/>
      <c r="J282" s="21"/>
      <c r="K282" s="21"/>
      <c r="L282" s="21"/>
      <c r="M282" s="21"/>
      <c r="N282" s="21"/>
      <c r="O282" s="21"/>
    </row>
    <row r="283" spans="2:15" ht="15" customHeight="1">
      <c r="B283" s="52"/>
      <c r="C283" s="21"/>
      <c r="D283" s="21"/>
      <c r="E283" s="21"/>
      <c r="F283" s="21"/>
      <c r="G283" s="21"/>
      <c r="H283" s="21"/>
      <c r="I283" s="21"/>
      <c r="J283" s="21"/>
      <c r="K283" s="21"/>
      <c r="L283" s="21"/>
      <c r="M283" s="21"/>
      <c r="N283" s="21"/>
      <c r="O283" s="21"/>
    </row>
    <row r="284" spans="2:15" ht="15" customHeight="1">
      <c r="B284" s="52"/>
      <c r="C284" s="21"/>
      <c r="D284" s="21"/>
      <c r="E284" s="21"/>
      <c r="F284" s="21"/>
      <c r="G284" s="21"/>
      <c r="H284" s="21"/>
      <c r="I284" s="21"/>
      <c r="J284" s="21"/>
      <c r="K284" s="21"/>
      <c r="L284" s="21"/>
      <c r="M284" s="21"/>
      <c r="N284" s="21"/>
      <c r="O284" s="21"/>
    </row>
    <row r="285" spans="2:15" ht="15" customHeight="1">
      <c r="B285" s="52"/>
      <c r="C285" s="21"/>
      <c r="D285" s="21"/>
      <c r="E285" s="21"/>
      <c r="F285" s="21"/>
      <c r="G285" s="21"/>
      <c r="H285" s="21"/>
      <c r="I285" s="21"/>
      <c r="J285" s="21"/>
      <c r="K285" s="21"/>
      <c r="L285" s="21"/>
      <c r="M285" s="21"/>
      <c r="N285" s="21"/>
      <c r="O285" s="21"/>
    </row>
    <row r="286" spans="2:15" ht="15" customHeight="1">
      <c r="B286" s="52"/>
      <c r="C286" s="21"/>
      <c r="D286" s="21"/>
      <c r="E286" s="21"/>
      <c r="F286" s="21"/>
      <c r="G286" s="21"/>
      <c r="H286" s="21"/>
      <c r="I286" s="21"/>
      <c r="J286" s="21"/>
      <c r="K286" s="21"/>
      <c r="L286" s="21"/>
      <c r="M286" s="21"/>
      <c r="N286" s="21"/>
      <c r="O286" s="21"/>
    </row>
    <row r="287" spans="2:15" ht="8.25" customHeight="1">
      <c r="B287" s="52"/>
      <c r="C287" s="21"/>
      <c r="D287" s="21"/>
      <c r="E287" s="21"/>
      <c r="F287" s="21"/>
      <c r="G287" s="21"/>
      <c r="H287" s="21"/>
      <c r="I287" s="21"/>
      <c r="J287" s="21"/>
      <c r="K287" s="21"/>
      <c r="L287" s="21"/>
      <c r="M287" s="21"/>
      <c r="N287" s="21"/>
      <c r="O287" s="21"/>
    </row>
    <row r="288" spans="2:15" ht="15.75">
      <c r="B288" s="88" t="s">
        <v>72</v>
      </c>
      <c r="C288" s="90" t="s">
        <v>160</v>
      </c>
      <c r="D288" s="21"/>
      <c r="E288" s="21"/>
      <c r="F288" s="21"/>
      <c r="G288" s="21"/>
      <c r="H288" s="21"/>
      <c r="I288" s="21"/>
      <c r="J288" s="21"/>
      <c r="K288" s="21"/>
      <c r="L288" s="21"/>
      <c r="M288" s="21"/>
      <c r="N288" s="21"/>
      <c r="O288" s="21"/>
    </row>
    <row r="289" spans="2:15" ht="8.25" customHeight="1">
      <c r="B289" s="89"/>
      <c r="C289" s="21"/>
      <c r="D289" s="21"/>
      <c r="E289" s="21"/>
      <c r="F289" s="21"/>
      <c r="G289" s="21"/>
      <c r="H289" s="21"/>
      <c r="I289" s="21"/>
      <c r="J289" s="21"/>
      <c r="K289" s="21"/>
      <c r="L289" s="21"/>
      <c r="M289" s="21"/>
      <c r="N289" s="21"/>
      <c r="O289" s="21"/>
    </row>
    <row r="290" spans="2:16" ht="15">
      <c r="B290" s="89"/>
      <c r="C290" s="131"/>
      <c r="D290" s="84"/>
      <c r="E290" s="84"/>
      <c r="F290" s="84"/>
      <c r="G290" s="84"/>
      <c r="H290" s="84"/>
      <c r="I290" s="84"/>
      <c r="J290" s="84"/>
      <c r="K290" s="84"/>
      <c r="L290" s="84"/>
      <c r="M290" s="84"/>
      <c r="N290" s="84"/>
      <c r="O290" s="84"/>
      <c r="P290" s="84"/>
    </row>
    <row r="291" spans="2:16" ht="15">
      <c r="B291" s="89"/>
      <c r="C291" s="131"/>
      <c r="D291" s="84"/>
      <c r="E291" s="84"/>
      <c r="F291" s="84"/>
      <c r="G291" s="84"/>
      <c r="H291" s="84"/>
      <c r="I291" s="84"/>
      <c r="J291" s="84"/>
      <c r="K291" s="84"/>
      <c r="L291" s="84"/>
      <c r="M291" s="84"/>
      <c r="N291" s="84"/>
      <c r="O291" s="84"/>
      <c r="P291" s="84"/>
    </row>
    <row r="292" spans="2:16" ht="15">
      <c r="B292" s="89"/>
      <c r="C292" s="131"/>
      <c r="D292" s="84"/>
      <c r="E292" s="84"/>
      <c r="F292" s="84"/>
      <c r="G292" s="84"/>
      <c r="H292" s="84"/>
      <c r="I292" s="84"/>
      <c r="J292" s="84"/>
      <c r="K292" s="84"/>
      <c r="L292" s="84"/>
      <c r="M292" s="84"/>
      <c r="N292" s="84"/>
      <c r="O292" s="84"/>
      <c r="P292" s="84"/>
    </row>
    <row r="293" spans="2:16" ht="15">
      <c r="B293" s="89"/>
      <c r="C293" s="131"/>
      <c r="D293" s="84"/>
      <c r="E293" s="84"/>
      <c r="F293" s="84"/>
      <c r="G293" s="84"/>
      <c r="H293" s="84"/>
      <c r="I293" s="84"/>
      <c r="J293" s="84"/>
      <c r="K293" s="84"/>
      <c r="L293" s="84"/>
      <c r="M293" s="84"/>
      <c r="N293" s="84"/>
      <c r="O293" s="84"/>
      <c r="P293" s="84"/>
    </row>
    <row r="294" spans="2:15" ht="15.75" customHeight="1">
      <c r="B294" s="89"/>
      <c r="C294" s="21"/>
      <c r="D294" s="21"/>
      <c r="E294" s="21"/>
      <c r="F294" s="21"/>
      <c r="G294" s="21"/>
      <c r="H294" s="21"/>
      <c r="I294" s="21"/>
      <c r="J294" s="21"/>
      <c r="K294" s="21"/>
      <c r="L294" s="21"/>
      <c r="M294" s="21"/>
      <c r="N294" s="21"/>
      <c r="O294" s="21"/>
    </row>
    <row r="295" spans="2:15" ht="8.25" customHeight="1">
      <c r="B295" s="89"/>
      <c r="C295" s="21"/>
      <c r="D295" s="21"/>
      <c r="E295" s="21"/>
      <c r="F295" s="21"/>
      <c r="G295" s="21"/>
      <c r="H295" s="21"/>
      <c r="I295" s="21"/>
      <c r="J295" s="21"/>
      <c r="K295" s="21"/>
      <c r="L295" s="21"/>
      <c r="M295" s="21"/>
      <c r="N295" s="21"/>
      <c r="O295" s="21"/>
    </row>
    <row r="296" spans="2:15" ht="15.75">
      <c r="B296" s="88" t="s">
        <v>73</v>
      </c>
      <c r="C296" s="90" t="s">
        <v>185</v>
      </c>
      <c r="D296" s="21"/>
      <c r="E296" s="21"/>
      <c r="F296" s="21"/>
      <c r="G296" s="21"/>
      <c r="H296" s="21"/>
      <c r="I296" s="21"/>
      <c r="J296" s="21"/>
      <c r="K296" s="21"/>
      <c r="L296" s="21"/>
      <c r="M296" s="21"/>
      <c r="N296" s="21"/>
      <c r="O296" s="21"/>
    </row>
    <row r="297" spans="2:15" ht="8.25" customHeight="1">
      <c r="B297" s="89"/>
      <c r="C297" s="21"/>
      <c r="D297" s="21"/>
      <c r="E297" s="21"/>
      <c r="F297" s="21"/>
      <c r="G297" s="21"/>
      <c r="H297" s="21"/>
      <c r="I297" s="21"/>
      <c r="J297" s="21"/>
      <c r="K297" s="21"/>
      <c r="L297" s="21"/>
      <c r="M297" s="21"/>
      <c r="N297" s="21"/>
      <c r="O297" s="21"/>
    </row>
    <row r="298" spans="2:15" ht="15" customHeight="1">
      <c r="B298" s="89"/>
      <c r="E298" s="21"/>
      <c r="F298" s="21"/>
      <c r="G298" s="21"/>
      <c r="H298" s="21"/>
      <c r="I298" s="21"/>
      <c r="J298" s="21"/>
      <c r="K298" s="21"/>
      <c r="L298" s="21"/>
      <c r="M298" s="21"/>
      <c r="N298" s="21"/>
      <c r="O298" s="21"/>
    </row>
    <row r="299" spans="2:15" ht="15" customHeight="1">
      <c r="B299" s="89"/>
      <c r="E299" s="21"/>
      <c r="F299" s="21"/>
      <c r="G299" s="21"/>
      <c r="H299" s="21"/>
      <c r="I299" s="21"/>
      <c r="J299" s="21"/>
      <c r="K299" s="21"/>
      <c r="L299" s="21"/>
      <c r="M299" s="21"/>
      <c r="N299" s="21"/>
      <c r="O299" s="21"/>
    </row>
    <row r="300" spans="2:15" ht="15" customHeight="1">
      <c r="B300" s="89"/>
      <c r="E300" s="21"/>
      <c r="F300" s="21"/>
      <c r="G300" s="21"/>
      <c r="H300" s="21"/>
      <c r="I300" s="21"/>
      <c r="J300" s="21"/>
      <c r="K300" s="21"/>
      <c r="L300" s="21"/>
      <c r="M300" s="21"/>
      <c r="N300" s="21"/>
      <c r="O300" s="21"/>
    </row>
    <row r="301" spans="2:15" ht="8.25" customHeight="1">
      <c r="B301" s="89"/>
      <c r="E301" s="21"/>
      <c r="F301" s="21"/>
      <c r="G301" s="21"/>
      <c r="H301" s="21"/>
      <c r="I301" s="21"/>
      <c r="J301" s="21"/>
      <c r="K301" s="21"/>
      <c r="L301" s="21"/>
      <c r="M301" s="21"/>
      <c r="N301" s="21"/>
      <c r="O301" s="21"/>
    </row>
    <row r="302" spans="2:15" ht="15.75">
      <c r="B302" s="88" t="s">
        <v>74</v>
      </c>
      <c r="C302" s="90" t="s">
        <v>304</v>
      </c>
      <c r="D302" s="21"/>
      <c r="E302" s="21"/>
      <c r="F302" s="21"/>
      <c r="G302" s="21"/>
      <c r="H302" s="21"/>
      <c r="I302" s="21"/>
      <c r="J302" s="21"/>
      <c r="K302" s="21"/>
      <c r="L302" s="21"/>
      <c r="M302" s="21"/>
      <c r="N302" s="21"/>
      <c r="O302" s="21"/>
    </row>
    <row r="303" spans="2:15" ht="8.25" customHeight="1">
      <c r="B303" s="89"/>
      <c r="C303" s="21"/>
      <c r="D303" s="21"/>
      <c r="E303" s="21"/>
      <c r="F303" s="21"/>
      <c r="G303" s="21"/>
      <c r="H303" s="21"/>
      <c r="I303" s="21"/>
      <c r="J303" s="21"/>
      <c r="K303" s="21"/>
      <c r="L303" s="21"/>
      <c r="M303" s="21"/>
      <c r="N303" s="21"/>
      <c r="O303" s="21"/>
    </row>
    <row r="304" spans="2:15" ht="15">
      <c r="B304" s="89"/>
      <c r="C304" s="61" t="s">
        <v>85</v>
      </c>
      <c r="D304" s="21"/>
      <c r="E304" s="21"/>
      <c r="F304" s="21"/>
      <c r="G304" s="21"/>
      <c r="H304" s="21"/>
      <c r="I304" s="21"/>
      <c r="J304" s="21"/>
      <c r="K304" s="21"/>
      <c r="L304" s="21"/>
      <c r="M304" s="21"/>
      <c r="N304" s="21"/>
      <c r="O304" s="21"/>
    </row>
    <row r="305" spans="2:15" ht="4.5" customHeight="1">
      <c r="B305" s="89"/>
      <c r="C305" s="21"/>
      <c r="D305" s="21"/>
      <c r="E305" s="21"/>
      <c r="F305" s="21"/>
      <c r="G305" s="21"/>
      <c r="H305" s="21"/>
      <c r="I305" s="21"/>
      <c r="J305" s="21"/>
      <c r="K305" s="21"/>
      <c r="L305" s="21"/>
      <c r="M305" s="21"/>
      <c r="N305" s="21"/>
      <c r="O305" s="21"/>
    </row>
    <row r="306" spans="2:15" ht="15">
      <c r="B306" s="89"/>
      <c r="C306" s="21"/>
      <c r="D306" s="21"/>
      <c r="E306" s="21"/>
      <c r="F306" s="21"/>
      <c r="G306" s="21"/>
      <c r="H306" s="21"/>
      <c r="I306" s="21"/>
      <c r="J306" s="21"/>
      <c r="K306" s="21"/>
      <c r="L306" s="21"/>
      <c r="M306" s="21"/>
      <c r="N306" s="21"/>
      <c r="O306" s="21"/>
    </row>
    <row r="307" spans="2:15" ht="15">
      <c r="B307" s="89"/>
      <c r="C307" s="21"/>
      <c r="D307" s="21"/>
      <c r="E307" s="21"/>
      <c r="F307" s="21"/>
      <c r="G307" s="21"/>
      <c r="H307" s="21"/>
      <c r="I307" s="21"/>
      <c r="J307" s="21"/>
      <c r="K307" s="21"/>
      <c r="L307" s="21"/>
      <c r="M307" s="21"/>
      <c r="N307" s="21"/>
      <c r="O307" s="21"/>
    </row>
    <row r="308" spans="2:15" ht="15">
      <c r="B308" s="89"/>
      <c r="C308" s="21"/>
      <c r="D308" s="21"/>
      <c r="E308" s="21"/>
      <c r="F308" s="21"/>
      <c r="G308" s="21"/>
      <c r="H308" s="21"/>
      <c r="I308" s="21"/>
      <c r="J308" s="21"/>
      <c r="K308" s="21"/>
      <c r="L308" s="21"/>
      <c r="M308" s="21"/>
      <c r="N308" s="21"/>
      <c r="O308" s="21"/>
    </row>
    <row r="309" spans="2:15" ht="15">
      <c r="B309" s="89"/>
      <c r="C309" s="21"/>
      <c r="D309" s="21"/>
      <c r="E309" s="21"/>
      <c r="F309" s="21"/>
      <c r="G309" s="21"/>
      <c r="H309" s="21"/>
      <c r="I309" s="21"/>
      <c r="J309" s="21"/>
      <c r="K309" s="21"/>
      <c r="L309" s="21"/>
      <c r="M309" s="21"/>
      <c r="N309" s="21"/>
      <c r="O309" s="21"/>
    </row>
    <row r="310" spans="2:15" ht="15">
      <c r="B310" s="52"/>
      <c r="C310" s="61" t="s">
        <v>109</v>
      </c>
      <c r="D310" s="21"/>
      <c r="E310" s="21"/>
      <c r="F310" s="21"/>
      <c r="G310" s="21"/>
      <c r="H310" s="21"/>
      <c r="I310" s="21"/>
      <c r="J310" s="21"/>
      <c r="K310" s="21"/>
      <c r="L310" s="21"/>
      <c r="M310" s="21"/>
      <c r="N310" s="21"/>
      <c r="O310" s="21"/>
    </row>
    <row r="311" spans="2:15" ht="4.5" customHeight="1">
      <c r="B311" s="52"/>
      <c r="C311" s="21"/>
      <c r="D311" s="21"/>
      <c r="E311" s="21"/>
      <c r="F311" s="21"/>
      <c r="G311" s="21"/>
      <c r="H311" s="21"/>
      <c r="I311" s="21"/>
      <c r="J311" s="21"/>
      <c r="K311" s="21"/>
      <c r="L311" s="21"/>
      <c r="M311" s="21"/>
      <c r="N311" s="21"/>
      <c r="O311" s="21"/>
    </row>
    <row r="312" spans="2:15" ht="14.25" customHeight="1">
      <c r="B312" s="52"/>
      <c r="C312" s="21"/>
      <c r="D312" s="21"/>
      <c r="E312" s="21"/>
      <c r="F312" s="21"/>
      <c r="G312" s="21"/>
      <c r="H312" s="21"/>
      <c r="I312" s="21"/>
      <c r="J312" s="21"/>
      <c r="K312" s="21"/>
      <c r="L312" s="21"/>
      <c r="M312" s="21"/>
      <c r="N312" s="21"/>
      <c r="O312" s="21"/>
    </row>
    <row r="313" spans="2:15" ht="6" customHeight="1">
      <c r="B313" s="52"/>
      <c r="C313" s="21"/>
      <c r="D313" s="21"/>
      <c r="E313" s="21"/>
      <c r="F313" s="21"/>
      <c r="G313" s="21"/>
      <c r="H313" s="21"/>
      <c r="I313" s="21"/>
      <c r="J313" s="21"/>
      <c r="K313" s="21"/>
      <c r="L313" s="21"/>
      <c r="M313" s="21"/>
      <c r="N313" s="21"/>
      <c r="O313" s="21"/>
    </row>
    <row r="314" spans="2:15" ht="15">
      <c r="B314" s="52"/>
      <c r="C314" s="21"/>
      <c r="D314" s="21"/>
      <c r="E314" s="21"/>
      <c r="F314" s="21"/>
      <c r="G314" s="21"/>
      <c r="H314" s="21"/>
      <c r="I314" s="21"/>
      <c r="J314" s="21"/>
      <c r="K314" s="21"/>
      <c r="L314" s="21"/>
      <c r="M314" s="21"/>
      <c r="N314" s="21"/>
      <c r="O314" s="21"/>
    </row>
    <row r="315" spans="2:15" ht="15" customHeight="1">
      <c r="B315" s="52"/>
      <c r="C315" s="21"/>
      <c r="D315" s="21"/>
      <c r="E315" s="21"/>
      <c r="F315" s="21"/>
      <c r="G315" s="21"/>
      <c r="H315" s="21"/>
      <c r="I315" s="21"/>
      <c r="J315" s="21"/>
      <c r="K315" s="21"/>
      <c r="L315" s="21"/>
      <c r="M315" s="21"/>
      <c r="N315" s="21"/>
      <c r="O315" s="21"/>
    </row>
    <row r="316" spans="2:15" ht="15">
      <c r="B316" s="52"/>
      <c r="C316" s="21"/>
      <c r="D316" s="21"/>
      <c r="E316" s="21"/>
      <c r="F316" s="21"/>
      <c r="G316" s="21"/>
      <c r="H316" s="21"/>
      <c r="I316" s="21"/>
      <c r="J316" s="21"/>
      <c r="K316" s="21"/>
      <c r="L316" s="21"/>
      <c r="M316" s="21"/>
      <c r="N316" s="21"/>
      <c r="O316" s="21"/>
    </row>
    <row r="317" spans="2:15" ht="15">
      <c r="B317" s="52"/>
      <c r="C317" s="21"/>
      <c r="D317" s="21"/>
      <c r="E317" s="21"/>
      <c r="F317" s="21"/>
      <c r="G317" s="21"/>
      <c r="H317" s="21"/>
      <c r="I317" s="21"/>
      <c r="J317" s="21"/>
      <c r="K317" s="21"/>
      <c r="L317" s="21"/>
      <c r="M317" s="21"/>
      <c r="N317" s="21"/>
      <c r="O317" s="21"/>
    </row>
    <row r="318" spans="2:15" ht="15">
      <c r="B318" s="52"/>
      <c r="C318" s="21"/>
      <c r="D318" s="21"/>
      <c r="E318" s="21"/>
      <c r="F318" s="21"/>
      <c r="G318" s="21"/>
      <c r="H318" s="21"/>
      <c r="I318" s="21"/>
      <c r="J318" s="21"/>
      <c r="K318" s="21"/>
      <c r="L318" s="21"/>
      <c r="M318" s="21"/>
      <c r="N318" s="21"/>
      <c r="O318" s="21"/>
    </row>
    <row r="319" spans="2:15" ht="15">
      <c r="B319" s="52"/>
      <c r="C319" s="21"/>
      <c r="D319" s="21"/>
      <c r="E319" s="21"/>
      <c r="F319" s="21"/>
      <c r="G319" s="21"/>
      <c r="H319" s="21"/>
      <c r="I319" s="21"/>
      <c r="J319" s="21"/>
      <c r="K319" s="21"/>
      <c r="L319" s="21"/>
      <c r="M319" s="21"/>
      <c r="N319" s="21"/>
      <c r="O319" s="21"/>
    </row>
    <row r="320" spans="2:15" ht="9" customHeight="1">
      <c r="B320" s="52"/>
      <c r="C320" s="21"/>
      <c r="D320" s="21"/>
      <c r="E320" s="21"/>
      <c r="F320" s="21"/>
      <c r="G320" s="21"/>
      <c r="H320" s="21"/>
      <c r="I320" s="21"/>
      <c r="J320" s="21"/>
      <c r="K320" s="21"/>
      <c r="L320" s="21"/>
      <c r="M320" s="21"/>
      <c r="N320" s="21"/>
      <c r="O320" s="21"/>
    </row>
    <row r="321" spans="2:15" ht="15.75">
      <c r="B321" s="88" t="s">
        <v>114</v>
      </c>
      <c r="C321" s="90" t="s">
        <v>193</v>
      </c>
      <c r="D321" s="21"/>
      <c r="E321" s="21"/>
      <c r="F321" s="21"/>
      <c r="G321" s="21"/>
      <c r="H321" s="21"/>
      <c r="I321" s="21"/>
      <c r="J321" s="21"/>
      <c r="K321" s="21"/>
      <c r="L321" s="21"/>
      <c r="M321" s="21"/>
      <c r="N321" s="21"/>
      <c r="O321" s="21"/>
    </row>
    <row r="322" spans="2:15" ht="8.25" customHeight="1">
      <c r="B322" s="52"/>
      <c r="C322" s="21"/>
      <c r="D322" s="21"/>
      <c r="E322" s="21"/>
      <c r="F322" s="21"/>
      <c r="G322" s="21"/>
      <c r="H322" s="21"/>
      <c r="I322" s="21"/>
      <c r="J322" s="21"/>
      <c r="K322" s="21"/>
      <c r="L322" s="21"/>
      <c r="M322" s="21"/>
      <c r="N322" s="21"/>
      <c r="O322" s="21"/>
    </row>
    <row r="323" spans="2:15" ht="15">
      <c r="B323" s="52"/>
      <c r="C323" s="21"/>
      <c r="D323" s="21"/>
      <c r="E323" s="21"/>
      <c r="F323" s="21"/>
      <c r="G323" s="21"/>
      <c r="H323" s="21"/>
      <c r="I323" s="21"/>
      <c r="J323" s="21"/>
      <c r="K323" s="21"/>
      <c r="L323" s="21"/>
      <c r="M323" s="21"/>
      <c r="N323" s="21"/>
      <c r="O323" s="21"/>
    </row>
    <row r="324" spans="2:15" ht="15">
      <c r="B324" s="52"/>
      <c r="C324" s="21"/>
      <c r="D324" s="21"/>
      <c r="E324" s="21"/>
      <c r="F324" s="21"/>
      <c r="G324" s="21"/>
      <c r="H324" s="21"/>
      <c r="I324" s="21"/>
      <c r="J324" s="21"/>
      <c r="K324" s="21"/>
      <c r="L324" s="21"/>
      <c r="M324" s="21"/>
      <c r="N324" s="21"/>
      <c r="O324" s="21"/>
    </row>
    <row r="325" spans="2:15" ht="15">
      <c r="B325" s="52"/>
      <c r="C325" s="21"/>
      <c r="D325" s="21"/>
      <c r="E325" s="21"/>
      <c r="F325" s="21"/>
      <c r="G325" s="21"/>
      <c r="H325" s="21"/>
      <c r="I325" s="21"/>
      <c r="J325" s="21"/>
      <c r="K325" s="21"/>
      <c r="L325" s="21"/>
      <c r="M325" s="21"/>
      <c r="N325" s="21"/>
      <c r="O325" s="21"/>
    </row>
    <row r="326" spans="2:15" ht="15.75" customHeight="1">
      <c r="B326" s="52"/>
      <c r="C326" s="21"/>
      <c r="D326" s="21"/>
      <c r="E326" s="21"/>
      <c r="F326" s="21"/>
      <c r="G326" s="21"/>
      <c r="H326" s="21"/>
      <c r="I326" s="21"/>
      <c r="J326" s="21"/>
      <c r="K326" s="21"/>
      <c r="L326" s="21"/>
      <c r="M326" s="21"/>
      <c r="N326" s="21"/>
      <c r="O326" s="21"/>
    </row>
    <row r="327" spans="2:15" ht="15">
      <c r="B327" s="52"/>
      <c r="C327" s="21"/>
      <c r="D327" s="21"/>
      <c r="E327" s="21"/>
      <c r="F327" s="21"/>
      <c r="G327" s="21"/>
      <c r="H327" s="21"/>
      <c r="I327" s="21"/>
      <c r="J327" s="21"/>
      <c r="K327" s="21"/>
      <c r="L327" s="21"/>
      <c r="M327" s="21"/>
      <c r="N327" s="21"/>
      <c r="O327" s="21"/>
    </row>
    <row r="328" spans="2:15" ht="15">
      <c r="B328" s="52"/>
      <c r="C328" s="21"/>
      <c r="D328" s="21"/>
      <c r="E328" s="21"/>
      <c r="F328" s="21"/>
      <c r="G328" s="21"/>
      <c r="H328" s="21"/>
      <c r="I328" s="21"/>
      <c r="J328" s="21"/>
      <c r="K328" s="21"/>
      <c r="L328" s="21"/>
      <c r="M328" s="21"/>
      <c r="N328" s="21"/>
      <c r="O328" s="21"/>
    </row>
    <row r="329" spans="2:15" ht="15">
      <c r="B329" s="52"/>
      <c r="C329" s="21"/>
      <c r="D329" s="21"/>
      <c r="E329" s="21"/>
      <c r="F329" s="21"/>
      <c r="G329" s="21"/>
      <c r="H329" s="21"/>
      <c r="I329" s="21"/>
      <c r="J329" s="21"/>
      <c r="K329" s="21"/>
      <c r="L329" s="21"/>
      <c r="M329" s="21"/>
      <c r="N329" s="21"/>
      <c r="O329" s="21"/>
    </row>
    <row r="330" spans="2:15" ht="15">
      <c r="B330" s="52"/>
      <c r="C330" s="21"/>
      <c r="D330" s="21"/>
      <c r="E330" s="21"/>
      <c r="F330" s="21"/>
      <c r="G330" s="21"/>
      <c r="H330" s="21"/>
      <c r="I330" s="21"/>
      <c r="J330" s="21"/>
      <c r="K330" s="21"/>
      <c r="L330" s="21"/>
      <c r="M330" s="21"/>
      <c r="N330" s="21"/>
      <c r="O330" s="21"/>
    </row>
    <row r="331" spans="2:15" ht="15">
      <c r="B331" s="52"/>
      <c r="C331" s="21"/>
      <c r="D331" s="21"/>
      <c r="E331" s="21"/>
      <c r="F331" s="21"/>
      <c r="G331" s="21"/>
      <c r="H331" s="21"/>
      <c r="I331" s="21"/>
      <c r="J331" s="21"/>
      <c r="K331" s="21"/>
      <c r="L331" s="21"/>
      <c r="M331" s="21"/>
      <c r="N331" s="21"/>
      <c r="O331" s="21"/>
    </row>
    <row r="332" spans="2:15" ht="15">
      <c r="B332" s="21"/>
      <c r="C332" s="21"/>
      <c r="D332" s="21"/>
      <c r="E332" s="21"/>
      <c r="F332" s="21"/>
      <c r="G332" s="21"/>
      <c r="H332" s="21"/>
      <c r="I332" s="21"/>
      <c r="J332" s="21"/>
      <c r="K332" s="21"/>
      <c r="L332" s="21"/>
      <c r="M332" s="21"/>
      <c r="N332" s="21"/>
      <c r="O332" s="21"/>
    </row>
    <row r="333" spans="2:15" ht="15">
      <c r="B333" s="21"/>
      <c r="C333" s="21"/>
      <c r="D333" s="21"/>
      <c r="E333" s="21"/>
      <c r="F333" s="21"/>
      <c r="G333" s="21"/>
      <c r="H333" s="21"/>
      <c r="I333" s="21"/>
      <c r="J333" s="21"/>
      <c r="K333" s="21"/>
      <c r="L333" s="21"/>
      <c r="M333" s="21"/>
      <c r="N333" s="21"/>
      <c r="O333" s="21"/>
    </row>
    <row r="334" spans="2:15" ht="15">
      <c r="B334" s="21"/>
      <c r="C334" s="21"/>
      <c r="D334" s="21"/>
      <c r="E334" s="21"/>
      <c r="F334" s="21"/>
      <c r="G334" s="21"/>
      <c r="H334" s="21"/>
      <c r="I334" s="21"/>
      <c r="J334" s="21"/>
      <c r="K334" s="21"/>
      <c r="L334" s="21"/>
      <c r="M334" s="21"/>
      <c r="N334" s="21"/>
      <c r="O334" s="21"/>
    </row>
  </sheetData>
  <mergeCells count="8">
    <mergeCell ref="I77:M77"/>
    <mergeCell ref="C248:E248"/>
    <mergeCell ref="M197:O197"/>
    <mergeCell ref="I197:K197"/>
    <mergeCell ref="C245:E245"/>
    <mergeCell ref="C246:E246"/>
    <mergeCell ref="I151:K151"/>
    <mergeCell ref="M151:O151"/>
  </mergeCells>
  <printOptions/>
  <pageMargins left="0.75" right="0.6" top="0.75" bottom="0.35" header="0.5" footer="0.35"/>
  <pageSetup firstPageNumber="5" useFirstPageNumber="1" horizontalDpi="300" verticalDpi="300" orientation="portrait" paperSize="9" scale="79" r:id="rId2"/>
  <headerFooter alignWithMargins="0">
    <oddFooter>&amp;C&amp;P</oddFooter>
  </headerFooter>
  <rowBreaks count="4" manualBreakCount="4">
    <brk id="69" max="16" man="1"/>
    <brk id="145" max="16" man="1"/>
    <brk id="217" max="16" man="1"/>
    <brk id="285"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M72"/>
  <sheetViews>
    <sheetView view="pageBreakPreview" zoomScale="75" zoomScaleSheetLayoutView="75" workbookViewId="0" topLeftCell="A1">
      <selection activeCell="A5" sqref="A5"/>
    </sheetView>
  </sheetViews>
  <sheetFormatPr defaultColWidth="8.88671875" defaultRowHeight="15"/>
  <cols>
    <col min="1" max="1" width="1.33203125" style="197" customWidth="1"/>
    <col min="2" max="2" width="4.10546875" style="197" customWidth="1"/>
    <col min="3" max="3" width="1.66796875" style="197" customWidth="1"/>
    <col min="4" max="4" width="7.10546875" style="197" customWidth="1"/>
    <col min="5" max="5" width="24.88671875" style="197" customWidth="1"/>
    <col min="6" max="6" width="3.21484375" style="197" customWidth="1"/>
    <col min="7" max="13" width="11.77734375" style="197" customWidth="1"/>
    <col min="14" max="14" width="1.5625" style="197" customWidth="1"/>
    <col min="15" max="16384" width="7.10546875" style="197" customWidth="1"/>
  </cols>
  <sheetData>
    <row r="1" spans="1:14" ht="18.75">
      <c r="A1" s="195"/>
      <c r="B1" s="195"/>
      <c r="C1" s="195"/>
      <c r="D1" s="195"/>
      <c r="E1" s="195"/>
      <c r="F1" s="195"/>
      <c r="G1" s="195"/>
      <c r="H1" s="195"/>
      <c r="I1" s="195"/>
      <c r="J1" s="195"/>
      <c r="K1" s="195"/>
      <c r="L1" s="195"/>
      <c r="M1" s="196" t="s">
        <v>204</v>
      </c>
      <c r="N1" s="195"/>
    </row>
    <row r="2" spans="1:14" ht="20.25">
      <c r="A2" s="195"/>
      <c r="B2" s="198" t="s">
        <v>205</v>
      </c>
      <c r="C2" s="195"/>
      <c r="D2" s="195"/>
      <c r="E2" s="195"/>
      <c r="F2" s="195"/>
      <c r="G2" s="195"/>
      <c r="H2" s="195"/>
      <c r="I2" s="195"/>
      <c r="J2" s="195"/>
      <c r="K2" s="195"/>
      <c r="L2" s="195"/>
      <c r="N2" s="195"/>
    </row>
    <row r="3" spans="1:14" ht="15.75">
      <c r="A3" s="195"/>
      <c r="B3" s="199" t="s">
        <v>28</v>
      </c>
      <c r="C3" s="195"/>
      <c r="D3" s="195"/>
      <c r="E3" s="195"/>
      <c r="F3" s="195"/>
      <c r="G3" s="195"/>
      <c r="H3" s="195"/>
      <c r="I3" s="195"/>
      <c r="J3" s="195"/>
      <c r="K3" s="195"/>
      <c r="L3" s="195"/>
      <c r="M3" s="200"/>
      <c r="N3" s="195"/>
    </row>
    <row r="4" spans="1:14" ht="15">
      <c r="A4" s="195"/>
      <c r="B4" s="201"/>
      <c r="C4" s="195"/>
      <c r="D4" s="195"/>
      <c r="E4" s="195"/>
      <c r="F4" s="195"/>
      <c r="G4" s="195"/>
      <c r="H4" s="195"/>
      <c r="I4" s="195"/>
      <c r="J4" s="195"/>
      <c r="K4" s="195"/>
      <c r="L4" s="195"/>
      <c r="M4" s="195"/>
      <c r="N4" s="195"/>
    </row>
    <row r="5" spans="1:14" ht="15">
      <c r="A5" s="195"/>
      <c r="B5" s="201"/>
      <c r="C5" s="195"/>
      <c r="D5" s="195"/>
      <c r="E5" s="195"/>
      <c r="F5" s="195"/>
      <c r="G5" s="195"/>
      <c r="H5" s="195"/>
      <c r="I5" s="195"/>
      <c r="J5" s="195"/>
      <c r="K5" s="195"/>
      <c r="L5" s="195"/>
      <c r="M5" s="195"/>
      <c r="N5" s="195"/>
    </row>
    <row r="6" spans="1:14" ht="20.25">
      <c r="A6" s="195"/>
      <c r="B6" s="198" t="s">
        <v>206</v>
      </c>
      <c r="C6" s="195"/>
      <c r="D6" s="195"/>
      <c r="E6" s="195"/>
      <c r="F6" s="195"/>
      <c r="G6" s="195"/>
      <c r="H6" s="195"/>
      <c r="I6" s="195"/>
      <c r="J6" s="195"/>
      <c r="K6" s="195"/>
      <c r="L6" s="195"/>
      <c r="M6" s="195"/>
      <c r="N6" s="195"/>
    </row>
    <row r="7" spans="1:14" ht="20.25">
      <c r="A7" s="195"/>
      <c r="B7" s="202" t="s">
        <v>287</v>
      </c>
      <c r="C7" s="195"/>
      <c r="D7" s="195"/>
      <c r="E7" s="195"/>
      <c r="F7" s="195"/>
      <c r="G7" s="195"/>
      <c r="H7" s="195"/>
      <c r="I7" s="195"/>
      <c r="J7" s="195"/>
      <c r="K7" s="195"/>
      <c r="L7" s="195"/>
      <c r="M7" s="195"/>
      <c r="N7" s="195"/>
    </row>
    <row r="8" spans="1:14" ht="15">
      <c r="A8" s="195"/>
      <c r="B8" s="195"/>
      <c r="C8" s="195"/>
      <c r="D8" s="195"/>
      <c r="E8" s="195"/>
      <c r="F8" s="195"/>
      <c r="G8" s="195"/>
      <c r="H8" s="195"/>
      <c r="I8" s="195"/>
      <c r="J8" s="195"/>
      <c r="K8" s="195"/>
      <c r="L8" s="195"/>
      <c r="M8" s="195"/>
      <c r="N8" s="195"/>
    </row>
    <row r="9" spans="1:39" ht="15.75">
      <c r="A9" s="195"/>
      <c r="F9" s="203"/>
      <c r="G9" s="203"/>
      <c r="H9" s="203"/>
      <c r="I9" s="203"/>
      <c r="J9" s="203"/>
      <c r="K9" s="203"/>
      <c r="L9" s="203"/>
      <c r="M9" s="203"/>
      <c r="N9" s="203"/>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row>
    <row r="10" spans="1:14" ht="18.75">
      <c r="A10" s="195"/>
      <c r="B10" s="205" t="s">
        <v>207</v>
      </c>
      <c r="C10" s="206" t="s">
        <v>208</v>
      </c>
      <c r="D10" s="206"/>
      <c r="E10" s="203"/>
      <c r="F10" s="203"/>
      <c r="G10" s="207"/>
      <c r="H10" s="207"/>
      <c r="I10" s="207"/>
      <c r="J10" s="207"/>
      <c r="K10" s="207"/>
      <c r="L10" s="208"/>
      <c r="M10" s="208"/>
      <c r="N10" s="208"/>
    </row>
    <row r="11" spans="1:14" ht="16.5" thickBot="1">
      <c r="A11" s="195"/>
      <c r="B11" s="208"/>
      <c r="C11" s="203"/>
      <c r="D11" s="203"/>
      <c r="E11" s="203"/>
      <c r="F11" s="203"/>
      <c r="G11" s="207"/>
      <c r="H11" s="207"/>
      <c r="I11" s="207"/>
      <c r="J11" s="207"/>
      <c r="K11" s="207"/>
      <c r="L11" s="208"/>
      <c r="M11" s="208"/>
      <c r="N11" s="208"/>
    </row>
    <row r="12" spans="1:14" ht="21" customHeight="1" thickBot="1" thickTop="1">
      <c r="A12" s="195"/>
      <c r="B12" s="208"/>
      <c r="C12" s="209"/>
      <c r="D12" s="210"/>
      <c r="E12" s="210"/>
      <c r="F12" s="193"/>
      <c r="G12" s="194" t="s">
        <v>11</v>
      </c>
      <c r="H12" s="298" t="s">
        <v>209</v>
      </c>
      <c r="I12" s="299"/>
      <c r="J12" s="300"/>
      <c r="K12" s="211" t="s">
        <v>210</v>
      </c>
      <c r="L12" s="212"/>
      <c r="M12" s="213"/>
      <c r="N12" s="207"/>
    </row>
    <row r="13" spans="1:14" ht="18" customHeight="1">
      <c r="A13" s="195"/>
      <c r="B13" s="208"/>
      <c r="C13" s="214"/>
      <c r="D13" s="215"/>
      <c r="E13" s="215"/>
      <c r="F13" s="216"/>
      <c r="G13" s="217" t="s">
        <v>211</v>
      </c>
      <c r="H13" s="218" t="s">
        <v>212</v>
      </c>
      <c r="I13" s="219" t="s">
        <v>213</v>
      </c>
      <c r="J13" s="220"/>
      <c r="K13" s="221" t="s">
        <v>212</v>
      </c>
      <c r="L13" s="222" t="s">
        <v>214</v>
      </c>
      <c r="M13" s="223"/>
      <c r="N13" s="224"/>
    </row>
    <row r="14" spans="1:14" ht="18" customHeight="1">
      <c r="A14" s="195"/>
      <c r="B14" s="208"/>
      <c r="C14" s="214"/>
      <c r="D14" s="225" t="s">
        <v>215</v>
      </c>
      <c r="E14" s="215"/>
      <c r="F14" s="216"/>
      <c r="G14" s="226" t="s">
        <v>216</v>
      </c>
      <c r="H14" s="227" t="s">
        <v>217</v>
      </c>
      <c r="I14" s="228" t="s">
        <v>183</v>
      </c>
      <c r="J14" s="229" t="s">
        <v>218</v>
      </c>
      <c r="K14" s="230" t="s">
        <v>217</v>
      </c>
      <c r="L14" s="231" t="s">
        <v>219</v>
      </c>
      <c r="M14" s="269"/>
      <c r="N14" s="224"/>
    </row>
    <row r="15" spans="1:14" ht="18" customHeight="1">
      <c r="A15" s="195"/>
      <c r="B15" s="208"/>
      <c r="C15" s="232"/>
      <c r="D15" s="233"/>
      <c r="E15" s="233"/>
      <c r="F15" s="234"/>
      <c r="G15" s="235" t="s">
        <v>220</v>
      </c>
      <c r="H15" s="236" t="s">
        <v>221</v>
      </c>
      <c r="I15" s="237" t="s">
        <v>182</v>
      </c>
      <c r="J15" s="238" t="s">
        <v>222</v>
      </c>
      <c r="K15" s="239" t="s">
        <v>221</v>
      </c>
      <c r="L15" s="240" t="s">
        <v>223</v>
      </c>
      <c r="M15" s="240" t="s">
        <v>224</v>
      </c>
      <c r="N15" s="224"/>
    </row>
    <row r="16" spans="1:14" ht="15.75">
      <c r="A16" s="195"/>
      <c r="B16" s="208"/>
      <c r="C16" s="224"/>
      <c r="D16" s="207"/>
      <c r="E16" s="207"/>
      <c r="F16" s="241"/>
      <c r="G16" s="242" t="s">
        <v>225</v>
      </c>
      <c r="H16" s="243" t="s">
        <v>225</v>
      </c>
      <c r="I16" s="244" t="s">
        <v>225</v>
      </c>
      <c r="J16" s="245" t="s">
        <v>225</v>
      </c>
      <c r="K16" s="243" t="s">
        <v>225</v>
      </c>
      <c r="L16" s="244" t="s">
        <v>225</v>
      </c>
      <c r="M16" s="244" t="s">
        <v>225</v>
      </c>
      <c r="N16" s="208"/>
    </row>
    <row r="17" spans="1:14" ht="15.75">
      <c r="A17" s="195"/>
      <c r="B17" s="208"/>
      <c r="C17" s="224"/>
      <c r="E17" s="207"/>
      <c r="F17" s="241"/>
      <c r="G17" s="246"/>
      <c r="H17" s="247"/>
      <c r="I17" s="247"/>
      <c r="J17" s="248"/>
      <c r="K17" s="247"/>
      <c r="L17" s="249" t="s">
        <v>11</v>
      </c>
      <c r="M17" s="249" t="s">
        <v>11</v>
      </c>
      <c r="N17" s="208"/>
    </row>
    <row r="18" spans="1:14" ht="15.75">
      <c r="A18" s="195"/>
      <c r="B18" s="208"/>
      <c r="C18" s="224"/>
      <c r="D18" s="250" t="s">
        <v>226</v>
      </c>
      <c r="E18" s="207"/>
      <c r="F18" s="241"/>
      <c r="G18" s="246"/>
      <c r="H18" s="247"/>
      <c r="I18" s="247"/>
      <c r="J18" s="248"/>
      <c r="K18" s="247"/>
      <c r="L18" s="249"/>
      <c r="M18" s="249"/>
      <c r="N18" s="208"/>
    </row>
    <row r="19" spans="1:14" ht="15.75">
      <c r="A19" s="195"/>
      <c r="B19" s="208"/>
      <c r="C19" s="224"/>
      <c r="D19" s="207" t="s">
        <v>227</v>
      </c>
      <c r="E19" s="207"/>
      <c r="F19" s="241"/>
      <c r="G19" s="251">
        <v>2</v>
      </c>
      <c r="H19" s="252">
        <f>+G19</f>
        <v>2</v>
      </c>
      <c r="I19" s="253">
        <v>0</v>
      </c>
      <c r="J19" s="254">
        <v>0</v>
      </c>
      <c r="K19" s="252">
        <f>+H19</f>
        <v>2</v>
      </c>
      <c r="L19" s="253">
        <v>0</v>
      </c>
      <c r="M19" s="253">
        <v>0</v>
      </c>
      <c r="N19" s="208"/>
    </row>
    <row r="20" spans="1:14" ht="15.75">
      <c r="A20" s="195"/>
      <c r="B20" s="208"/>
      <c r="C20" s="224"/>
      <c r="D20" s="207" t="s">
        <v>228</v>
      </c>
      <c r="E20" s="207"/>
      <c r="F20" s="241"/>
      <c r="G20" s="251">
        <v>29.4</v>
      </c>
      <c r="H20" s="252">
        <f>+G20</f>
        <v>29.4</v>
      </c>
      <c r="I20" s="253">
        <v>0</v>
      </c>
      <c r="J20" s="254">
        <v>0</v>
      </c>
      <c r="K20" s="252">
        <f>+H20</f>
        <v>29.4</v>
      </c>
      <c r="L20" s="253">
        <v>0</v>
      </c>
      <c r="M20" s="253">
        <v>0</v>
      </c>
      <c r="N20" s="208"/>
    </row>
    <row r="21" spans="1:14" ht="15.75">
      <c r="A21" s="195"/>
      <c r="B21" s="208"/>
      <c r="C21" s="224"/>
      <c r="D21" s="207" t="s">
        <v>229</v>
      </c>
      <c r="E21" s="207"/>
      <c r="F21" s="241"/>
      <c r="G21" s="251">
        <v>2.5</v>
      </c>
      <c r="H21" s="252">
        <f>+G21</f>
        <v>2.5</v>
      </c>
      <c r="I21" s="253">
        <v>0</v>
      </c>
      <c r="J21" s="254">
        <v>0</v>
      </c>
      <c r="K21" s="252">
        <f>+H21</f>
        <v>2.5</v>
      </c>
      <c r="L21" s="253">
        <v>0</v>
      </c>
      <c r="M21" s="253">
        <v>0</v>
      </c>
      <c r="N21" s="208"/>
    </row>
    <row r="22" spans="1:14" ht="15.75">
      <c r="A22" s="195"/>
      <c r="B22" s="208"/>
      <c r="C22" s="224"/>
      <c r="D22" s="207"/>
      <c r="E22" s="207"/>
      <c r="F22" s="241"/>
      <c r="G22" s="255">
        <f>SUM(G19:G21)-0.1*0</f>
        <v>33.9</v>
      </c>
      <c r="H22" s="252"/>
      <c r="I22" s="252"/>
      <c r="J22" s="254"/>
      <c r="K22" s="252"/>
      <c r="L22" s="253"/>
      <c r="M22" s="253"/>
      <c r="N22" s="208"/>
    </row>
    <row r="23" spans="1:14" ht="15.75">
      <c r="A23" s="195"/>
      <c r="B23" s="208"/>
      <c r="C23" s="224"/>
      <c r="D23" s="207"/>
      <c r="E23" s="207"/>
      <c r="F23" s="241"/>
      <c r="G23" s="251"/>
      <c r="H23" s="252"/>
      <c r="I23" s="252"/>
      <c r="J23" s="254"/>
      <c r="K23" s="252"/>
      <c r="L23" s="253"/>
      <c r="M23" s="253"/>
      <c r="N23" s="208"/>
    </row>
    <row r="24" spans="1:14" ht="15.75">
      <c r="A24" s="195"/>
      <c r="B24" s="208"/>
      <c r="C24" s="224"/>
      <c r="D24" s="207"/>
      <c r="E24" s="207"/>
      <c r="F24" s="241"/>
      <c r="G24" s="251"/>
      <c r="H24" s="252"/>
      <c r="I24" s="252"/>
      <c r="J24" s="254"/>
      <c r="K24" s="252"/>
      <c r="L24" s="253"/>
      <c r="M24" s="253"/>
      <c r="N24" s="208"/>
    </row>
    <row r="25" spans="1:14" ht="15.75">
      <c r="A25" s="195"/>
      <c r="B25" s="208"/>
      <c r="C25" s="224"/>
      <c r="D25" s="250" t="s">
        <v>230</v>
      </c>
      <c r="E25" s="207"/>
      <c r="F25" s="241"/>
      <c r="G25" s="251"/>
      <c r="H25" s="252"/>
      <c r="I25" s="252"/>
      <c r="J25" s="254"/>
      <c r="K25" s="252"/>
      <c r="L25" s="253"/>
      <c r="M25" s="253"/>
      <c r="N25" s="208"/>
    </row>
    <row r="26" spans="1:14" ht="15.75">
      <c r="A26" s="195"/>
      <c r="B26" s="208"/>
      <c r="C26" s="224"/>
      <c r="D26" s="207" t="s">
        <v>231</v>
      </c>
      <c r="E26" s="207"/>
      <c r="F26" s="241"/>
      <c r="G26" s="251"/>
      <c r="H26" s="252"/>
      <c r="I26" s="252"/>
      <c r="J26" s="254"/>
      <c r="K26" s="252"/>
      <c r="L26" s="253"/>
      <c r="M26" s="253"/>
      <c r="N26" s="208"/>
    </row>
    <row r="27" spans="1:14" ht="15.75">
      <c r="A27" s="195"/>
      <c r="B27" s="208"/>
      <c r="C27" s="224"/>
      <c r="D27" s="207" t="s">
        <v>232</v>
      </c>
      <c r="E27" s="207"/>
      <c r="F27" s="241"/>
      <c r="G27" s="251"/>
      <c r="H27" s="252"/>
      <c r="I27" s="252"/>
      <c r="J27" s="254"/>
      <c r="K27" s="252"/>
      <c r="L27" s="253"/>
      <c r="M27" s="253"/>
      <c r="N27" s="208"/>
    </row>
    <row r="28" spans="1:16" ht="15.75">
      <c r="A28" s="195"/>
      <c r="B28" s="208"/>
      <c r="C28" s="224"/>
      <c r="D28" s="207" t="s">
        <v>233</v>
      </c>
      <c r="E28" s="207"/>
      <c r="F28" s="241" t="s">
        <v>11</v>
      </c>
      <c r="G28" s="251">
        <v>174.3</v>
      </c>
      <c r="H28" s="252">
        <f>11+2+1+4.4</f>
        <v>18.4</v>
      </c>
      <c r="I28" s="253">
        <f>+G28-H28-116.1</f>
        <v>39.80000000000001</v>
      </c>
      <c r="J28" s="254">
        <f>116.1+I28</f>
        <v>155.9</v>
      </c>
      <c r="K28" s="252">
        <f>11+2+1+4.4</f>
        <v>18.4</v>
      </c>
      <c r="L28" s="253">
        <f>+I28</f>
        <v>39.80000000000001</v>
      </c>
      <c r="M28" s="253">
        <f>116.1+L28</f>
        <v>155.9</v>
      </c>
      <c r="N28" s="208"/>
      <c r="O28" s="256">
        <f>+M28+K28</f>
        <v>174.3</v>
      </c>
      <c r="P28" s="256">
        <f>+G28-O28</f>
        <v>0</v>
      </c>
    </row>
    <row r="29" spans="1:14" ht="15.75">
      <c r="A29" s="195"/>
      <c r="B29" s="208"/>
      <c r="C29" s="224"/>
      <c r="D29" s="207"/>
      <c r="E29" s="207"/>
      <c r="F29" s="241"/>
      <c r="G29" s="251"/>
      <c r="H29" s="252"/>
      <c r="I29" s="253"/>
      <c r="J29" s="254"/>
      <c r="K29" s="252"/>
      <c r="L29" s="253"/>
      <c r="M29" s="253"/>
      <c r="N29" s="208"/>
    </row>
    <row r="30" spans="1:14" ht="15.75">
      <c r="A30" s="195"/>
      <c r="B30" s="208"/>
      <c r="C30" s="224"/>
      <c r="D30" s="207"/>
      <c r="E30" s="207"/>
      <c r="F30" s="241"/>
      <c r="G30" s="251"/>
      <c r="H30" s="252"/>
      <c r="I30" s="253"/>
      <c r="J30" s="254"/>
      <c r="K30" s="252"/>
      <c r="L30" s="253"/>
      <c r="M30" s="253"/>
      <c r="N30" s="208"/>
    </row>
    <row r="31" spans="1:14" ht="15.75">
      <c r="A31" s="195"/>
      <c r="B31" s="208"/>
      <c r="C31" s="224"/>
      <c r="D31" s="250" t="s">
        <v>235</v>
      </c>
      <c r="E31" s="207"/>
      <c r="F31" s="241"/>
      <c r="G31" s="251"/>
      <c r="H31" s="252"/>
      <c r="I31" s="253"/>
      <c r="J31" s="254"/>
      <c r="K31" s="252"/>
      <c r="L31" s="253"/>
      <c r="M31" s="253"/>
      <c r="N31" s="208"/>
    </row>
    <row r="32" spans="1:14" ht="15.75">
      <c r="A32" s="195"/>
      <c r="B32" s="208"/>
      <c r="C32" s="224"/>
      <c r="D32" s="207" t="s">
        <v>236</v>
      </c>
      <c r="E32" s="207"/>
      <c r="F32" s="241"/>
      <c r="G32" s="251"/>
      <c r="H32" s="252"/>
      <c r="I32" s="253"/>
      <c r="J32" s="254"/>
      <c r="K32" s="252"/>
      <c r="L32" s="253"/>
      <c r="M32" s="253"/>
      <c r="N32" s="208"/>
    </row>
    <row r="33" spans="1:14" ht="15.75">
      <c r="A33" s="195"/>
      <c r="B33" s="208"/>
      <c r="C33" s="224"/>
      <c r="D33" s="207" t="s">
        <v>237</v>
      </c>
      <c r="E33" s="207"/>
      <c r="F33" s="241" t="s">
        <v>234</v>
      </c>
      <c r="G33" s="251">
        <v>45.4</v>
      </c>
      <c r="H33" s="252">
        <v>0</v>
      </c>
      <c r="I33" s="253">
        <f>3+42.6-I28</f>
        <v>5.79999999999999</v>
      </c>
      <c r="J33" s="254">
        <f>+I33</f>
        <v>5.79999999999999</v>
      </c>
      <c r="K33" s="252">
        <v>0</v>
      </c>
      <c r="L33" s="253">
        <f>1.2+42.6-L28</f>
        <v>3.999999999999993</v>
      </c>
      <c r="M33" s="253">
        <f>+L33</f>
        <v>3.999999999999993</v>
      </c>
      <c r="N33" s="208"/>
    </row>
    <row r="34" spans="1:14" ht="15.75">
      <c r="A34" s="195"/>
      <c r="B34" s="208"/>
      <c r="C34" s="224"/>
      <c r="D34" s="207"/>
      <c r="E34" s="207"/>
      <c r="F34" s="241"/>
      <c r="G34" s="251"/>
      <c r="H34" s="252"/>
      <c r="I34" s="253"/>
      <c r="J34" s="254"/>
      <c r="K34" s="252"/>
      <c r="L34" s="253"/>
      <c r="M34" s="253"/>
      <c r="N34" s="208"/>
    </row>
    <row r="35" spans="1:14" ht="15.75">
      <c r="A35" s="195"/>
      <c r="B35" s="208"/>
      <c r="C35" s="224"/>
      <c r="D35" s="207"/>
      <c r="E35" s="207"/>
      <c r="F35" s="241"/>
      <c r="G35" s="251"/>
      <c r="H35" s="252"/>
      <c r="I35" s="253"/>
      <c r="J35" s="254"/>
      <c r="K35" s="252"/>
      <c r="L35" s="253"/>
      <c r="M35" s="253"/>
      <c r="N35" s="208"/>
    </row>
    <row r="36" spans="1:14" ht="15.75">
      <c r="A36" s="195"/>
      <c r="B36" s="208"/>
      <c r="C36" s="224"/>
      <c r="D36" s="250" t="s">
        <v>238</v>
      </c>
      <c r="E36" s="207"/>
      <c r="F36" s="241"/>
      <c r="G36" s="251"/>
      <c r="H36" s="252"/>
      <c r="I36" s="253"/>
      <c r="J36" s="254"/>
      <c r="K36" s="252"/>
      <c r="L36" s="253"/>
      <c r="M36" s="253"/>
      <c r="N36" s="208"/>
    </row>
    <row r="37" spans="1:14" ht="15.75">
      <c r="A37" s="195"/>
      <c r="B37" s="208"/>
      <c r="C37" s="224"/>
      <c r="D37" s="207" t="s">
        <v>239</v>
      </c>
      <c r="E37" s="207"/>
      <c r="F37" s="241"/>
      <c r="G37" s="251"/>
      <c r="H37" s="252"/>
      <c r="I37" s="253"/>
      <c r="J37" s="254"/>
      <c r="K37" s="252"/>
      <c r="L37" s="253"/>
      <c r="M37" s="253"/>
      <c r="N37" s="208"/>
    </row>
    <row r="38" spans="1:14" ht="15.75">
      <c r="A38" s="195"/>
      <c r="B38" s="208"/>
      <c r="C38" s="224"/>
      <c r="D38" s="207" t="s">
        <v>240</v>
      </c>
      <c r="E38" s="207"/>
      <c r="F38" s="241" t="s">
        <v>234</v>
      </c>
      <c r="G38" s="251">
        <v>9.7</v>
      </c>
      <c r="H38" s="252">
        <v>0</v>
      </c>
      <c r="I38" s="253">
        <v>0</v>
      </c>
      <c r="J38" s="254">
        <v>0</v>
      </c>
      <c r="K38" s="252">
        <v>0</v>
      </c>
      <c r="L38" s="253">
        <v>0</v>
      </c>
      <c r="M38" s="253">
        <v>0</v>
      </c>
      <c r="N38" s="208"/>
    </row>
    <row r="39" spans="1:14" ht="15.75">
      <c r="A39" s="195"/>
      <c r="B39" s="208"/>
      <c r="C39" s="224"/>
      <c r="D39" s="207"/>
      <c r="E39" s="207"/>
      <c r="F39" s="241"/>
      <c r="G39" s="251"/>
      <c r="H39" s="252"/>
      <c r="I39" s="253"/>
      <c r="J39" s="254"/>
      <c r="K39" s="252"/>
      <c r="L39" s="253"/>
      <c r="M39" s="253"/>
      <c r="N39" s="208"/>
    </row>
    <row r="40" spans="1:14" ht="15.75">
      <c r="A40" s="195"/>
      <c r="B40" s="208"/>
      <c r="C40" s="224"/>
      <c r="D40" s="207"/>
      <c r="E40" s="207"/>
      <c r="F40" s="241"/>
      <c r="G40" s="251"/>
      <c r="H40" s="252"/>
      <c r="I40" s="253"/>
      <c r="J40" s="254"/>
      <c r="K40" s="252"/>
      <c r="L40" s="253"/>
      <c r="M40" s="253"/>
      <c r="N40" s="208"/>
    </row>
    <row r="41" spans="1:14" ht="15.75">
      <c r="A41" s="195"/>
      <c r="B41" s="208"/>
      <c r="C41" s="224"/>
      <c r="D41" s="250" t="s">
        <v>241</v>
      </c>
      <c r="E41" s="207"/>
      <c r="F41" s="241"/>
      <c r="G41" s="251"/>
      <c r="H41" s="252"/>
      <c r="I41" s="253"/>
      <c r="J41" s="254"/>
      <c r="K41" s="252"/>
      <c r="L41" s="253"/>
      <c r="M41" s="253"/>
      <c r="N41" s="208"/>
    </row>
    <row r="42" spans="1:14" ht="15.75">
      <c r="A42" s="195"/>
      <c r="B42" s="208"/>
      <c r="C42" s="224"/>
      <c r="D42" s="207" t="s">
        <v>242</v>
      </c>
      <c r="E42" s="207"/>
      <c r="F42" s="241"/>
      <c r="G42" s="251"/>
      <c r="H42" s="252"/>
      <c r="I42" s="253"/>
      <c r="J42" s="254"/>
      <c r="K42" s="252"/>
      <c r="L42" s="253"/>
      <c r="M42" s="253"/>
      <c r="N42" s="208"/>
    </row>
    <row r="43" spans="1:14" ht="15.75">
      <c r="A43" s="195"/>
      <c r="B43" s="208"/>
      <c r="C43" s="224"/>
      <c r="D43" s="207" t="s">
        <v>243</v>
      </c>
      <c r="E43" s="207"/>
      <c r="F43" s="241"/>
      <c r="G43" s="251"/>
      <c r="H43" s="252"/>
      <c r="I43" s="253"/>
      <c r="J43" s="254"/>
      <c r="K43" s="252"/>
      <c r="L43" s="253"/>
      <c r="M43" s="253"/>
      <c r="N43" s="208"/>
    </row>
    <row r="44" spans="1:14" ht="15.75">
      <c r="A44" s="195"/>
      <c r="B44" s="208"/>
      <c r="C44" s="224"/>
      <c r="D44" s="207" t="s">
        <v>244</v>
      </c>
      <c r="E44" s="207"/>
      <c r="F44" s="241"/>
      <c r="G44" s="251">
        <v>278</v>
      </c>
      <c r="H44" s="252">
        <v>0</v>
      </c>
      <c r="I44" s="253">
        <v>0</v>
      </c>
      <c r="J44" s="254">
        <v>0</v>
      </c>
      <c r="K44" s="252">
        <v>0</v>
      </c>
      <c r="L44" s="253">
        <v>0</v>
      </c>
      <c r="M44" s="253">
        <v>0</v>
      </c>
      <c r="N44" s="208"/>
    </row>
    <row r="45" spans="1:14" ht="15.75">
      <c r="A45" s="195"/>
      <c r="B45" s="208"/>
      <c r="C45" s="224"/>
      <c r="D45" s="207"/>
      <c r="E45" s="207"/>
      <c r="F45" s="241"/>
      <c r="G45" s="257"/>
      <c r="H45" s="252"/>
      <c r="I45" s="252"/>
      <c r="J45" s="254"/>
      <c r="K45" s="252"/>
      <c r="L45" s="252"/>
      <c r="M45" s="252"/>
      <c r="N45" s="208"/>
    </row>
    <row r="46" spans="1:14" ht="18.75" customHeight="1" thickBot="1">
      <c r="A46" s="195"/>
      <c r="B46" s="208"/>
      <c r="C46" s="224"/>
      <c r="D46" s="225" t="s">
        <v>19</v>
      </c>
      <c r="E46" s="207"/>
      <c r="F46" s="241"/>
      <c r="G46" s="258">
        <f>SUM(G28:G45)+G22</f>
        <v>541.3</v>
      </c>
      <c r="H46" s="259">
        <f>SUM(H17:H45)</f>
        <v>52.3</v>
      </c>
      <c r="I46" s="259">
        <f>SUM(I19:I42)</f>
        <v>45.6</v>
      </c>
      <c r="J46" s="260">
        <f>SUM(J19:J42)</f>
        <v>161.7</v>
      </c>
      <c r="K46" s="259">
        <f>SUM(K19:K42)</f>
        <v>52.3</v>
      </c>
      <c r="L46" s="259">
        <f>SUM(L19:L42)</f>
        <v>43.800000000000004</v>
      </c>
      <c r="M46" s="259">
        <f>SUM(M19:M42)</f>
        <v>159.9</v>
      </c>
      <c r="N46" s="208"/>
    </row>
    <row r="47" spans="1:14" ht="17.25" thickBot="1" thickTop="1">
      <c r="A47" s="195"/>
      <c r="B47" s="208"/>
      <c r="C47" s="232"/>
      <c r="D47" s="233"/>
      <c r="E47" s="233"/>
      <c r="F47" s="234"/>
      <c r="G47" s="261"/>
      <c r="H47" s="234"/>
      <c r="I47" s="262"/>
      <c r="J47" s="263"/>
      <c r="K47" s="234"/>
      <c r="L47" s="262"/>
      <c r="M47" s="262"/>
      <c r="N47" s="208"/>
    </row>
    <row r="48" spans="1:14" ht="16.5" thickTop="1">
      <c r="A48" s="195"/>
      <c r="B48" s="208"/>
      <c r="C48" s="208"/>
      <c r="D48" s="208"/>
      <c r="E48" s="208"/>
      <c r="F48" s="208"/>
      <c r="G48" s="208"/>
      <c r="H48" s="208"/>
      <c r="I48" s="208"/>
      <c r="J48" s="208"/>
      <c r="K48" s="208"/>
      <c r="L48" s="208"/>
      <c r="M48" s="208"/>
      <c r="N48" s="208"/>
    </row>
    <row r="49" spans="1:14" ht="18.75">
      <c r="A49" s="195"/>
      <c r="B49" s="208"/>
      <c r="C49" s="208"/>
      <c r="D49" s="205"/>
      <c r="E49" s="208"/>
      <c r="F49" s="208"/>
      <c r="G49" s="208"/>
      <c r="H49" s="208"/>
      <c r="I49" s="208"/>
      <c r="J49" s="208"/>
      <c r="K49" s="208"/>
      <c r="L49" s="208"/>
      <c r="M49" s="208"/>
      <c r="N49" s="208"/>
    </row>
    <row r="50" spans="1:14" ht="18.75">
      <c r="A50" s="195"/>
      <c r="B50" s="205"/>
      <c r="C50" s="205"/>
      <c r="D50" s="205" t="s">
        <v>245</v>
      </c>
      <c r="E50" s="205"/>
      <c r="F50" s="205"/>
      <c r="G50" s="205"/>
      <c r="H50" s="208"/>
      <c r="I50" s="208"/>
      <c r="J50" s="208"/>
      <c r="K50" s="208"/>
      <c r="L50" s="208"/>
      <c r="M50" s="208"/>
      <c r="N50" s="208"/>
    </row>
    <row r="51" spans="1:14" ht="18.75" customHeight="1">
      <c r="A51" s="195"/>
      <c r="B51" s="205"/>
      <c r="C51" s="205"/>
      <c r="D51" s="205" t="s">
        <v>246</v>
      </c>
      <c r="E51" s="205"/>
      <c r="F51" s="205"/>
      <c r="G51" s="205"/>
      <c r="H51" s="208"/>
      <c r="I51" s="208"/>
      <c r="J51" s="208"/>
      <c r="K51" s="208"/>
      <c r="L51" s="208"/>
      <c r="M51" s="208"/>
      <c r="N51" s="208"/>
    </row>
    <row r="52" spans="1:14" ht="18.75" customHeight="1">
      <c r="A52" s="195"/>
      <c r="B52" s="205"/>
      <c r="C52" s="205"/>
      <c r="D52" s="205"/>
      <c r="E52" s="205"/>
      <c r="F52" s="205"/>
      <c r="G52" s="205"/>
      <c r="H52" s="208"/>
      <c r="I52" s="208"/>
      <c r="J52" s="208"/>
      <c r="K52" s="208"/>
      <c r="L52" s="208"/>
      <c r="M52" s="208"/>
      <c r="N52" s="208"/>
    </row>
    <row r="53" spans="1:14" ht="18.75" customHeight="1">
      <c r="A53" s="195"/>
      <c r="B53" s="205"/>
      <c r="C53" s="205"/>
      <c r="D53" s="205"/>
      <c r="E53" s="205"/>
      <c r="F53" s="205"/>
      <c r="G53" s="205"/>
      <c r="H53" s="208"/>
      <c r="I53" s="208"/>
      <c r="J53" s="208"/>
      <c r="K53" s="208"/>
      <c r="L53" s="208"/>
      <c r="M53" s="208"/>
      <c r="N53" s="208"/>
    </row>
    <row r="54" spans="1:14" ht="18.75">
      <c r="A54" s="195"/>
      <c r="B54" s="205" t="s">
        <v>247</v>
      </c>
      <c r="C54" s="206" t="s">
        <v>248</v>
      </c>
      <c r="D54" s="206"/>
      <c r="E54" s="205"/>
      <c r="F54" s="205"/>
      <c r="G54" s="205"/>
      <c r="H54" s="208"/>
      <c r="I54" s="208"/>
      <c r="J54" s="208"/>
      <c r="K54" s="208"/>
      <c r="L54" s="208"/>
      <c r="M54" s="208"/>
      <c r="N54" s="208"/>
    </row>
    <row r="55" spans="1:14" ht="18.75">
      <c r="A55" s="195"/>
      <c r="B55" s="205"/>
      <c r="C55" s="206"/>
      <c r="D55" s="206"/>
      <c r="E55" s="205"/>
      <c r="F55" s="205"/>
      <c r="G55" s="205"/>
      <c r="H55" s="208"/>
      <c r="I55" s="208"/>
      <c r="J55" s="208"/>
      <c r="K55" s="208"/>
      <c r="L55" s="208"/>
      <c r="M55" s="208"/>
      <c r="N55" s="208"/>
    </row>
    <row r="56" spans="1:14" ht="18.75">
      <c r="A56" s="195"/>
      <c r="B56" s="205"/>
      <c r="C56" s="270" t="s">
        <v>289</v>
      </c>
      <c r="D56" s="271"/>
      <c r="E56" s="270"/>
      <c r="F56" s="205"/>
      <c r="G56" s="205"/>
      <c r="H56" s="208"/>
      <c r="I56" s="208"/>
      <c r="J56" s="208"/>
      <c r="K56" s="208"/>
      <c r="L56" s="208"/>
      <c r="M56" s="208"/>
      <c r="N56" s="208"/>
    </row>
    <row r="57" spans="1:14" ht="18.75">
      <c r="A57" s="195"/>
      <c r="B57" s="205"/>
      <c r="C57" s="270"/>
      <c r="D57" s="270" t="s">
        <v>290</v>
      </c>
      <c r="E57" s="270"/>
      <c r="F57" s="205"/>
      <c r="G57" s="205"/>
      <c r="H57" s="208"/>
      <c r="I57" s="208"/>
      <c r="J57" s="208"/>
      <c r="K57" s="208"/>
      <c r="L57" s="208"/>
      <c r="M57" s="208"/>
      <c r="N57" s="208"/>
    </row>
    <row r="58" spans="1:14" ht="18.75">
      <c r="A58" s="195"/>
      <c r="B58" s="205"/>
      <c r="C58" s="270"/>
      <c r="D58"/>
      <c r="E58" s="272" t="s">
        <v>311</v>
      </c>
      <c r="F58" s="205"/>
      <c r="G58" s="205"/>
      <c r="H58" s="208"/>
      <c r="I58" s="208"/>
      <c r="J58" s="208"/>
      <c r="K58" s="208"/>
      <c r="L58" s="208"/>
      <c r="M58" s="208"/>
      <c r="N58" s="208"/>
    </row>
    <row r="59" spans="1:14" ht="18.75">
      <c r="A59" s="195"/>
      <c r="B59" s="205"/>
      <c r="C59" s="271"/>
      <c r="D59"/>
      <c r="E59" s="272" t="s">
        <v>288</v>
      </c>
      <c r="F59" s="205"/>
      <c r="G59" s="205"/>
      <c r="H59" s="208"/>
      <c r="I59" s="208"/>
      <c r="J59" s="208"/>
      <c r="K59" s="208"/>
      <c r="L59" s="208"/>
      <c r="M59" s="208"/>
      <c r="N59" s="208"/>
    </row>
    <row r="60" spans="1:14" ht="18.75">
      <c r="A60" s="195"/>
      <c r="B60" s="205"/>
      <c r="C60" s="271"/>
      <c r="D60" s="272"/>
      <c r="E60" s="273"/>
      <c r="F60" s="205"/>
      <c r="G60" s="205"/>
      <c r="H60" s="208"/>
      <c r="I60" s="208"/>
      <c r="J60" s="208"/>
      <c r="K60" s="208"/>
      <c r="L60" s="208"/>
      <c r="M60" s="208"/>
      <c r="N60" s="208"/>
    </row>
    <row r="61" spans="1:14" ht="18.75">
      <c r="A61" s="195"/>
      <c r="B61" s="205"/>
      <c r="C61" s="271"/>
      <c r="D61" s="270" t="s">
        <v>291</v>
      </c>
      <c r="E61" s="271"/>
      <c r="F61" s="205"/>
      <c r="G61" s="205"/>
      <c r="H61" s="208"/>
      <c r="I61" s="208"/>
      <c r="J61" s="208"/>
      <c r="K61" s="208"/>
      <c r="L61" s="208"/>
      <c r="M61" s="208"/>
      <c r="N61" s="208"/>
    </row>
    <row r="62" spans="1:14" ht="18.75">
      <c r="A62" s="195"/>
      <c r="B62" s="205"/>
      <c r="C62" s="271"/>
      <c r="D62" s="271"/>
      <c r="E62" s="272" t="s">
        <v>292</v>
      </c>
      <c r="F62" s="205"/>
      <c r="G62" s="205"/>
      <c r="H62" s="208"/>
      <c r="I62" s="208"/>
      <c r="J62" s="208"/>
      <c r="K62" s="208"/>
      <c r="L62" s="208"/>
      <c r="M62" s="208"/>
      <c r="N62" s="208"/>
    </row>
    <row r="63" spans="1:14" ht="18.75">
      <c r="A63" s="195"/>
      <c r="B63" s="205"/>
      <c r="C63" s="271"/>
      <c r="D63" s="271"/>
      <c r="E63" s="272" t="s">
        <v>293</v>
      </c>
      <c r="F63" s="205"/>
      <c r="G63" s="205"/>
      <c r="H63" s="208"/>
      <c r="I63" s="208"/>
      <c r="J63" s="208"/>
      <c r="K63" s="208"/>
      <c r="L63" s="208"/>
      <c r="M63" s="208"/>
      <c r="N63" s="208"/>
    </row>
    <row r="64" spans="1:14" ht="18.75">
      <c r="A64" s="195"/>
      <c r="B64" s="205"/>
      <c r="C64" s="271"/>
      <c r="D64" s="271"/>
      <c r="E64" s="272" t="s">
        <v>312</v>
      </c>
      <c r="F64" s="205"/>
      <c r="G64" s="205"/>
      <c r="H64" s="208"/>
      <c r="I64" s="208"/>
      <c r="J64" s="208"/>
      <c r="K64" s="208"/>
      <c r="L64" s="208"/>
      <c r="M64" s="208"/>
      <c r="N64" s="208"/>
    </row>
    <row r="65" spans="1:14" ht="18.75">
      <c r="A65" s="195"/>
      <c r="B65" s="205"/>
      <c r="C65" s="271"/>
      <c r="D65" s="271"/>
      <c r="E65" s="272"/>
      <c r="F65" s="205"/>
      <c r="G65" s="205"/>
      <c r="H65" s="208"/>
      <c r="I65" s="208"/>
      <c r="J65" s="208"/>
      <c r="K65" s="208"/>
      <c r="L65" s="208"/>
      <c r="M65" s="208"/>
      <c r="N65" s="208"/>
    </row>
    <row r="66" spans="1:14" ht="18.75">
      <c r="A66" s="195"/>
      <c r="B66" s="205"/>
      <c r="C66" s="271"/>
      <c r="D66" s="271"/>
      <c r="E66" s="272"/>
      <c r="F66" s="205"/>
      <c r="G66" s="205"/>
      <c r="H66" s="208"/>
      <c r="I66" s="208"/>
      <c r="J66" s="208"/>
      <c r="K66" s="208"/>
      <c r="L66" s="208"/>
      <c r="M66" s="208"/>
      <c r="N66" s="208"/>
    </row>
    <row r="67" spans="1:14" ht="18.75">
      <c r="A67" s="195"/>
      <c r="B67" s="205" t="s">
        <v>249</v>
      </c>
      <c r="C67" s="206" t="s">
        <v>250</v>
      </c>
      <c r="D67" s="206"/>
      <c r="E67" s="205"/>
      <c r="F67" s="205"/>
      <c r="G67" s="205"/>
      <c r="H67" s="208"/>
      <c r="I67" s="208"/>
      <c r="J67" s="208"/>
      <c r="K67" s="208"/>
      <c r="L67" s="208"/>
      <c r="M67" s="208"/>
      <c r="N67" s="208"/>
    </row>
    <row r="68" spans="1:14" ht="18.75">
      <c r="A68" s="195"/>
      <c r="B68" s="205"/>
      <c r="C68" s="205"/>
      <c r="D68" s="205"/>
      <c r="E68" s="205"/>
      <c r="F68" s="205"/>
      <c r="G68" s="205"/>
      <c r="H68" s="208"/>
      <c r="I68" s="208"/>
      <c r="J68" s="208"/>
      <c r="K68" s="208"/>
      <c r="L68" s="208"/>
      <c r="M68" s="208"/>
      <c r="N68" s="208"/>
    </row>
    <row r="69" spans="1:14" ht="18.75">
      <c r="A69" s="195"/>
      <c r="B69" s="205"/>
      <c r="C69" s="205" t="s">
        <v>251</v>
      </c>
      <c r="D69" s="205"/>
      <c r="E69" s="205"/>
      <c r="F69" s="205"/>
      <c r="G69" s="205"/>
      <c r="H69" s="208"/>
      <c r="I69" s="208"/>
      <c r="J69" s="208"/>
      <c r="K69" s="208"/>
      <c r="L69" s="208"/>
      <c r="M69" s="208"/>
      <c r="N69" s="208"/>
    </row>
    <row r="70" spans="1:14" ht="18.75">
      <c r="A70" s="195"/>
      <c r="B70" s="208"/>
      <c r="C70" s="205"/>
      <c r="D70" s="205"/>
      <c r="E70" s="208"/>
      <c r="F70" s="208"/>
      <c r="G70" s="208"/>
      <c r="H70" s="208"/>
      <c r="I70" s="208"/>
      <c r="J70" s="208"/>
      <c r="K70" s="208"/>
      <c r="L70" s="208"/>
      <c r="M70" s="208"/>
      <c r="N70" s="208"/>
    </row>
    <row r="71" spans="1:14" ht="18.75">
      <c r="A71" s="195"/>
      <c r="B71" s="208"/>
      <c r="C71" s="205"/>
      <c r="D71" s="205"/>
      <c r="E71" s="208"/>
      <c r="F71" s="208"/>
      <c r="G71" s="208"/>
      <c r="H71" s="208"/>
      <c r="I71" s="208"/>
      <c r="J71" s="208"/>
      <c r="K71" s="208"/>
      <c r="L71" s="208"/>
      <c r="M71" s="208"/>
      <c r="N71" s="208"/>
    </row>
    <row r="72" spans="1:14" ht="15.75">
      <c r="A72" s="195"/>
      <c r="B72" s="208"/>
      <c r="C72" s="208"/>
      <c r="D72" s="208"/>
      <c r="E72" s="208"/>
      <c r="F72" s="208"/>
      <c r="G72" s="208"/>
      <c r="H72" s="208"/>
      <c r="I72" s="208"/>
      <c r="J72" s="208"/>
      <c r="K72" s="208"/>
      <c r="L72" s="208"/>
      <c r="M72" s="208"/>
      <c r="N72" s="208"/>
    </row>
  </sheetData>
  <mergeCells count="1">
    <mergeCell ref="H12:J12"/>
  </mergeCells>
  <printOptions/>
  <pageMargins left="0.6" right="0.3" top="0.5" bottom="0.3" header="0.5" footer="0.5"/>
  <pageSetup fitToHeight="1" fitToWidth="1" horizontalDpi="600" verticalDpi="600" orientation="portrait" paperSize="9" scale="62"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 Ooi</cp:lastModifiedBy>
  <cp:lastPrinted>2006-02-23T08:42:45Z</cp:lastPrinted>
  <dcterms:created xsi:type="dcterms:W3CDTF">2000-02-18T03:23:51Z</dcterms:created>
  <dcterms:modified xsi:type="dcterms:W3CDTF">2006-02-23T08:43:37Z</dcterms:modified>
  <cp:category/>
  <cp:version/>
  <cp:contentType/>
  <cp:contentStatus/>
</cp:coreProperties>
</file>