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'BS'!$B$75</definedName>
    <definedName name="\C">#REF!</definedName>
    <definedName name="_PCRSPL_SS1_QP">'PL'!$B$66</definedName>
    <definedName name="_PRCRSBS_SS2_QP">'BS'!$C$75</definedName>
    <definedName name="_PRCRSNOTES_SS3">#REF!</definedName>
    <definedName name="BS">'BS'!$A$1:$K$71</definedName>
    <definedName name="NOTES">#REF!</definedName>
    <definedName name="PL">'PL'!$B$2:$P$64</definedName>
    <definedName name="_xlnm.Print_Area" localSheetId="2">'BS'!$A$1:$K$78</definedName>
    <definedName name="_xlnm.Print_Area" localSheetId="4">'CF'!$A$1:$J$65</definedName>
    <definedName name="_xlnm.Print_Area" localSheetId="5">'Notes'!$A$1:$Q$459</definedName>
    <definedName name="_xlnm.Print_Area" localSheetId="1">'PL'!$A$1:$P$75</definedName>
    <definedName name="_xlnm.Print_Area" localSheetId="3">'SCE'!$A$1:$K$65</definedName>
  </definedNames>
  <calcPr fullCalcOnLoad="1"/>
</workbook>
</file>

<file path=xl/sharedStrings.xml><?xml version="1.0" encoding="utf-8"?>
<sst xmlns="http://schemas.openxmlformats.org/spreadsheetml/2006/main" count="531" uniqueCount="334">
  <si>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</si>
  <si>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</si>
  <si>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</si>
  <si>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</si>
  <si>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</si>
  <si>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</si>
  <si>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</si>
  <si>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</si>
  <si>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</si>
  <si>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</si>
  <si>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</si>
  <si>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</si>
  <si>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</si>
  <si>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</si>
  <si>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</si>
  <si>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</si>
  <si>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</si>
  <si>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</si>
  <si>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</si>
  <si>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Secured</t>
  </si>
  <si>
    <t>Unsecured</t>
  </si>
  <si>
    <t>Ringgit  Malaysia</t>
  </si>
  <si>
    <t xml:space="preserve">CORRESPONDING </t>
  </si>
  <si>
    <t xml:space="preserve">CURRENT </t>
  </si>
  <si>
    <t>-</t>
  </si>
  <si>
    <t>Total</t>
  </si>
  <si>
    <t>Revenue</t>
  </si>
  <si>
    <t>Property, plant and equipment</t>
  </si>
  <si>
    <t>Inventories</t>
  </si>
  <si>
    <t>Short term borrowings</t>
  </si>
  <si>
    <t>Net current assets / (liabilities)</t>
  </si>
  <si>
    <t>Shareholders' funds</t>
  </si>
  <si>
    <t>Share capital</t>
  </si>
  <si>
    <t>Minority interests</t>
  </si>
  <si>
    <t>Net tangible assets per share (RM)</t>
  </si>
  <si>
    <t>Foreign</t>
  </si>
  <si>
    <t>Currency</t>
  </si>
  <si>
    <t>'000</t>
  </si>
  <si>
    <t>US  Dollar</t>
  </si>
  <si>
    <t>Short Term</t>
  </si>
  <si>
    <t>Long Term</t>
  </si>
  <si>
    <t>(Incorporated in Malaysia)</t>
  </si>
  <si>
    <t>Other operating income</t>
  </si>
  <si>
    <t>30/6/2002</t>
  </si>
  <si>
    <t>Investment in associated companies</t>
  </si>
  <si>
    <t>Intangible assets</t>
  </si>
  <si>
    <t>Taxation</t>
  </si>
  <si>
    <t>Deferred tax liabilities</t>
  </si>
  <si>
    <t>Deferred payables</t>
  </si>
  <si>
    <t>Operating profit before changes in working capital</t>
  </si>
  <si>
    <t>Others</t>
  </si>
  <si>
    <t>Share</t>
  </si>
  <si>
    <t>Capital</t>
  </si>
  <si>
    <t>Accumulated</t>
  </si>
  <si>
    <t>Losses</t>
  </si>
  <si>
    <t>Premium</t>
  </si>
  <si>
    <t/>
  </si>
  <si>
    <t>Long term borrowings</t>
  </si>
  <si>
    <t>Note</t>
  </si>
  <si>
    <t>Operating expenses</t>
  </si>
  <si>
    <t>Trade receivables</t>
  </si>
  <si>
    <t>Trade payables</t>
  </si>
  <si>
    <t>Other</t>
  </si>
  <si>
    <t>YEAR-TO-DATE</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</si>
  <si>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</si>
  <si>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</si>
  <si>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</si>
  <si>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</si>
  <si>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</si>
  <si>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</si>
  <si>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</si>
  <si>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</si>
  <si>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</si>
  <si>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</si>
  <si>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</si>
  <si>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</si>
  <si>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</si>
  <si>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</si>
  <si>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</si>
  <si>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</si>
  <si>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</si>
  <si>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</si>
  <si>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</si>
  <si>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</si>
  <si>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</si>
  <si>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</si>
  <si>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</si>
  <si>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</si>
  <si>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</si>
  <si>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</si>
  <si>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</si>
  <si>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</si>
  <si>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</si>
  <si>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</si>
  <si>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</si>
  <si>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</si>
  <si>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</si>
  <si>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</si>
  <si>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</si>
  <si>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</si>
  <si>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</si>
  <si>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</si>
  <si>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</si>
  <si>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</si>
  <si>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</si>
  <si>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</si>
  <si>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</si>
  <si>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</si>
  <si>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Date of</t>
  </si>
  <si>
    <t>Announcement</t>
  </si>
  <si>
    <t>Subject</t>
  </si>
  <si>
    <t>Status</t>
  </si>
  <si>
    <t>and</t>
  </si>
  <si>
    <t>Pending  approvals  of :</t>
  </si>
  <si>
    <t>Other receivables, deposits and prepayments</t>
  </si>
  <si>
    <t>Net changes in current assets</t>
  </si>
  <si>
    <t>Net changes in current liabilities</t>
  </si>
  <si>
    <t>Net changes in cash &amp; cash equivalents</t>
  </si>
  <si>
    <t>(415-D)</t>
  </si>
  <si>
    <t>Interim  Report  for  the</t>
  </si>
  <si>
    <t>Property development projects</t>
  </si>
  <si>
    <t>Long term investments</t>
  </si>
  <si>
    <t>Amount due by contract customers</t>
  </si>
  <si>
    <t>Amount owing by related companies</t>
  </si>
  <si>
    <t>Deposits, cash and bank balances</t>
  </si>
  <si>
    <t>Other payables</t>
  </si>
  <si>
    <t>Amount due to contract customers</t>
  </si>
  <si>
    <t>Amount owing to related companies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</si>
  <si>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</si>
  <si>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</si>
  <si>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</si>
  <si>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</si>
  <si>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</si>
  <si>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</si>
  <si>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</si>
  <si>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</si>
  <si>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</si>
  <si>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</si>
  <si>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Share in results of</t>
  </si>
  <si>
    <t>Income from other investments</t>
  </si>
  <si>
    <t>Adjustments for:</t>
  </si>
  <si>
    <t>Changes in working capital:</t>
  </si>
  <si>
    <t>The  Group's  investments  in  quoted  securities  as  at  end  of  the  reporting  period  are  as  follows:</t>
  </si>
  <si>
    <t>Notes  to  the  Condensed  Financial  Statements</t>
  </si>
  <si>
    <t>Audited Financial Statements for the year ended 30 June 2002)</t>
  </si>
  <si>
    <t>Fully diluted</t>
  </si>
  <si>
    <t>Fully  diluted</t>
  </si>
  <si>
    <t>NOTES  TO  THE  CONDENSED  FINANCIAL  STATEMENTS</t>
  </si>
  <si>
    <t>Non-operating items (mainly finance costs)</t>
  </si>
  <si>
    <t>LION  INDUSTRIES  CORPORATION  BERHAD</t>
  </si>
  <si>
    <t>(Incorporated  in  Malaysia)</t>
  </si>
  <si>
    <r>
      <t xml:space="preserve">LION  INDUSTRIES  CORPORATION  BERHAD  </t>
    </r>
    <r>
      <rPr>
        <b/>
        <sz val="9"/>
        <rFont val="Arial"/>
        <family val="2"/>
      </rPr>
      <t>(415-D)</t>
    </r>
  </si>
  <si>
    <t>(Formerly  known  as  LION  LAND  BERHAD)</t>
  </si>
  <si>
    <t>Cash &amp; cash equivalents at beginning of the period</t>
  </si>
  <si>
    <t>Cash &amp; cash equivalents at end of the period</t>
  </si>
  <si>
    <t>Profit/(Loss) before taxation</t>
  </si>
  <si>
    <t>CORRESPONDING  PERIOD</t>
  </si>
  <si>
    <t>YEAR  TO  DATE</t>
  </si>
  <si>
    <t>Net profit/(loss) for the period</t>
  </si>
  <si>
    <t>Profit/(Loss) after taxation</t>
  </si>
  <si>
    <t>Earnings/(Loss) per share (sen):</t>
  </si>
  <si>
    <t>Profit/(Loss) from operations</t>
  </si>
  <si>
    <t>26.</t>
  </si>
  <si>
    <t>i)</t>
  </si>
  <si>
    <t>ii)</t>
  </si>
  <si>
    <t>Forest concessions</t>
  </si>
  <si>
    <t>Plantation development expenditure</t>
  </si>
  <si>
    <t>Bonds and USD Debts</t>
  </si>
  <si>
    <t>Consolidation</t>
  </si>
  <si>
    <t>Implementation of the restructuring scheme:</t>
  </si>
  <si>
    <t>acquisition of subsidiary companies</t>
  </si>
  <si>
    <t>Reserve arising from</t>
  </si>
  <si>
    <t>Reserve on</t>
  </si>
  <si>
    <t>a)</t>
  </si>
  <si>
    <t>b)</t>
  </si>
  <si>
    <t>Sales</t>
  </si>
  <si>
    <t>Inter-</t>
  </si>
  <si>
    <t>Segment</t>
  </si>
  <si>
    <t>External</t>
  </si>
  <si>
    <t>Malaysia</t>
  </si>
  <si>
    <t>Overseas</t>
  </si>
  <si>
    <t>Please  refer  Appendix  2.</t>
  </si>
  <si>
    <t>Please  refer  Appendix  1.</t>
  </si>
  <si>
    <t>Issue of new ordinary shares pursuant</t>
  </si>
  <si>
    <t>to arrangement with creditors</t>
  </si>
  <si>
    <t>Dividend paid for the financial</t>
  </si>
  <si>
    <t>year ended 30 June 2002</t>
  </si>
  <si>
    <t>Currency translation differences</t>
  </si>
  <si>
    <t>Amortisation of</t>
  </si>
  <si>
    <t>reserve on consolidation</t>
  </si>
  <si>
    <t>Capital reconstruction</t>
  </si>
  <si>
    <t xml:space="preserve">     USD Debts (inclusive of upfront cash payment)</t>
  </si>
  <si>
    <t>**</t>
  </si>
  <si>
    <t>Investment properties</t>
  </si>
  <si>
    <t>Bonds  and  USD  Debts</t>
  </si>
  <si>
    <t>Bank  Borrowings</t>
  </si>
  <si>
    <t>The  Group's  borrowings  and  debt  securities</t>
  </si>
  <si>
    <t>The  Group's  segmental  report  for  the  financial  year-to-date  are  as  follows:</t>
  </si>
  <si>
    <t>Steel  operations</t>
  </si>
  <si>
    <t>Property  and  construction</t>
  </si>
  <si>
    <t>Finance  costs</t>
  </si>
  <si>
    <t>Unallocated  income  (net  of  cost)</t>
  </si>
  <si>
    <t>Share  in  results  of  associated  companies</t>
  </si>
  <si>
    <t>Profit  before  taxation</t>
  </si>
  <si>
    <t>Net  profit/(loss)  for  the  period</t>
  </si>
  <si>
    <t>Profit/(loss)  before  taxation</t>
  </si>
  <si>
    <t>Current  assets</t>
  </si>
  <si>
    <t>Current  and  deferred  liabilities</t>
  </si>
  <si>
    <t>Net  assets</t>
  </si>
  <si>
    <t>Net  assets  acquired</t>
  </si>
  <si>
    <t>Associated  companies</t>
  </si>
  <si>
    <t>In  respect  of  prior  years:</t>
  </si>
  <si>
    <t>income  tax</t>
  </si>
  <si>
    <t>deferred  tax</t>
  </si>
  <si>
    <t>In  respect  of  current  period:</t>
  </si>
  <si>
    <t>1)</t>
  </si>
  <si>
    <t>2)</t>
  </si>
  <si>
    <t>Chinese  Renminbi</t>
  </si>
  <si>
    <t xml:space="preserve">AS AT  </t>
  </si>
  <si>
    <t xml:space="preserve">PRECEDING  </t>
  </si>
  <si>
    <t xml:space="preserve">FINANCIAL  </t>
  </si>
  <si>
    <t xml:space="preserve">YEAR END  </t>
  </si>
  <si>
    <t xml:space="preserve">30/6/2002  </t>
  </si>
  <si>
    <t xml:space="preserve">RM'000  </t>
  </si>
  <si>
    <t xml:space="preserve">QUARTER  </t>
  </si>
  <si>
    <t xml:space="preserve">CURRENT  </t>
  </si>
  <si>
    <t xml:space="preserve">END OF  </t>
  </si>
  <si>
    <t>Cash flow from acquisition of subsidiary companies</t>
  </si>
  <si>
    <t>Timber  extraction  is  normally  reduced  during  the  wet  weather  seasons  between  October  and  February; and</t>
  </si>
  <si>
    <t>Restructuring Scheme ("GWRS"):</t>
  </si>
  <si>
    <t>The  operations  of  the  Group  are  not  subjected  to  material  seasonal  or  cyclical  effects  except  for  the  following:</t>
  </si>
  <si>
    <t xml:space="preserve">Impact of Group-Wide </t>
  </si>
  <si>
    <t>Impact  of  GWRS  -  gain  on  principal  waiver  and  restructuring  expenses</t>
  </si>
  <si>
    <t>3)</t>
  </si>
  <si>
    <t>4)</t>
  </si>
  <si>
    <t>Non-cash items (mainly impact of GWRS and depreciation)</t>
  </si>
  <si>
    <t>Redemption/repayment of Bonds and</t>
  </si>
  <si>
    <t>Bank borrowings (include conversion of overdraft to Bonds/term loans)</t>
  </si>
  <si>
    <t>30  June  2003</t>
  </si>
  <si>
    <t>30/6/2003</t>
  </si>
  <si>
    <t xml:space="preserve">30/6/2003  </t>
  </si>
  <si>
    <t>Balance at 30 June 2003</t>
  </si>
  <si>
    <t>Fourth  Quarter  Ended</t>
  </si>
  <si>
    <r>
      <t xml:space="preserve">Interim  report  for  the  fourth  quarter  ended  30  June  2003 </t>
    </r>
    <r>
      <rPr>
        <sz val="10"/>
        <rFont val="Arial"/>
        <family val="2"/>
      </rPr>
      <t xml:space="preserve"> (Cont'd)</t>
    </r>
  </si>
  <si>
    <r>
      <t xml:space="preserve">Interim  report  for  the  fourth  quarter  ended </t>
    </r>
    <r>
      <rPr>
        <sz val="14"/>
        <color indexed="10"/>
        <rFont val="Arial"/>
        <family val="2"/>
      </rPr>
      <t xml:space="preserve"> 30  June  2003</t>
    </r>
  </si>
  <si>
    <t>2003</t>
  </si>
  <si>
    <t>2002</t>
  </si>
  <si>
    <t>Balance at 30 June 2002</t>
  </si>
  <si>
    <t>year ended 30 June 2001</t>
  </si>
  <si>
    <t>Total  purchases</t>
  </si>
  <si>
    <t>Total  disposals</t>
  </si>
  <si>
    <t>Provision for diminution</t>
  </si>
  <si>
    <t>in value of quoted investments</t>
  </si>
  <si>
    <t>Deferred tax asset</t>
  </si>
  <si>
    <t>As previously reported</t>
  </si>
  <si>
    <t>Restated balances</t>
  </si>
  <si>
    <t>Balance at 1 July 2001:</t>
  </si>
  <si>
    <t>Balance at 1 July 2002:</t>
  </si>
  <si>
    <t>Transfer from income statement</t>
  </si>
  <si>
    <t>Net loss for the financial year</t>
  </si>
  <si>
    <t>Net profit for the financial year</t>
  </si>
  <si>
    <t>As previously</t>
  </si>
  <si>
    <t>reported</t>
  </si>
  <si>
    <t>As restated</t>
  </si>
  <si>
    <t>For the financial year ended 30 June 2002:</t>
  </si>
  <si>
    <t>Accumulated  losses</t>
  </si>
  <si>
    <t>change</t>
  </si>
  <si>
    <t>Other reserves (revaluation reserve)</t>
  </si>
  <si>
    <t>Prior year adjustments</t>
  </si>
  <si>
    <t>September  quarters.</t>
  </si>
  <si>
    <t>Brewery  division  in  China  normally  records  higher  sales  during  the  summer  period  between  June  and</t>
  </si>
  <si>
    <t>Building  materials  and  consumables   **</t>
  </si>
  <si>
    <t>Beverage                                                 **</t>
  </si>
  <si>
    <t>- Gain on principal waiver by creditors</t>
  </si>
  <si>
    <t>- Restructuring expenses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</si>
  <si>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</si>
  <si>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</si>
  <si>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</si>
  <si>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</si>
  <si>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</si>
  <si>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</si>
  <si>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Only  consolidated  4  months'  results  subsequent  to  the  implementation  of  the  GWRS</t>
  </si>
  <si>
    <t>3.7.2003</t>
  </si>
  <si>
    <t>29.1.2003</t>
  </si>
  <si>
    <t>11.7.2001,</t>
  </si>
  <si>
    <t>9.6.2003</t>
  </si>
  <si>
    <t xml:space="preserve">      required.</t>
  </si>
  <si>
    <t xml:space="preserve">5  -  11 </t>
  </si>
  <si>
    <t>Provision  for  diminution  in  value  of  quoted  investments</t>
  </si>
  <si>
    <t>Non-current  assets</t>
  </si>
  <si>
    <t>Proceeds from disposal of investments</t>
  </si>
  <si>
    <t>Others (mainly purchase/disposal of property, plant and equipment)</t>
  </si>
  <si>
    <t>Short term investments</t>
  </si>
  <si>
    <t xml:space="preserve">Effects of </t>
  </si>
  <si>
    <t>Minority  interests</t>
  </si>
  <si>
    <t xml:space="preserve">Status  of  corporate  proposals </t>
  </si>
  <si>
    <t>The  Group's  borrowings  as  at  end  of  the  reporting  period  are  as  follows:</t>
  </si>
  <si>
    <t xml:space="preserve">       and loss in value of investments</t>
  </si>
  <si>
    <t>- Doubtful receivables</t>
  </si>
  <si>
    <t>Current assets:</t>
  </si>
  <si>
    <t>Current liabilities:</t>
  </si>
  <si>
    <t>Provision for deferred tax liabilities:</t>
  </si>
  <si>
    <t>Timber  extraction  and  pulp  &amp;  paper   **</t>
  </si>
  <si>
    <t>The  Group's  dealings  in  quoted  securities  for  the  current  quarter  and  financial  year-to-date  are  as  follows:</t>
  </si>
  <si>
    <t xml:space="preserve">Accounting  policies  and  method  of  computation </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</si>
  <si>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</si>
  <si>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</si>
  <si>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</si>
  <si>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</si>
  <si>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</si>
  <si>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</si>
  <si>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</si>
  <si>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</si>
  <si>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</si>
  <si>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</si>
  <si>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</si>
  <si>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Profit  forecast / profit  guaranteed </t>
  </si>
  <si>
    <t xml:space="preserve">Unquoted  investments  and/or  properties </t>
  </si>
  <si>
    <t xml:space="preserve">Group's  borrowings  and  debt  securities </t>
  </si>
  <si>
    <t xml:space="preserve">Off  balance  sheet  risk  financial  instruments </t>
  </si>
  <si>
    <t xml:space="preserve">Changes  in  material  litigations </t>
  </si>
  <si>
    <t xml:space="preserve">Earnings / (Loss)  per  share </t>
  </si>
  <si>
    <t>Total  profit/(loss)  on  disposals</t>
  </si>
  <si>
    <t>Results</t>
  </si>
  <si>
    <t>income  tax:</t>
  </si>
  <si>
    <t>No.</t>
  </si>
  <si>
    <t xml:space="preserve">      Lion  Forest;</t>
  </si>
  <si>
    <t>b)  AMSB  lenders; and</t>
  </si>
  <si>
    <t>are  denominated  in  the  following  currencies:</t>
  </si>
  <si>
    <t xml:space="preserve">Conditions  imposed  by  Securities Commission  ("SC")  pertaining  to  the GWRS  </t>
  </si>
  <si>
    <t xml:space="preserve">Status  of  the  Proposed  Divestment  Programme  </t>
  </si>
  <si>
    <t xml:space="preserve">Status  of  the  issues  affecting  the  joint-venture  operations  in  China  ("Items  of  Concern")    </t>
  </si>
  <si>
    <t>a)  shareholders  of  the  Company  and</t>
  </si>
  <si>
    <t>c)  any  other  relevant  authorities,  if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</si>
</sst>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s>
  <fonts count="25">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sz val="14"/>
      <color indexed="10"/>
      <name val="Arial"/>
      <family val="2"/>
    </font>
    <font>
      <b/>
      <sz val="11"/>
      <name val="Arial"/>
      <family val="2"/>
    </font>
  </fonts>
  <fills count="2">
    <fill>
      <patternFill/>
    </fill>
    <fill>
      <patternFill patternType="gray125"/>
    </fill>
  </fills>
  <borders count="22">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color indexed="8"/>
      </top>
      <bottom style="double">
        <color indexed="8"/>
      </bottom>
    </border>
    <border>
      <left>
        <color indexed="63"/>
      </left>
      <right style="thin"/>
      <top style="thin">
        <color indexed="8"/>
      </top>
      <bottom style="double">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6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81"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84"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1"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6" xfId="15" applyNumberFormat="1" applyFont="1" applyBorder="1" applyAlignment="1" applyProtection="1">
      <alignment horizontal="right"/>
      <protection/>
    </xf>
    <xf numFmtId="186" fontId="1" fillId="0" borderId="7" xfId="15" applyNumberFormat="1" applyFont="1" applyBorder="1" applyAlignment="1" applyProtection="1">
      <alignment horizontal="right"/>
      <protection/>
    </xf>
    <xf numFmtId="186" fontId="1" fillId="0" borderId="3" xfId="15" applyNumberFormat="1" applyFont="1" applyBorder="1" applyAlignment="1" applyProtection="1">
      <alignment horizontal="right"/>
      <protection/>
    </xf>
    <xf numFmtId="186" fontId="1" fillId="0" borderId="0" xfId="0" applyNumberFormat="1" applyFont="1" applyAlignment="1">
      <alignment/>
    </xf>
    <xf numFmtId="186" fontId="1" fillId="0" borderId="4"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0" applyNumberFormat="1" applyFont="1" applyBorder="1" applyAlignment="1">
      <alignment/>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7" xfId="0" applyNumberFormat="1" applyFont="1" applyBorder="1" applyAlignment="1" applyProtection="1">
      <alignment/>
      <protection/>
    </xf>
    <xf numFmtId="186" fontId="1" fillId="0" borderId="7"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8" xfId="0" applyNumberFormat="1" applyFont="1" applyBorder="1" applyAlignment="1">
      <alignment/>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2"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186" fontId="1" fillId="0" borderId="0" xfId="15" applyNumberFormat="1" applyFont="1" applyAlignment="1">
      <alignment horizontal="center"/>
    </xf>
    <xf numFmtId="37" fontId="0" fillId="0" borderId="4" xfId="0" applyBorder="1" applyAlignment="1">
      <alignment/>
    </xf>
    <xf numFmtId="37" fontId="1" fillId="0" borderId="9" xfId="0" applyFont="1" applyBorder="1" applyAlignment="1" applyProtection="1">
      <alignment/>
      <protection/>
    </xf>
    <xf numFmtId="37" fontId="1" fillId="0" borderId="10" xfId="0" applyFont="1" applyBorder="1" applyAlignment="1" applyProtection="1">
      <alignment/>
      <protection/>
    </xf>
    <xf numFmtId="37" fontId="1" fillId="0" borderId="11" xfId="0" applyFont="1" applyBorder="1" applyAlignment="1">
      <alignment/>
    </xf>
    <xf numFmtId="37" fontId="1" fillId="0" borderId="12" xfId="0" applyFont="1" applyBorder="1" applyAlignment="1">
      <alignment horizontal="centerContinuous" vertical="center"/>
    </xf>
    <xf numFmtId="37" fontId="1" fillId="0" borderId="13" xfId="0" applyFont="1" applyBorder="1" applyAlignment="1">
      <alignment horizontal="centerContinuous" vertical="center"/>
    </xf>
    <xf numFmtId="37" fontId="1" fillId="0" borderId="12" xfId="0" applyFont="1" applyBorder="1" applyAlignment="1">
      <alignment/>
    </xf>
    <xf numFmtId="37" fontId="1" fillId="0" borderId="14" xfId="0" applyFont="1" applyBorder="1" applyAlignment="1">
      <alignment/>
    </xf>
    <xf numFmtId="37" fontId="1" fillId="0" borderId="13" xfId="0" applyFont="1" applyBorder="1" applyAlignment="1">
      <alignment/>
    </xf>
    <xf numFmtId="37" fontId="1" fillId="0" borderId="15" xfId="0" applyFont="1" applyBorder="1" applyAlignment="1">
      <alignment horizontal="center" vertical="center"/>
    </xf>
    <xf numFmtId="37" fontId="1" fillId="0" borderId="10" xfId="0" applyFont="1" applyBorder="1" applyAlignment="1">
      <alignment horizontal="centerContinuous" vertical="center"/>
    </xf>
    <xf numFmtId="37" fontId="1" fillId="0" borderId="16"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11" xfId="0" applyFont="1" applyBorder="1" applyAlignment="1">
      <alignment horizontal="center"/>
    </xf>
    <xf numFmtId="49" fontId="1" fillId="0" borderId="17" xfId="0" applyNumberFormat="1" applyFont="1" applyBorder="1" applyAlignment="1">
      <alignment horizontal="center"/>
    </xf>
    <xf numFmtId="37" fontId="1" fillId="0" borderId="9" xfId="0" applyFont="1" applyBorder="1" applyAlignment="1">
      <alignment horizontal="center"/>
    </xf>
    <xf numFmtId="37" fontId="1" fillId="0" borderId="18" xfId="0" applyFont="1" applyBorder="1" applyAlignment="1">
      <alignment horizontal="center"/>
    </xf>
    <xf numFmtId="37" fontId="1" fillId="0" borderId="18" xfId="0" applyFont="1" applyBorder="1" applyAlignment="1">
      <alignment/>
    </xf>
    <xf numFmtId="37" fontId="1" fillId="0" borderId="17" xfId="0" applyFont="1" applyBorder="1" applyAlignment="1">
      <alignment horizontal="center"/>
    </xf>
    <xf numFmtId="37" fontId="1" fillId="0" borderId="0" xfId="0" applyFont="1" applyBorder="1" applyAlignment="1">
      <alignment horizontal="center"/>
    </xf>
    <xf numFmtId="37" fontId="1" fillId="0" borderId="0" xfId="0" applyFont="1" applyBorder="1" applyAlignment="1">
      <alignment horizontal="left"/>
    </xf>
    <xf numFmtId="37" fontId="1" fillId="0" borderId="10" xfId="0" applyFont="1" applyBorder="1" applyAlignment="1">
      <alignment/>
    </xf>
    <xf numFmtId="37" fontId="1" fillId="0" borderId="16" xfId="0" applyFont="1" applyBorder="1" applyAlignment="1">
      <alignment/>
    </xf>
    <xf numFmtId="37" fontId="1" fillId="0" borderId="4" xfId="0" applyFont="1" applyBorder="1" applyAlignment="1">
      <alignment horizontal="center"/>
    </xf>
    <xf numFmtId="186" fontId="1" fillId="0" borderId="2" xfId="15" applyNumberFormat="1" applyFont="1" applyBorder="1" applyAlignment="1">
      <alignment/>
    </xf>
    <xf numFmtId="186" fontId="1" fillId="0" borderId="4" xfId="15" applyNumberFormat="1" applyFont="1" applyBorder="1" applyAlignment="1">
      <alignment/>
    </xf>
    <xf numFmtId="186" fontId="1" fillId="0" borderId="19" xfId="15" applyNumberFormat="1" applyFont="1" applyBorder="1" applyAlignment="1">
      <alignment/>
    </xf>
    <xf numFmtId="37" fontId="7" fillId="0" borderId="0" xfId="0" applyNumberFormat="1" applyFont="1" applyBorder="1" applyAlignment="1" applyProtection="1">
      <alignment horizontal="center"/>
      <protection/>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quotePrefix="1">
      <alignment/>
    </xf>
    <xf numFmtId="37" fontId="1" fillId="0" borderId="0" xfId="0" applyFont="1" applyAlignment="1">
      <alignment horizontal="center"/>
    </xf>
    <xf numFmtId="3" fontId="1" fillId="0" borderId="19"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5" fillId="0" borderId="0" xfId="0" applyFont="1" applyAlignment="1">
      <alignment/>
    </xf>
    <xf numFmtId="37" fontId="1" fillId="0" borderId="0" xfId="0" applyFont="1" applyBorder="1" applyAlignment="1" quotePrefix="1">
      <alignment/>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0" fillId="0" borderId="0" xfId="0" applyAlignment="1">
      <alignment horizontal="center"/>
    </xf>
    <xf numFmtId="37" fontId="7" fillId="0" borderId="0" xfId="0" applyFont="1" applyAlignment="1" applyProtection="1" quotePrefix="1">
      <alignment horizontal="centerContinuous"/>
      <protection/>
    </xf>
    <xf numFmtId="37" fontId="1" fillId="0" borderId="0" xfId="0" applyFont="1" applyAlignment="1" quotePrefix="1">
      <alignment horizontal="center"/>
    </xf>
    <xf numFmtId="37" fontId="7" fillId="0" borderId="14" xfId="0" applyFont="1" applyBorder="1" applyAlignment="1" applyProtection="1">
      <alignment horizontal="center"/>
      <protection/>
    </xf>
    <xf numFmtId="37" fontId="22" fillId="0" borderId="5" xfId="0" applyFont="1" applyBorder="1" applyAlignment="1" quotePrefix="1">
      <alignment/>
    </xf>
    <xf numFmtId="37" fontId="1" fillId="0" borderId="12" xfId="0" applyFont="1" applyBorder="1" applyAlignment="1" applyProtection="1">
      <alignment/>
      <protection/>
    </xf>
    <xf numFmtId="37" fontId="7" fillId="0" borderId="14" xfId="0" applyNumberFormat="1" applyFont="1" applyBorder="1" applyAlignment="1" applyProtection="1">
      <alignment horizontal="center"/>
      <protection/>
    </xf>
    <xf numFmtId="37" fontId="7" fillId="0" borderId="13" xfId="0" applyNumberFormat="1" applyFont="1" applyBorder="1" applyAlignment="1" applyProtection="1">
      <alignment horizontal="center"/>
      <protection/>
    </xf>
    <xf numFmtId="37" fontId="7" fillId="0" borderId="9"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8" xfId="0" applyNumberFormat="1" applyFont="1" applyBorder="1" applyAlignment="1" applyProtection="1">
      <alignment horizontal="center"/>
      <protection/>
    </xf>
    <xf numFmtId="37" fontId="1"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8" xfId="0" applyNumberFormat="1" applyFont="1" applyBorder="1" applyAlignment="1" applyProtection="1">
      <alignment horizontal="center"/>
      <protection/>
    </xf>
    <xf numFmtId="37" fontId="1" fillId="0" borderId="9" xfId="0" applyNumberFormat="1" applyFont="1" applyBorder="1" applyAlignment="1" applyProtection="1">
      <alignment horizontal="right"/>
      <protection/>
    </xf>
    <xf numFmtId="37" fontId="1" fillId="0" borderId="18" xfId="0" applyFont="1" applyBorder="1" applyAlignment="1">
      <alignment/>
    </xf>
    <xf numFmtId="186" fontId="1" fillId="0" borderId="9" xfId="0" applyNumberFormat="1" applyFont="1" applyBorder="1" applyAlignment="1" applyProtection="1">
      <alignment horizontal="right"/>
      <protection/>
    </xf>
    <xf numFmtId="186" fontId="1" fillId="0" borderId="18" xfId="0" applyNumberFormat="1" applyFont="1" applyBorder="1" applyAlignment="1">
      <alignment/>
    </xf>
    <xf numFmtId="186" fontId="1" fillId="0" borderId="20" xfId="0" applyNumberFormat="1" applyFont="1" applyBorder="1" applyAlignment="1" applyProtection="1">
      <alignment/>
      <protection/>
    </xf>
    <xf numFmtId="186" fontId="1" fillId="0" borderId="21" xfId="0" applyNumberFormat="1" applyFont="1" applyBorder="1" applyAlignment="1" applyProtection="1">
      <alignment/>
      <protection/>
    </xf>
    <xf numFmtId="186" fontId="1" fillId="0" borderId="10" xfId="0" applyNumberFormat="1" applyFont="1" applyBorder="1" applyAlignment="1" applyProtection="1">
      <alignment horizontal="right"/>
      <protection/>
    </xf>
    <xf numFmtId="186" fontId="1" fillId="0" borderId="4" xfId="0" applyNumberFormat="1" applyFont="1" applyBorder="1" applyAlignment="1" applyProtection="1">
      <alignment horizontal="center"/>
      <protection/>
    </xf>
    <xf numFmtId="186" fontId="1" fillId="0" borderId="4" xfId="0" applyNumberFormat="1" applyFont="1" applyBorder="1" applyAlignment="1" applyProtection="1">
      <alignment/>
      <protection/>
    </xf>
    <xf numFmtId="186" fontId="1" fillId="0" borderId="16" xfId="0" applyNumberFormat="1" applyFont="1" applyBorder="1" applyAlignment="1">
      <alignment/>
    </xf>
    <xf numFmtId="37" fontId="9" fillId="0" borderId="0" xfId="0" applyFont="1" applyAlignment="1" applyProtection="1">
      <alignment/>
      <protection/>
    </xf>
    <xf numFmtId="186" fontId="1" fillId="0" borderId="11" xfId="15" applyNumberFormat="1" applyFont="1" applyBorder="1" applyAlignment="1" applyProtection="1">
      <alignment horizontal="right"/>
      <protection/>
    </xf>
    <xf numFmtId="186" fontId="1" fillId="0" borderId="15"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1" xfId="15" applyNumberFormat="1" applyFont="1" applyBorder="1" applyAlignment="1" applyProtection="1">
      <alignment horizontal="right"/>
      <protection/>
    </xf>
    <xf numFmtId="186" fontId="1" fillId="0" borderId="15" xfId="15" applyNumberFormat="1" applyFont="1" applyBorder="1" applyAlignment="1" applyProtection="1">
      <alignment horizontal="right"/>
      <protection/>
    </xf>
    <xf numFmtId="37" fontId="1" fillId="0" borderId="12" xfId="0" applyFont="1" applyBorder="1" applyAlignment="1">
      <alignment horizontal="center"/>
    </xf>
    <xf numFmtId="37" fontId="1" fillId="0" borderId="10" xfId="0" applyFont="1" applyBorder="1" applyAlignment="1">
      <alignment horizontal="center"/>
    </xf>
    <xf numFmtId="37" fontId="0" fillId="0" borderId="14" xfId="0" applyBorder="1" applyAlignment="1">
      <alignment/>
    </xf>
    <xf numFmtId="37" fontId="0" fillId="0" borderId="13" xfId="0" applyBorder="1" applyAlignment="1">
      <alignment/>
    </xf>
    <xf numFmtId="37" fontId="0" fillId="0" borderId="18" xfId="0" applyBorder="1" applyAlignment="1">
      <alignment/>
    </xf>
    <xf numFmtId="37" fontId="0" fillId="0" borderId="16" xfId="0" applyBorder="1" applyAlignment="1">
      <alignment/>
    </xf>
    <xf numFmtId="37" fontId="24"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186" fontId="1" fillId="0" borderId="14" xfId="15" applyNumberFormat="1" applyFont="1" applyBorder="1" applyAlignment="1">
      <alignment/>
    </xf>
    <xf numFmtId="186" fontId="1" fillId="0" borderId="8" xfId="15" applyNumberFormat="1" applyFont="1" applyBorder="1" applyAlignment="1">
      <alignment/>
    </xf>
    <xf numFmtId="186" fontId="1" fillId="0" borderId="19" xfId="15" applyNumberFormat="1" applyFont="1" applyBorder="1" applyAlignment="1">
      <alignment/>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37" fontId="5" fillId="0" borderId="0" xfId="0" applyFont="1" applyAlignment="1" quotePrefix="1">
      <alignment/>
    </xf>
    <xf numFmtId="186" fontId="1" fillId="0" borderId="0" xfId="15" applyNumberFormat="1" applyFont="1" applyBorder="1" applyAlignment="1">
      <alignment/>
    </xf>
    <xf numFmtId="37" fontId="24" fillId="0" borderId="0" xfId="0" applyFont="1" applyAlignment="1" applyProtection="1">
      <alignment horizontal="center"/>
      <protection/>
    </xf>
    <xf numFmtId="37" fontId="0" fillId="0" borderId="0" xfId="0" applyAlignment="1" quotePrefix="1">
      <alignment horizontal="center"/>
    </xf>
    <xf numFmtId="37" fontId="1" fillId="0" borderId="1" xfId="0" applyNumberFormat="1" applyFont="1" applyBorder="1" applyAlignment="1" applyProtection="1">
      <alignment horizontal="right"/>
      <protection/>
    </xf>
    <xf numFmtId="37" fontId="7" fillId="0" borderId="0" xfId="0" applyFont="1" applyAlignment="1" applyProtection="1">
      <alignment horizontal="left"/>
      <protection/>
    </xf>
    <xf numFmtId="37" fontId="1" fillId="0" borderId="19" xfId="0" applyFont="1" applyBorder="1" applyAlignment="1">
      <alignment/>
    </xf>
    <xf numFmtId="37" fontId="22" fillId="0" borderId="5" xfId="0" applyFont="1" applyBorder="1" applyAlignment="1" quotePrefix="1">
      <alignment horizontal="right" vertical="top"/>
    </xf>
    <xf numFmtId="186" fontId="1" fillId="0" borderId="1" xfId="15" applyNumberFormat="1" applyFont="1" applyBorder="1" applyAlignment="1" applyProtection="1">
      <alignment horizontal="right"/>
      <protection/>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9" xfId="0" applyFont="1" applyBorder="1" applyAlignment="1">
      <alignment horizontal="center"/>
    </xf>
    <xf numFmtId="37" fontId="1" fillId="0" borderId="18" xfId="0" applyFont="1" applyBorder="1" applyAlignment="1">
      <alignment horizontal="center"/>
    </xf>
    <xf numFmtId="37" fontId="1" fillId="0" borderId="0" xfId="0" applyFont="1" applyAlignment="1" applyProtection="1">
      <alignment horizontal="justify" wrapText="1"/>
      <protection/>
    </xf>
    <xf numFmtId="37" fontId="1" fillId="0" borderId="0" xfId="0" applyFont="1" applyAlignment="1">
      <alignment horizontal="justify" wrapText="1"/>
    </xf>
    <xf numFmtId="37" fontId="7" fillId="0" borderId="3" xfId="0" applyFont="1" applyBorder="1" applyAlignment="1">
      <alignment horizontal="center"/>
    </xf>
    <xf numFmtId="37" fontId="7" fillId="0" borderId="4" xfId="0" applyFont="1" applyBorder="1" applyAlignment="1" applyProtection="1">
      <alignment horizontal="center"/>
      <protection/>
    </xf>
    <xf numFmtId="37" fontId="7" fillId="0" borderId="14"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428</xdr:row>
      <xdr:rowOff>0</xdr:rowOff>
    </xdr:from>
    <xdr:to>
      <xdr:col>15</xdr:col>
      <xdr:colOff>428625</xdr:colOff>
      <xdr:row>431</xdr:row>
      <xdr:rowOff>9525</xdr:rowOff>
    </xdr:to>
    <xdr:sp>
      <xdr:nvSpPr>
        <xdr:cNvPr id="1" name="TextBox 1"/>
        <xdr:cNvSpPr txBox="1">
          <a:spLocks noChangeArrowheads="1"/>
        </xdr:cNvSpPr>
      </xdr:nvSpPr>
      <xdr:spPr>
        <a:xfrm>
          <a:off x="514350" y="77171550"/>
          <a:ext cx="7038975"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ordinary  shares  in  issue  of  679.2 million  and  523.1 million  for  the  current  year  quarter  and  financial  year-to-date,  respectively  (2002 : 445.0 million),  after  adjusting  for  the  capital  reconstruction. </a:t>
          </a:r>
        </a:p>
      </xdr:txBody>
    </xdr:sp>
    <xdr:clientData/>
  </xdr:twoCellAnchor>
  <xdr:twoCellAnchor>
    <xdr:from>
      <xdr:col>1</xdr:col>
      <xdr:colOff>276225</xdr:colOff>
      <xdr:row>292</xdr:row>
      <xdr:rowOff>0</xdr:rowOff>
    </xdr:from>
    <xdr:to>
      <xdr:col>15</xdr:col>
      <xdr:colOff>409575</xdr:colOff>
      <xdr:row>299</xdr:row>
      <xdr:rowOff>9525</xdr:rowOff>
    </xdr:to>
    <xdr:sp>
      <xdr:nvSpPr>
        <xdr:cNvPr id="2" name="TextBox 3"/>
        <xdr:cNvSpPr txBox="1">
          <a:spLocks noChangeArrowheads="1"/>
        </xdr:cNvSpPr>
      </xdr:nvSpPr>
      <xdr:spPr>
        <a:xfrm>
          <a:off x="495300" y="52654200"/>
          <a:ext cx="7038975" cy="1343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charged  for  the  Group  for  the  current  quarter  reflects  effective  tax  rate  which  is  higher  than  the  statutory  tax  rate  due  mainly  to  certain  expenses  which  are  not  deductible  for  tax  purposes  and  losses  of  certain  subsidiary  companies  which  for  tax  purposes  cannot  be  offset  with  profits  of  other  subsidiary  companies  within  the  Group.
The  taxation  charged  for  the  Group  for  the  current  financial  year-to-date  reflects  effective  tax  rate  which  is  lower  than  the  statutory  tax  rate  due  mainly  to  certain  income  which  are  not  taxable.</a:t>
          </a:r>
        </a:p>
      </xdr:txBody>
    </xdr:sp>
    <xdr:clientData/>
  </xdr:twoCellAnchor>
  <xdr:twoCellAnchor>
    <xdr:from>
      <xdr:col>2</xdr:col>
      <xdr:colOff>9525</xdr:colOff>
      <xdr:row>245</xdr:row>
      <xdr:rowOff>9525</xdr:rowOff>
    </xdr:from>
    <xdr:to>
      <xdr:col>16</xdr:col>
      <xdr:colOff>9525</xdr:colOff>
      <xdr:row>247</xdr:row>
      <xdr:rowOff>19050</xdr:rowOff>
    </xdr:to>
    <xdr:sp>
      <xdr:nvSpPr>
        <xdr:cNvPr id="3" name="TextBox 4"/>
        <xdr:cNvSpPr txBox="1">
          <a:spLocks noChangeArrowheads="1"/>
        </xdr:cNvSpPr>
      </xdr:nvSpPr>
      <xdr:spPr>
        <a:xfrm>
          <a:off x="514350" y="43862625"/>
          <a:ext cx="7067550"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With  the  completion  of  the  GWRS  in  the  current  financial  year,  the  Group  will  be  in  a  stronger  financial  position  to  focus  on  its  core  businesses.  Hence,  barring  unforeseen  circumstances,  the  Board  expects  its  profitability  to  improve.</a:t>
          </a:r>
        </a:p>
      </xdr:txBody>
    </xdr:sp>
    <xdr:clientData/>
  </xdr:twoCellAnchor>
  <xdr:twoCellAnchor>
    <xdr:from>
      <xdr:col>2</xdr:col>
      <xdr:colOff>9525</xdr:colOff>
      <xdr:row>137</xdr:row>
      <xdr:rowOff>0</xdr:rowOff>
    </xdr:from>
    <xdr:to>
      <xdr:col>16</xdr:col>
      <xdr:colOff>0</xdr:colOff>
      <xdr:row>139</xdr:row>
      <xdr:rowOff>28575</xdr:rowOff>
    </xdr:to>
    <xdr:sp>
      <xdr:nvSpPr>
        <xdr:cNvPr id="4" name="TextBox 5"/>
        <xdr:cNvSpPr txBox="1">
          <a:spLocks noChangeArrowheads="1"/>
        </xdr:cNvSpPr>
      </xdr:nvSpPr>
      <xdr:spPr>
        <a:xfrm>
          <a:off x="514350" y="24831675"/>
          <a:ext cx="7058025"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amendments  from  the  previous  audited  financial  statements.</a:t>
          </a:r>
        </a:p>
      </xdr:txBody>
    </xdr:sp>
    <xdr:clientData/>
  </xdr:twoCellAnchor>
  <xdr:twoCellAnchor>
    <xdr:from>
      <xdr:col>2</xdr:col>
      <xdr:colOff>9525</xdr:colOff>
      <xdr:row>71</xdr:row>
      <xdr:rowOff>38100</xdr:rowOff>
    </xdr:from>
    <xdr:to>
      <xdr:col>16</xdr:col>
      <xdr:colOff>0</xdr:colOff>
      <xdr:row>73</xdr:row>
      <xdr:rowOff>28575</xdr:rowOff>
    </xdr:to>
    <xdr:sp>
      <xdr:nvSpPr>
        <xdr:cNvPr id="5" name="TextBox 6"/>
        <xdr:cNvSpPr txBox="1">
          <a:spLocks noChangeArrowheads="1"/>
        </xdr:cNvSpPr>
      </xdr:nvSpPr>
      <xdr:spPr>
        <a:xfrm>
          <a:off x="514350" y="12830175"/>
          <a:ext cx="705802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55</xdr:row>
      <xdr:rowOff>9525</xdr:rowOff>
    </xdr:from>
    <xdr:to>
      <xdr:col>15</xdr:col>
      <xdr:colOff>438150</xdr:colOff>
      <xdr:row>57</xdr:row>
      <xdr:rowOff>28575</xdr:rowOff>
    </xdr:to>
    <xdr:sp>
      <xdr:nvSpPr>
        <xdr:cNvPr id="6" name="TextBox 8"/>
        <xdr:cNvSpPr txBox="1">
          <a:spLocks noChangeArrowheads="1"/>
        </xdr:cNvSpPr>
      </xdr:nvSpPr>
      <xdr:spPr>
        <a:xfrm>
          <a:off x="504825" y="10020300"/>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implementation  of  the  GWRS  in  the  previous  quarter,  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104775</xdr:rowOff>
    </xdr:to>
    <xdr:sp>
      <xdr:nvSpPr>
        <xdr:cNvPr id="7" name="TextBox 9"/>
        <xdr:cNvSpPr txBox="1">
          <a:spLocks noChangeArrowheads="1"/>
        </xdr:cNvSpPr>
      </xdr:nvSpPr>
      <xdr:spPr>
        <a:xfrm>
          <a:off x="495300" y="2609850"/>
          <a:ext cx="7058025" cy="20478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the  Kuala  Lumpur  Stock  Exchange  and  should  be  read  in  conjunction  with  the  audited  financial  statements  of  the  Group  for  the  financial  year  ended  30  June  2002.
The  accounting  policies  and  methods  of  computation  adopted  by  the  Group  in  this  interim  financial  report  are  consistent  with  those  adopted  in  the  audited  financial  statements  for  the  financial  year  ended  30  June  2002  except  for  the  adoption  of  new  MASB  standards.
The  adoption  of  the  new  MASB  standards  does  not  have  any  material  effect  on  the  financial  results  of  the  Group  for  the  financial  year-to-date  except  for  the  adoption  of  new  MASB 25  "Income  Taxes"  which  has  been  applied  retrospectively  and  the  effects  of  the  new  accounting  policy  on  the  financial  statements  are  shown  below:</a:t>
          </a:r>
        </a:p>
      </xdr:txBody>
    </xdr:sp>
    <xdr:clientData/>
  </xdr:twoCellAnchor>
  <xdr:twoCellAnchor>
    <xdr:from>
      <xdr:col>1</xdr:col>
      <xdr:colOff>266700</xdr:colOff>
      <xdr:row>220</xdr:row>
      <xdr:rowOff>0</xdr:rowOff>
    </xdr:from>
    <xdr:to>
      <xdr:col>15</xdr:col>
      <xdr:colOff>419100</xdr:colOff>
      <xdr:row>223</xdr:row>
      <xdr:rowOff>28575</xdr:rowOff>
    </xdr:to>
    <xdr:sp>
      <xdr:nvSpPr>
        <xdr:cNvPr id="8" name="TextBox 11"/>
        <xdr:cNvSpPr txBox="1">
          <a:spLocks noChangeArrowheads="1"/>
        </xdr:cNvSpPr>
      </xdr:nvSpPr>
      <xdr:spPr>
        <a:xfrm>
          <a:off x="485775" y="39395400"/>
          <a:ext cx="7058025"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12  months  ended  30  June  2003,  a  higher  revenue  was  recorded  by  the  Group  as  compared  to  the  preceding  year   corresponding  period.  The  encouraging  performance  was  contributed  mainly  by  the  newly  acquired  operations  in  the  Timber  and  Beverage  Divisions  upon  implementation  of  the  GWRS.</a:t>
          </a:r>
        </a:p>
      </xdr:txBody>
    </xdr:sp>
    <xdr:clientData/>
  </xdr:twoCellAnchor>
  <xdr:twoCellAnchor>
    <xdr:from>
      <xdr:col>5</xdr:col>
      <xdr:colOff>0</xdr:colOff>
      <xdr:row>344</xdr:row>
      <xdr:rowOff>0</xdr:rowOff>
    </xdr:from>
    <xdr:to>
      <xdr:col>10</xdr:col>
      <xdr:colOff>876300</xdr:colOff>
      <xdr:row>344</xdr:row>
      <xdr:rowOff>0</xdr:rowOff>
    </xdr:to>
    <xdr:sp>
      <xdr:nvSpPr>
        <xdr:cNvPr id="9" name="TextBox 14"/>
        <xdr:cNvSpPr txBox="1">
          <a:spLocks noChangeArrowheads="1"/>
        </xdr:cNvSpPr>
      </xdr:nvSpPr>
      <xdr:spPr>
        <a:xfrm>
          <a:off x="1733550" y="61693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66675</xdr:colOff>
      <xdr:row>344</xdr:row>
      <xdr:rowOff>28575</xdr:rowOff>
    </xdr:from>
    <xdr:to>
      <xdr:col>10</xdr:col>
      <xdr:colOff>838200</xdr:colOff>
      <xdr:row>349</xdr:row>
      <xdr:rowOff>28575</xdr:rowOff>
    </xdr:to>
    <xdr:sp>
      <xdr:nvSpPr>
        <xdr:cNvPr id="10" name="TextBox 16"/>
        <xdr:cNvSpPr txBox="1">
          <a:spLocks noChangeArrowheads="1"/>
        </xdr:cNvSpPr>
      </xdr:nvSpPr>
      <xdr:spPr>
        <a:xfrm>
          <a:off x="1800225" y="61722000"/>
          <a:ext cx="3133725"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deferment  of  the  redemption  date  of  the 43,613,000  5-year  cumulative  redeemable  preference shares  of  RM0.01  each  in  Likom  Computer  System Sdn  Bhd  currently held  by  the  Company  from  29.6.2001  to  28.12.2003. </a:t>
          </a:r>
        </a:p>
      </xdr:txBody>
    </xdr:sp>
    <xdr:clientData/>
  </xdr:twoCellAnchor>
  <xdr:twoCellAnchor>
    <xdr:from>
      <xdr:col>5</xdr:col>
      <xdr:colOff>28575</xdr:colOff>
      <xdr:row>350</xdr:row>
      <xdr:rowOff>0</xdr:rowOff>
    </xdr:from>
    <xdr:to>
      <xdr:col>10</xdr:col>
      <xdr:colOff>904875</xdr:colOff>
      <xdr:row>350</xdr:row>
      <xdr:rowOff>0</xdr:rowOff>
    </xdr:to>
    <xdr:sp>
      <xdr:nvSpPr>
        <xdr:cNvPr id="11" name="TextBox 17"/>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350</xdr:row>
      <xdr:rowOff>0</xdr:rowOff>
    </xdr:from>
    <xdr:to>
      <xdr:col>10</xdr:col>
      <xdr:colOff>904875</xdr:colOff>
      <xdr:row>350</xdr:row>
      <xdr:rowOff>0</xdr:rowOff>
    </xdr:to>
    <xdr:sp>
      <xdr:nvSpPr>
        <xdr:cNvPr id="12" name="TextBox 20"/>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350</xdr:row>
      <xdr:rowOff>0</xdr:rowOff>
    </xdr:from>
    <xdr:to>
      <xdr:col>10</xdr:col>
      <xdr:colOff>885825</xdr:colOff>
      <xdr:row>350</xdr:row>
      <xdr:rowOff>0</xdr:rowOff>
    </xdr:to>
    <xdr:sp>
      <xdr:nvSpPr>
        <xdr:cNvPr id="13" name="TextBox 21"/>
        <xdr:cNvSpPr txBox="1">
          <a:spLocks noChangeArrowheads="1"/>
        </xdr:cNvSpPr>
      </xdr:nvSpPr>
      <xdr:spPr>
        <a:xfrm>
          <a:off x="174307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350</xdr:row>
      <xdr:rowOff>0</xdr:rowOff>
    </xdr:from>
    <xdr:to>
      <xdr:col>10</xdr:col>
      <xdr:colOff>904875</xdr:colOff>
      <xdr:row>350</xdr:row>
      <xdr:rowOff>0</xdr:rowOff>
    </xdr:to>
    <xdr:sp>
      <xdr:nvSpPr>
        <xdr:cNvPr id="14" name="TextBox 23"/>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350</xdr:row>
      <xdr:rowOff>0</xdr:rowOff>
    </xdr:from>
    <xdr:to>
      <xdr:col>10</xdr:col>
      <xdr:colOff>904875</xdr:colOff>
      <xdr:row>350</xdr:row>
      <xdr:rowOff>0</xdr:rowOff>
    </xdr:to>
    <xdr:sp>
      <xdr:nvSpPr>
        <xdr:cNvPr id="15" name="TextBox 24"/>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350</xdr:row>
      <xdr:rowOff>0</xdr:rowOff>
    </xdr:from>
    <xdr:to>
      <xdr:col>10</xdr:col>
      <xdr:colOff>904875</xdr:colOff>
      <xdr:row>350</xdr:row>
      <xdr:rowOff>0</xdr:rowOff>
    </xdr:to>
    <xdr:sp>
      <xdr:nvSpPr>
        <xdr:cNvPr id="16" name="TextBox 25"/>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350</xdr:row>
      <xdr:rowOff>0</xdr:rowOff>
    </xdr:from>
    <xdr:to>
      <xdr:col>10</xdr:col>
      <xdr:colOff>885825</xdr:colOff>
      <xdr:row>350</xdr:row>
      <xdr:rowOff>0</xdr:rowOff>
    </xdr:to>
    <xdr:sp>
      <xdr:nvSpPr>
        <xdr:cNvPr id="17" name="TextBox 26"/>
        <xdr:cNvSpPr txBox="1">
          <a:spLocks noChangeArrowheads="1"/>
        </xdr:cNvSpPr>
      </xdr:nvSpPr>
      <xdr:spPr>
        <a:xfrm>
          <a:off x="1762125" y="6283642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350</xdr:row>
      <xdr:rowOff>0</xdr:rowOff>
    </xdr:from>
    <xdr:to>
      <xdr:col>15</xdr:col>
      <xdr:colOff>419100</xdr:colOff>
      <xdr:row>350</xdr:row>
      <xdr:rowOff>0</xdr:rowOff>
    </xdr:to>
    <xdr:sp>
      <xdr:nvSpPr>
        <xdr:cNvPr id="18" name="TextBox 27"/>
        <xdr:cNvSpPr txBox="1">
          <a:spLocks noChangeArrowheads="1"/>
        </xdr:cNvSpPr>
      </xdr:nvSpPr>
      <xdr:spPr>
        <a:xfrm>
          <a:off x="5172075" y="628364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350</xdr:row>
      <xdr:rowOff>0</xdr:rowOff>
    </xdr:from>
    <xdr:to>
      <xdr:col>10</xdr:col>
      <xdr:colOff>914400</xdr:colOff>
      <xdr:row>350</xdr:row>
      <xdr:rowOff>0</xdr:rowOff>
    </xdr:to>
    <xdr:sp>
      <xdr:nvSpPr>
        <xdr:cNvPr id="19" name="TextBox 30"/>
        <xdr:cNvSpPr txBox="1">
          <a:spLocks noChangeArrowheads="1"/>
        </xdr:cNvSpPr>
      </xdr:nvSpPr>
      <xdr:spPr>
        <a:xfrm>
          <a:off x="1733550" y="62836425"/>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350</xdr:row>
      <xdr:rowOff>0</xdr:rowOff>
    </xdr:from>
    <xdr:to>
      <xdr:col>10</xdr:col>
      <xdr:colOff>914400</xdr:colOff>
      <xdr:row>350</xdr:row>
      <xdr:rowOff>0</xdr:rowOff>
    </xdr:to>
    <xdr:sp>
      <xdr:nvSpPr>
        <xdr:cNvPr id="20" name="TextBox 31"/>
        <xdr:cNvSpPr txBox="1">
          <a:spLocks noChangeArrowheads="1"/>
        </xdr:cNvSpPr>
      </xdr:nvSpPr>
      <xdr:spPr>
        <a:xfrm>
          <a:off x="1847850" y="6283642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344</xdr:row>
      <xdr:rowOff>0</xdr:rowOff>
    </xdr:from>
    <xdr:to>
      <xdr:col>16</xdr:col>
      <xdr:colOff>0</xdr:colOff>
      <xdr:row>344</xdr:row>
      <xdr:rowOff>0</xdr:rowOff>
    </xdr:to>
    <xdr:sp>
      <xdr:nvSpPr>
        <xdr:cNvPr id="21" name="TextBox 33"/>
        <xdr:cNvSpPr txBox="1">
          <a:spLocks noChangeArrowheads="1"/>
        </xdr:cNvSpPr>
      </xdr:nvSpPr>
      <xdr:spPr>
        <a:xfrm>
          <a:off x="5029200" y="6169342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350</xdr:row>
      <xdr:rowOff>0</xdr:rowOff>
    </xdr:from>
    <xdr:to>
      <xdr:col>15</xdr:col>
      <xdr:colOff>409575</xdr:colOff>
      <xdr:row>350</xdr:row>
      <xdr:rowOff>0</xdr:rowOff>
    </xdr:to>
    <xdr:sp>
      <xdr:nvSpPr>
        <xdr:cNvPr id="22" name="TextBox 34"/>
        <xdr:cNvSpPr txBox="1">
          <a:spLocks noChangeArrowheads="1"/>
        </xdr:cNvSpPr>
      </xdr:nvSpPr>
      <xdr:spPr>
        <a:xfrm>
          <a:off x="5143500" y="62836425"/>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231</xdr:row>
      <xdr:rowOff>9525</xdr:rowOff>
    </xdr:from>
    <xdr:to>
      <xdr:col>16</xdr:col>
      <xdr:colOff>0</xdr:colOff>
      <xdr:row>234</xdr:row>
      <xdr:rowOff>0</xdr:rowOff>
    </xdr:to>
    <xdr:sp>
      <xdr:nvSpPr>
        <xdr:cNvPr id="23" name="TextBox 35"/>
        <xdr:cNvSpPr txBox="1">
          <a:spLocks noChangeArrowheads="1"/>
        </xdr:cNvSpPr>
      </xdr:nvSpPr>
      <xdr:spPr>
        <a:xfrm>
          <a:off x="514350" y="41367075"/>
          <a:ext cx="7058025" cy="561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Following  the  implementation  of  the  GWRS  in  March  2003,  the  consolidation  of  the  full  3  months'  operational  results  in  the  current  quarter  for  the  newly  acquired  subsidiaries,  namely  Lion  Forest  and  Lion  Diversified,  have  contributed  to  the  improvement  in  revenue.</a:t>
          </a:r>
        </a:p>
      </xdr:txBody>
    </xdr:sp>
    <xdr:clientData/>
  </xdr:twoCellAnchor>
  <xdr:twoCellAnchor>
    <xdr:from>
      <xdr:col>2</xdr:col>
      <xdr:colOff>9525</xdr:colOff>
      <xdr:row>434</xdr:row>
      <xdr:rowOff>9525</xdr:rowOff>
    </xdr:from>
    <xdr:to>
      <xdr:col>15</xdr:col>
      <xdr:colOff>428625</xdr:colOff>
      <xdr:row>437</xdr:row>
      <xdr:rowOff>28575</xdr:rowOff>
    </xdr:to>
    <xdr:sp>
      <xdr:nvSpPr>
        <xdr:cNvPr id="24" name="TextBox 36"/>
        <xdr:cNvSpPr txBox="1">
          <a:spLocks noChangeArrowheads="1"/>
        </xdr:cNvSpPr>
      </xdr:nvSpPr>
      <xdr:spPr>
        <a:xfrm>
          <a:off x="514350" y="78238350"/>
          <a:ext cx="7038975"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earnings/(loss)  per  share  is  not  disclosed  as  the  unissued  ordinary  shares  granted  to  employees  pursuant  to  the  Company's  Executive  Share  Option  Scheme  have  no  dilutive  effect  since  the  exercise  price  is  above  the  average  market  value  of  the  Company's  shares.</a:t>
          </a:r>
        </a:p>
      </xdr:txBody>
    </xdr:sp>
    <xdr:clientData/>
  </xdr:twoCellAnchor>
  <xdr:twoCellAnchor>
    <xdr:from>
      <xdr:col>1</xdr:col>
      <xdr:colOff>266700</xdr:colOff>
      <xdr:row>37</xdr:row>
      <xdr:rowOff>9525</xdr:rowOff>
    </xdr:from>
    <xdr:to>
      <xdr:col>16</xdr:col>
      <xdr:colOff>0</xdr:colOff>
      <xdr:row>41</xdr:row>
      <xdr:rowOff>9525</xdr:rowOff>
    </xdr:to>
    <xdr:sp>
      <xdr:nvSpPr>
        <xdr:cNvPr id="25" name="TextBox 37"/>
        <xdr:cNvSpPr txBox="1">
          <a:spLocks noChangeArrowheads="1"/>
        </xdr:cNvSpPr>
      </xdr:nvSpPr>
      <xdr:spPr>
        <a:xfrm>
          <a:off x="485775" y="6896100"/>
          <a:ext cx="7086600"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qualifications  on  audit  report  of  the  preceding  audited  financial  statements.  However,  the  auditors  drew  attention  to  the  financial  position  of  the  Group  and  of  the  Company  and  the  proposed  restructuring  scheme  involving  the  Group's  and  the  Company's  debts  and  the  rationalisation  of  the  Group  structure  ("GWRS").  The  proposed  GWRS  has  been  implemented  in  the  previous  quarter.</a:t>
          </a:r>
        </a:p>
      </xdr:txBody>
    </xdr:sp>
    <xdr:clientData/>
  </xdr:twoCellAnchor>
  <xdr:twoCellAnchor>
    <xdr:from>
      <xdr:col>2</xdr:col>
      <xdr:colOff>9525</xdr:colOff>
      <xdr:row>148</xdr:row>
      <xdr:rowOff>85725</xdr:rowOff>
    </xdr:from>
    <xdr:to>
      <xdr:col>16</xdr:col>
      <xdr:colOff>0</xdr:colOff>
      <xdr:row>151</xdr:row>
      <xdr:rowOff>9525</xdr:rowOff>
    </xdr:to>
    <xdr:sp>
      <xdr:nvSpPr>
        <xdr:cNvPr id="26" name="TextBox 38"/>
        <xdr:cNvSpPr txBox="1">
          <a:spLocks noChangeArrowheads="1"/>
        </xdr:cNvSpPr>
      </xdr:nvSpPr>
      <xdr:spPr>
        <a:xfrm>
          <a:off x="514350" y="26946225"/>
          <a:ext cx="7058025"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  except  for  the  following:</a:t>
          </a:r>
        </a:p>
      </xdr:txBody>
    </xdr:sp>
    <xdr:clientData/>
  </xdr:twoCellAnchor>
  <xdr:twoCellAnchor>
    <xdr:from>
      <xdr:col>2</xdr:col>
      <xdr:colOff>38100</xdr:colOff>
      <xdr:row>96</xdr:row>
      <xdr:rowOff>0</xdr:rowOff>
    </xdr:from>
    <xdr:to>
      <xdr:col>16</xdr:col>
      <xdr:colOff>66675</xdr:colOff>
      <xdr:row>97</xdr:row>
      <xdr:rowOff>180975</xdr:rowOff>
    </xdr:to>
    <xdr:sp>
      <xdr:nvSpPr>
        <xdr:cNvPr id="27" name="TextBox 40"/>
        <xdr:cNvSpPr txBox="1">
          <a:spLocks noChangeArrowheads="1"/>
        </xdr:cNvSpPr>
      </xdr:nvSpPr>
      <xdr:spPr>
        <a:xfrm>
          <a:off x="542925" y="17478375"/>
          <a:ext cx="7096125"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96</xdr:row>
      <xdr:rowOff>0</xdr:rowOff>
    </xdr:from>
    <xdr:to>
      <xdr:col>15</xdr:col>
      <xdr:colOff>428625</xdr:colOff>
      <xdr:row>99</xdr:row>
      <xdr:rowOff>9525</xdr:rowOff>
    </xdr:to>
    <xdr:sp>
      <xdr:nvSpPr>
        <xdr:cNvPr id="28" name="TextBox 41"/>
        <xdr:cNvSpPr txBox="1">
          <a:spLocks noChangeArrowheads="1"/>
        </xdr:cNvSpPr>
      </xdr:nvSpPr>
      <xdr:spPr>
        <a:xfrm>
          <a:off x="504825" y="17478375"/>
          <a:ext cx="7048500"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was  no  dividend  paid  during  the  current  quarter.  For  the   financial   year-to-date,  a   first  and  final  dividend  of  0.1  sen  per  share,  less  tax,  amounting  to  RM0.43   million  in  respect  of  the  previous  financial  year  ended  30  June  2002  was  paid  by  the  Group.</a:t>
          </a:r>
        </a:p>
      </xdr:txBody>
    </xdr:sp>
    <xdr:clientData/>
  </xdr:twoCellAnchor>
  <xdr:twoCellAnchor>
    <xdr:from>
      <xdr:col>2</xdr:col>
      <xdr:colOff>9525</xdr:colOff>
      <xdr:row>143</xdr:row>
      <xdr:rowOff>38100</xdr:rowOff>
    </xdr:from>
    <xdr:to>
      <xdr:col>16</xdr:col>
      <xdr:colOff>0</xdr:colOff>
      <xdr:row>145</xdr:row>
      <xdr:rowOff>28575</xdr:rowOff>
    </xdr:to>
    <xdr:sp>
      <xdr:nvSpPr>
        <xdr:cNvPr id="29" name="TextBox 42"/>
        <xdr:cNvSpPr txBox="1">
          <a:spLocks noChangeArrowheads="1"/>
        </xdr:cNvSpPr>
      </xdr:nvSpPr>
      <xdr:spPr>
        <a:xfrm>
          <a:off x="514350" y="25936575"/>
          <a:ext cx="705802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206</xdr:row>
      <xdr:rowOff>28575</xdr:rowOff>
    </xdr:from>
    <xdr:to>
      <xdr:col>15</xdr:col>
      <xdr:colOff>400050</xdr:colOff>
      <xdr:row>209</xdr:row>
      <xdr:rowOff>28575</xdr:rowOff>
    </xdr:to>
    <xdr:sp>
      <xdr:nvSpPr>
        <xdr:cNvPr id="30" name="TextBox 43"/>
        <xdr:cNvSpPr txBox="1">
          <a:spLocks noChangeArrowheads="1"/>
        </xdr:cNvSpPr>
      </xdr:nvSpPr>
      <xdr:spPr>
        <a:xfrm>
          <a:off x="504825" y="36928425"/>
          <a:ext cx="701992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415</xdr:row>
      <xdr:rowOff>28575</xdr:rowOff>
    </xdr:from>
    <xdr:to>
      <xdr:col>16</xdr:col>
      <xdr:colOff>19050</xdr:colOff>
      <xdr:row>421</xdr:row>
      <xdr:rowOff>28575</xdr:rowOff>
    </xdr:to>
    <xdr:sp>
      <xdr:nvSpPr>
        <xdr:cNvPr id="31" name="TextBox 44"/>
        <xdr:cNvSpPr txBox="1">
          <a:spLocks noChangeArrowheads="1"/>
        </xdr:cNvSpPr>
      </xdr:nvSpPr>
      <xdr:spPr>
        <a:xfrm>
          <a:off x="495300" y="74885550"/>
          <a:ext cx="7096125" cy="1143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0.5%  less  28%  taxation:
(a)  i.    Amount  per  share : 0.5 sen  (less  28%  taxation);
       ii.   Previous  corresponding  year : 0.1 sen  per  share  (less  28%  taxation)  amounting  to  RM0.4 million; and
       iii.  Total  dividend  for  the  current  financial  year : RM2.4 million  (net);
(b)  Date  payable : To  be  announced  at  a  later  date; and
(c)  The  date  of  entitlement  to  dividend  will  be  announced  later.</a:t>
          </a:r>
        </a:p>
      </xdr:txBody>
    </xdr:sp>
    <xdr:clientData/>
  </xdr:twoCellAnchor>
  <xdr:twoCellAnchor>
    <xdr:from>
      <xdr:col>2</xdr:col>
      <xdr:colOff>0</xdr:colOff>
      <xdr:row>210</xdr:row>
      <xdr:rowOff>28575</xdr:rowOff>
    </xdr:from>
    <xdr:to>
      <xdr:col>15</xdr:col>
      <xdr:colOff>438150</xdr:colOff>
      <xdr:row>212</xdr:row>
      <xdr:rowOff>28575</xdr:rowOff>
    </xdr:to>
    <xdr:sp>
      <xdr:nvSpPr>
        <xdr:cNvPr id="32" name="TextBox 46"/>
        <xdr:cNvSpPr txBox="1">
          <a:spLocks noChangeArrowheads="1"/>
        </xdr:cNvSpPr>
      </xdr:nvSpPr>
      <xdr:spPr>
        <a:xfrm>
          <a:off x="504825" y="3764280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350</xdr:row>
      <xdr:rowOff>0</xdr:rowOff>
    </xdr:from>
    <xdr:to>
      <xdr:col>10</xdr:col>
      <xdr:colOff>914400</xdr:colOff>
      <xdr:row>350</xdr:row>
      <xdr:rowOff>0</xdr:rowOff>
    </xdr:to>
    <xdr:sp>
      <xdr:nvSpPr>
        <xdr:cNvPr id="33" name="TextBox 47"/>
        <xdr:cNvSpPr txBox="1">
          <a:spLocks noChangeArrowheads="1"/>
        </xdr:cNvSpPr>
      </xdr:nvSpPr>
      <xdr:spPr>
        <a:xfrm>
          <a:off x="1771650"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350</xdr:row>
      <xdr:rowOff>0</xdr:rowOff>
    </xdr:from>
    <xdr:to>
      <xdr:col>11</xdr:col>
      <xdr:colOff>0</xdr:colOff>
      <xdr:row>350</xdr:row>
      <xdr:rowOff>0</xdr:rowOff>
    </xdr:to>
    <xdr:sp>
      <xdr:nvSpPr>
        <xdr:cNvPr id="34" name="TextBox 48"/>
        <xdr:cNvSpPr txBox="1">
          <a:spLocks noChangeArrowheads="1"/>
        </xdr:cNvSpPr>
      </xdr:nvSpPr>
      <xdr:spPr>
        <a:xfrm>
          <a:off x="1790700"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350</xdr:row>
      <xdr:rowOff>0</xdr:rowOff>
    </xdr:from>
    <xdr:to>
      <xdr:col>15</xdr:col>
      <xdr:colOff>419100</xdr:colOff>
      <xdr:row>350</xdr:row>
      <xdr:rowOff>0</xdr:rowOff>
    </xdr:to>
    <xdr:sp>
      <xdr:nvSpPr>
        <xdr:cNvPr id="35" name="TextBox 50"/>
        <xdr:cNvSpPr txBox="1">
          <a:spLocks noChangeArrowheads="1"/>
        </xdr:cNvSpPr>
      </xdr:nvSpPr>
      <xdr:spPr>
        <a:xfrm>
          <a:off x="5172075" y="628364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350</xdr:row>
      <xdr:rowOff>0</xdr:rowOff>
    </xdr:from>
    <xdr:to>
      <xdr:col>15</xdr:col>
      <xdr:colOff>409575</xdr:colOff>
      <xdr:row>350</xdr:row>
      <xdr:rowOff>0</xdr:rowOff>
    </xdr:to>
    <xdr:sp>
      <xdr:nvSpPr>
        <xdr:cNvPr id="36" name="TextBox 53"/>
        <xdr:cNvSpPr txBox="1">
          <a:spLocks noChangeArrowheads="1"/>
        </xdr:cNvSpPr>
      </xdr:nvSpPr>
      <xdr:spPr>
        <a:xfrm>
          <a:off x="5153025" y="628364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350</xdr:row>
      <xdr:rowOff>0</xdr:rowOff>
    </xdr:from>
    <xdr:to>
      <xdr:col>10</xdr:col>
      <xdr:colOff>904875</xdr:colOff>
      <xdr:row>350</xdr:row>
      <xdr:rowOff>0</xdr:rowOff>
    </xdr:to>
    <xdr:sp>
      <xdr:nvSpPr>
        <xdr:cNvPr id="37" name="TextBox 54"/>
        <xdr:cNvSpPr txBox="1">
          <a:spLocks noChangeArrowheads="1"/>
        </xdr:cNvSpPr>
      </xdr:nvSpPr>
      <xdr:spPr>
        <a:xfrm>
          <a:off x="176212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350</xdr:row>
      <xdr:rowOff>0</xdr:rowOff>
    </xdr:from>
    <xdr:to>
      <xdr:col>10</xdr:col>
      <xdr:colOff>885825</xdr:colOff>
      <xdr:row>350</xdr:row>
      <xdr:rowOff>0</xdr:rowOff>
    </xdr:to>
    <xdr:sp>
      <xdr:nvSpPr>
        <xdr:cNvPr id="38" name="TextBox 56"/>
        <xdr:cNvSpPr txBox="1">
          <a:spLocks noChangeArrowheads="1"/>
        </xdr:cNvSpPr>
      </xdr:nvSpPr>
      <xdr:spPr>
        <a:xfrm>
          <a:off x="174307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62</xdr:row>
      <xdr:rowOff>9525</xdr:rowOff>
    </xdr:from>
    <xdr:to>
      <xdr:col>15</xdr:col>
      <xdr:colOff>438150</xdr:colOff>
      <xdr:row>64</xdr:row>
      <xdr:rowOff>28575</xdr:rowOff>
    </xdr:to>
    <xdr:sp>
      <xdr:nvSpPr>
        <xdr:cNvPr id="39" name="TextBox 57"/>
        <xdr:cNvSpPr txBox="1">
          <a:spLocks noChangeArrowheads="1"/>
        </xdr:cNvSpPr>
      </xdr:nvSpPr>
      <xdr:spPr>
        <a:xfrm>
          <a:off x="504825" y="11191875"/>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350</xdr:row>
      <xdr:rowOff>0</xdr:rowOff>
    </xdr:from>
    <xdr:to>
      <xdr:col>15</xdr:col>
      <xdr:colOff>400050</xdr:colOff>
      <xdr:row>350</xdr:row>
      <xdr:rowOff>0</xdr:rowOff>
    </xdr:to>
    <xdr:sp>
      <xdr:nvSpPr>
        <xdr:cNvPr id="40" name="TextBox 59"/>
        <xdr:cNvSpPr txBox="1">
          <a:spLocks noChangeArrowheads="1"/>
        </xdr:cNvSpPr>
      </xdr:nvSpPr>
      <xdr:spPr>
        <a:xfrm>
          <a:off x="5038725" y="62836425"/>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350</xdr:row>
      <xdr:rowOff>0</xdr:rowOff>
    </xdr:from>
    <xdr:to>
      <xdr:col>15</xdr:col>
      <xdr:colOff>419100</xdr:colOff>
      <xdr:row>350</xdr:row>
      <xdr:rowOff>0</xdr:rowOff>
    </xdr:to>
    <xdr:sp>
      <xdr:nvSpPr>
        <xdr:cNvPr id="41" name="TextBox 60"/>
        <xdr:cNvSpPr txBox="1">
          <a:spLocks noChangeArrowheads="1"/>
        </xdr:cNvSpPr>
      </xdr:nvSpPr>
      <xdr:spPr>
        <a:xfrm>
          <a:off x="5172075" y="628364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350</xdr:row>
      <xdr:rowOff>0</xdr:rowOff>
    </xdr:from>
    <xdr:to>
      <xdr:col>15</xdr:col>
      <xdr:colOff>438150</xdr:colOff>
      <xdr:row>350</xdr:row>
      <xdr:rowOff>0</xdr:rowOff>
    </xdr:to>
    <xdr:sp>
      <xdr:nvSpPr>
        <xdr:cNvPr id="42" name="TextBox 61"/>
        <xdr:cNvSpPr txBox="1">
          <a:spLocks noChangeArrowheads="1"/>
        </xdr:cNvSpPr>
      </xdr:nvSpPr>
      <xdr:spPr>
        <a:xfrm>
          <a:off x="5191125" y="628364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350</xdr:row>
      <xdr:rowOff>0</xdr:rowOff>
    </xdr:from>
    <xdr:to>
      <xdr:col>12</xdr:col>
      <xdr:colOff>76200</xdr:colOff>
      <xdr:row>350</xdr:row>
      <xdr:rowOff>0</xdr:rowOff>
    </xdr:to>
    <xdr:sp>
      <xdr:nvSpPr>
        <xdr:cNvPr id="43" name="TextBox 63"/>
        <xdr:cNvSpPr txBox="1">
          <a:spLocks noChangeArrowheads="1"/>
        </xdr:cNvSpPr>
      </xdr:nvSpPr>
      <xdr:spPr>
        <a:xfrm>
          <a:off x="5019675" y="62836425"/>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350</xdr:row>
      <xdr:rowOff>0</xdr:rowOff>
    </xdr:from>
    <xdr:to>
      <xdr:col>12</xdr:col>
      <xdr:colOff>66675</xdr:colOff>
      <xdr:row>350</xdr:row>
      <xdr:rowOff>0</xdr:rowOff>
    </xdr:to>
    <xdr:sp>
      <xdr:nvSpPr>
        <xdr:cNvPr id="44" name="TextBox 64"/>
        <xdr:cNvSpPr txBox="1">
          <a:spLocks noChangeArrowheads="1"/>
        </xdr:cNvSpPr>
      </xdr:nvSpPr>
      <xdr:spPr>
        <a:xfrm>
          <a:off x="5019675" y="6283642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350</xdr:row>
      <xdr:rowOff>0</xdr:rowOff>
    </xdr:from>
    <xdr:to>
      <xdr:col>10</xdr:col>
      <xdr:colOff>885825</xdr:colOff>
      <xdr:row>350</xdr:row>
      <xdr:rowOff>0</xdr:rowOff>
    </xdr:to>
    <xdr:sp>
      <xdr:nvSpPr>
        <xdr:cNvPr id="45" name="TextBox 65"/>
        <xdr:cNvSpPr txBox="1">
          <a:spLocks noChangeArrowheads="1"/>
        </xdr:cNvSpPr>
      </xdr:nvSpPr>
      <xdr:spPr>
        <a:xfrm>
          <a:off x="1743075" y="628364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163</xdr:row>
      <xdr:rowOff>0</xdr:rowOff>
    </xdr:from>
    <xdr:to>
      <xdr:col>15</xdr:col>
      <xdr:colOff>428625</xdr:colOff>
      <xdr:row>164</xdr:row>
      <xdr:rowOff>28575</xdr:rowOff>
    </xdr:to>
    <xdr:sp>
      <xdr:nvSpPr>
        <xdr:cNvPr id="46" name="TextBox 66"/>
        <xdr:cNvSpPr txBox="1">
          <a:spLocks noChangeArrowheads="1"/>
        </xdr:cNvSpPr>
      </xdr:nvSpPr>
      <xdr:spPr>
        <a:xfrm>
          <a:off x="495300" y="29565600"/>
          <a:ext cx="7058025" cy="219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9525</xdr:colOff>
      <xdr:row>442</xdr:row>
      <xdr:rowOff>9525</xdr:rowOff>
    </xdr:from>
    <xdr:to>
      <xdr:col>15</xdr:col>
      <xdr:colOff>428625</xdr:colOff>
      <xdr:row>444</xdr:row>
      <xdr:rowOff>28575</xdr:rowOff>
    </xdr:to>
    <xdr:sp>
      <xdr:nvSpPr>
        <xdr:cNvPr id="47" name="TextBox 68"/>
        <xdr:cNvSpPr txBox="1">
          <a:spLocks noChangeArrowheads="1"/>
        </xdr:cNvSpPr>
      </xdr:nvSpPr>
      <xdr:spPr>
        <a:xfrm>
          <a:off x="514350" y="79686150"/>
          <a:ext cx="703897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GWRS  which  include  the  requirements  to  disclose  the  following:</a:t>
          </a:r>
        </a:p>
      </xdr:txBody>
    </xdr:sp>
    <xdr:clientData/>
  </xdr:twoCellAnchor>
  <xdr:twoCellAnchor>
    <xdr:from>
      <xdr:col>3</xdr:col>
      <xdr:colOff>28575</xdr:colOff>
      <xdr:row>350</xdr:row>
      <xdr:rowOff>0</xdr:rowOff>
    </xdr:from>
    <xdr:to>
      <xdr:col>15</xdr:col>
      <xdr:colOff>238125</xdr:colOff>
      <xdr:row>350</xdr:row>
      <xdr:rowOff>0</xdr:rowOff>
    </xdr:to>
    <xdr:sp>
      <xdr:nvSpPr>
        <xdr:cNvPr id="48" name="TextBox 69"/>
        <xdr:cNvSpPr txBox="1">
          <a:spLocks noChangeArrowheads="1"/>
        </xdr:cNvSpPr>
      </xdr:nvSpPr>
      <xdr:spPr>
        <a:xfrm>
          <a:off x="809625" y="62836425"/>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408</xdr:row>
      <xdr:rowOff>28575</xdr:rowOff>
    </xdr:from>
    <xdr:to>
      <xdr:col>16</xdr:col>
      <xdr:colOff>9525</xdr:colOff>
      <xdr:row>410</xdr:row>
      <xdr:rowOff>28575</xdr:rowOff>
    </xdr:to>
    <xdr:sp>
      <xdr:nvSpPr>
        <xdr:cNvPr id="49" name="TextBox 70"/>
        <xdr:cNvSpPr txBox="1">
          <a:spLocks noChangeArrowheads="1"/>
        </xdr:cNvSpPr>
      </xdr:nvSpPr>
      <xdr:spPr>
        <a:xfrm>
          <a:off x="533400" y="73628250"/>
          <a:ext cx="704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subsidiaries,  Lion  Forest  and  Lion  Diversified  are  reported  in  the  Interim  Reports  of  the  respective  subsidiaries.</a:t>
          </a:r>
        </a:p>
      </xdr:txBody>
    </xdr:sp>
    <xdr:clientData/>
  </xdr:twoCellAnchor>
  <xdr:twoCellAnchor>
    <xdr:from>
      <xdr:col>1</xdr:col>
      <xdr:colOff>276225</xdr:colOff>
      <xdr:row>239</xdr:row>
      <xdr:rowOff>9525</xdr:rowOff>
    </xdr:from>
    <xdr:to>
      <xdr:col>16</xdr:col>
      <xdr:colOff>0</xdr:colOff>
      <xdr:row>240</xdr:row>
      <xdr:rowOff>66675</xdr:rowOff>
    </xdr:to>
    <xdr:sp>
      <xdr:nvSpPr>
        <xdr:cNvPr id="50" name="TextBox 71"/>
        <xdr:cNvSpPr txBox="1">
          <a:spLocks noChangeArrowheads="1"/>
        </xdr:cNvSpPr>
      </xdr:nvSpPr>
      <xdr:spPr>
        <a:xfrm>
          <a:off x="495300" y="42795825"/>
          <a:ext cx="7077075"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performance  of  our  Steel  Division  continues  to  improve  in  the  current  quarter  with  a  higher  revenue  and  profit.</a:t>
          </a:r>
        </a:p>
      </xdr:txBody>
    </xdr:sp>
    <xdr:clientData/>
  </xdr:twoCellAnchor>
  <xdr:twoCellAnchor>
    <xdr:from>
      <xdr:col>1</xdr:col>
      <xdr:colOff>276225</xdr:colOff>
      <xdr:row>235</xdr:row>
      <xdr:rowOff>0</xdr:rowOff>
    </xdr:from>
    <xdr:to>
      <xdr:col>15</xdr:col>
      <xdr:colOff>428625</xdr:colOff>
      <xdr:row>238</xdr:row>
      <xdr:rowOff>0</xdr:rowOff>
    </xdr:to>
    <xdr:sp>
      <xdr:nvSpPr>
        <xdr:cNvPr id="51" name="TextBox 72"/>
        <xdr:cNvSpPr txBox="1">
          <a:spLocks noChangeArrowheads="1"/>
        </xdr:cNvSpPr>
      </xdr:nvSpPr>
      <xdr:spPr>
        <a:xfrm>
          <a:off x="495300" y="42071925"/>
          <a:ext cx="705802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1</xdr:col>
      <xdr:colOff>266700</xdr:colOff>
      <xdr:row>224</xdr:row>
      <xdr:rowOff>38100</xdr:rowOff>
    </xdr:from>
    <xdr:to>
      <xdr:col>15</xdr:col>
      <xdr:colOff>390525</xdr:colOff>
      <xdr:row>226</xdr:row>
      <xdr:rowOff>9525</xdr:rowOff>
    </xdr:to>
    <xdr:sp>
      <xdr:nvSpPr>
        <xdr:cNvPr id="52" name="TextBox 73"/>
        <xdr:cNvSpPr txBox="1">
          <a:spLocks noChangeArrowheads="1"/>
        </xdr:cNvSpPr>
      </xdr:nvSpPr>
      <xdr:spPr>
        <a:xfrm>
          <a:off x="485775" y="40138350"/>
          <a:ext cx="70294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Coupled  with  the  improvement  in  the  Steel  Division,  a  higher  operating  profit  was  reported  for  the  current  financial  year.</a:t>
          </a:r>
        </a:p>
      </xdr:txBody>
    </xdr:sp>
    <xdr:clientData/>
  </xdr:twoCellAnchor>
  <xdr:twoCellAnchor>
    <xdr:from>
      <xdr:col>2</xdr:col>
      <xdr:colOff>0</xdr:colOff>
      <xdr:row>213</xdr:row>
      <xdr:rowOff>28575</xdr:rowOff>
    </xdr:from>
    <xdr:to>
      <xdr:col>15</xdr:col>
      <xdr:colOff>400050</xdr:colOff>
      <xdr:row>215</xdr:row>
      <xdr:rowOff>28575</xdr:rowOff>
    </xdr:to>
    <xdr:sp>
      <xdr:nvSpPr>
        <xdr:cNvPr id="53" name="TextBox 74"/>
        <xdr:cNvSpPr txBox="1">
          <a:spLocks noChangeArrowheads="1"/>
        </xdr:cNvSpPr>
      </xdr:nvSpPr>
      <xdr:spPr>
        <a:xfrm>
          <a:off x="504825" y="38166675"/>
          <a:ext cx="70199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for  Lion  Forest,  a  subsidiary  company  acquired  in  the  previous  quarter,  remained  at  RM313  million  which  relates  to  legal  claims  in  respect  of  the  termination  of  contracts  for  the  extraction  and  sales  of  timber.</a:t>
          </a:r>
        </a:p>
      </xdr:txBody>
    </xdr:sp>
    <xdr:clientData/>
  </xdr:twoCellAnchor>
  <xdr:twoCellAnchor>
    <xdr:from>
      <xdr:col>1</xdr:col>
      <xdr:colOff>276225</xdr:colOff>
      <xdr:row>303</xdr:row>
      <xdr:rowOff>9525</xdr:rowOff>
    </xdr:from>
    <xdr:to>
      <xdr:col>15</xdr:col>
      <xdr:colOff>428625</xdr:colOff>
      <xdr:row>305</xdr:row>
      <xdr:rowOff>9525</xdr:rowOff>
    </xdr:to>
    <xdr:sp>
      <xdr:nvSpPr>
        <xdr:cNvPr id="54" name="TextBox 75"/>
        <xdr:cNvSpPr txBox="1">
          <a:spLocks noChangeArrowheads="1"/>
        </xdr:cNvSpPr>
      </xdr:nvSpPr>
      <xdr:spPr>
        <a:xfrm>
          <a:off x="495300" y="5468302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Except  for  the  disposals  pursuant  to  the  GWRS,  there  were  no  sale  of unquoted  investments  and/or  properties  for  the current  quarter  and  financial  year-to-date.</a:t>
          </a:r>
        </a:p>
      </xdr:txBody>
    </xdr:sp>
    <xdr:clientData/>
  </xdr:twoCellAnchor>
  <xdr:twoCellAnchor>
    <xdr:from>
      <xdr:col>2</xdr:col>
      <xdr:colOff>219075</xdr:colOff>
      <xdr:row>151</xdr:row>
      <xdr:rowOff>28575</xdr:rowOff>
    </xdr:from>
    <xdr:to>
      <xdr:col>16</xdr:col>
      <xdr:colOff>0</xdr:colOff>
      <xdr:row>159</xdr:row>
      <xdr:rowOff>76200</xdr:rowOff>
    </xdr:to>
    <xdr:sp>
      <xdr:nvSpPr>
        <xdr:cNvPr id="55" name="TextBox 77"/>
        <xdr:cNvSpPr txBox="1">
          <a:spLocks noChangeArrowheads="1"/>
        </xdr:cNvSpPr>
      </xdr:nvSpPr>
      <xdr:spPr>
        <a:xfrm>
          <a:off x="723900" y="27374850"/>
          <a:ext cx="6848475" cy="16383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78</xdr:row>
      <xdr:rowOff>28575</xdr:rowOff>
    </xdr:from>
    <xdr:to>
      <xdr:col>16</xdr:col>
      <xdr:colOff>19050</xdr:colOff>
      <xdr:row>81</xdr:row>
      <xdr:rowOff>28575</xdr:rowOff>
    </xdr:to>
    <xdr:sp>
      <xdr:nvSpPr>
        <xdr:cNvPr id="56" name="TextBox 78"/>
        <xdr:cNvSpPr txBox="1">
          <a:spLocks noChangeArrowheads="1"/>
        </xdr:cNvSpPr>
      </xdr:nvSpPr>
      <xdr:spPr>
        <a:xfrm>
          <a:off x="809625" y="14154150"/>
          <a:ext cx="678180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86</xdr:row>
      <xdr:rowOff>28575</xdr:rowOff>
    </xdr:from>
    <xdr:to>
      <xdr:col>16</xdr:col>
      <xdr:colOff>9525</xdr:colOff>
      <xdr:row>91</xdr:row>
      <xdr:rowOff>142875</xdr:rowOff>
    </xdr:to>
    <xdr:sp>
      <xdr:nvSpPr>
        <xdr:cNvPr id="57" name="TextBox 79"/>
        <xdr:cNvSpPr txBox="1">
          <a:spLocks noChangeArrowheads="1"/>
        </xdr:cNvSpPr>
      </xdr:nvSpPr>
      <xdr:spPr>
        <a:xfrm>
          <a:off x="514350" y="15678150"/>
          <a:ext cx="7067550" cy="10668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addition,  the  Group  has  also  issued  RM352  million  in  present  value  of  RM  denominated  bonds  ("Bonds")  and  USD43  million  in  present  value  of  USD  denominated  consolidated  and  rescheduled  debts  ("USD  Debts")  as  part  of  the  settlement  of  debts.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350</xdr:row>
      <xdr:rowOff>0</xdr:rowOff>
    </xdr:from>
    <xdr:to>
      <xdr:col>15</xdr:col>
      <xdr:colOff>400050</xdr:colOff>
      <xdr:row>350</xdr:row>
      <xdr:rowOff>0</xdr:rowOff>
    </xdr:to>
    <xdr:sp>
      <xdr:nvSpPr>
        <xdr:cNvPr id="58" name="TextBox 80"/>
        <xdr:cNvSpPr txBox="1">
          <a:spLocks noChangeArrowheads="1"/>
        </xdr:cNvSpPr>
      </xdr:nvSpPr>
      <xdr:spPr>
        <a:xfrm>
          <a:off x="5143500" y="628364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350</xdr:row>
      <xdr:rowOff>0</xdr:rowOff>
    </xdr:from>
    <xdr:to>
      <xdr:col>15</xdr:col>
      <xdr:colOff>409575</xdr:colOff>
      <xdr:row>350</xdr:row>
      <xdr:rowOff>0</xdr:rowOff>
    </xdr:to>
    <xdr:sp>
      <xdr:nvSpPr>
        <xdr:cNvPr id="59" name="TextBox 82"/>
        <xdr:cNvSpPr txBox="1">
          <a:spLocks noChangeArrowheads="1"/>
        </xdr:cNvSpPr>
      </xdr:nvSpPr>
      <xdr:spPr>
        <a:xfrm>
          <a:off x="5038725" y="62836425"/>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351</xdr:row>
      <xdr:rowOff>0</xdr:rowOff>
    </xdr:from>
    <xdr:to>
      <xdr:col>10</xdr:col>
      <xdr:colOff>876300</xdr:colOff>
      <xdr:row>351</xdr:row>
      <xdr:rowOff>0</xdr:rowOff>
    </xdr:to>
    <xdr:sp>
      <xdr:nvSpPr>
        <xdr:cNvPr id="60" name="TextBox 83"/>
        <xdr:cNvSpPr txBox="1">
          <a:spLocks noChangeArrowheads="1"/>
        </xdr:cNvSpPr>
      </xdr:nvSpPr>
      <xdr:spPr>
        <a:xfrm>
          <a:off x="1733550" y="630269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351</xdr:row>
      <xdr:rowOff>0</xdr:rowOff>
    </xdr:from>
    <xdr:to>
      <xdr:col>16</xdr:col>
      <xdr:colOff>0</xdr:colOff>
      <xdr:row>351</xdr:row>
      <xdr:rowOff>0</xdr:rowOff>
    </xdr:to>
    <xdr:sp>
      <xdr:nvSpPr>
        <xdr:cNvPr id="61" name="TextBox 85"/>
        <xdr:cNvSpPr txBox="1">
          <a:spLocks noChangeArrowheads="1"/>
        </xdr:cNvSpPr>
      </xdr:nvSpPr>
      <xdr:spPr>
        <a:xfrm>
          <a:off x="5029200" y="6302692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3</xdr:col>
      <xdr:colOff>28575</xdr:colOff>
      <xdr:row>359</xdr:row>
      <xdr:rowOff>28575</xdr:rowOff>
    </xdr:from>
    <xdr:to>
      <xdr:col>15</xdr:col>
      <xdr:colOff>238125</xdr:colOff>
      <xdr:row>361</xdr:row>
      <xdr:rowOff>0</xdr:rowOff>
    </xdr:to>
    <xdr:sp>
      <xdr:nvSpPr>
        <xdr:cNvPr id="62" name="TextBox 88"/>
        <xdr:cNvSpPr txBox="1">
          <a:spLocks noChangeArrowheads="1"/>
        </xdr:cNvSpPr>
      </xdr:nvSpPr>
      <xdr:spPr>
        <a:xfrm>
          <a:off x="809625" y="64579500"/>
          <a:ext cx="655320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subsidiaries,  Lion  Forest  and  Lion  Diversified  are  reported  in  the  Interim  Reports  of  the  respective  subsidiaries.</a:t>
          </a:r>
        </a:p>
      </xdr:txBody>
    </xdr:sp>
    <xdr:clientData/>
  </xdr:twoCellAnchor>
  <xdr:twoCellAnchor>
    <xdr:from>
      <xdr:col>12</xdr:col>
      <xdr:colOff>28575</xdr:colOff>
      <xdr:row>350</xdr:row>
      <xdr:rowOff>0</xdr:rowOff>
    </xdr:from>
    <xdr:to>
      <xdr:col>15</xdr:col>
      <xdr:colOff>428625</xdr:colOff>
      <xdr:row>350</xdr:row>
      <xdr:rowOff>0</xdr:rowOff>
    </xdr:to>
    <xdr:sp>
      <xdr:nvSpPr>
        <xdr:cNvPr id="63" name="TextBox 89"/>
        <xdr:cNvSpPr txBox="1">
          <a:spLocks noChangeArrowheads="1"/>
        </xdr:cNvSpPr>
      </xdr:nvSpPr>
      <xdr:spPr>
        <a:xfrm>
          <a:off x="5172075" y="628364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81</xdr:row>
      <xdr:rowOff>28575</xdr:rowOff>
    </xdr:from>
    <xdr:to>
      <xdr:col>16</xdr:col>
      <xdr:colOff>19050</xdr:colOff>
      <xdr:row>84</xdr:row>
      <xdr:rowOff>9525</xdr:rowOff>
    </xdr:to>
    <xdr:sp>
      <xdr:nvSpPr>
        <xdr:cNvPr id="64" name="TextBox 90"/>
        <xdr:cNvSpPr txBox="1">
          <a:spLocks noChangeArrowheads="1"/>
        </xdr:cNvSpPr>
      </xdr:nvSpPr>
      <xdr:spPr>
        <a:xfrm>
          <a:off x="809625" y="14725650"/>
          <a:ext cx="6781800"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84</xdr:row>
      <xdr:rowOff>28575</xdr:rowOff>
    </xdr:from>
    <xdr:to>
      <xdr:col>16</xdr:col>
      <xdr:colOff>19050</xdr:colOff>
      <xdr:row>85</xdr:row>
      <xdr:rowOff>9525</xdr:rowOff>
    </xdr:to>
    <xdr:sp>
      <xdr:nvSpPr>
        <xdr:cNvPr id="65" name="TextBox 91"/>
        <xdr:cNvSpPr txBox="1">
          <a:spLocks noChangeArrowheads="1"/>
        </xdr:cNvSpPr>
      </xdr:nvSpPr>
      <xdr:spPr>
        <a:xfrm>
          <a:off x="809625" y="15297150"/>
          <a:ext cx="6781800" cy="171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73</xdr:row>
      <xdr:rowOff>104775</xdr:rowOff>
    </xdr:from>
    <xdr:to>
      <xdr:col>16</xdr:col>
      <xdr:colOff>0</xdr:colOff>
      <xdr:row>77</xdr:row>
      <xdr:rowOff>66675</xdr:rowOff>
    </xdr:to>
    <xdr:sp>
      <xdr:nvSpPr>
        <xdr:cNvPr id="66" name="TextBox 92"/>
        <xdr:cNvSpPr txBox="1">
          <a:spLocks noChangeArrowheads="1"/>
        </xdr:cNvSpPr>
      </xdr:nvSpPr>
      <xdr:spPr>
        <a:xfrm>
          <a:off x="514350" y="13277850"/>
          <a:ext cx="70580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252</xdr:row>
      <xdr:rowOff>0</xdr:rowOff>
    </xdr:from>
    <xdr:to>
      <xdr:col>15</xdr:col>
      <xdr:colOff>428625</xdr:colOff>
      <xdr:row>252</xdr:row>
      <xdr:rowOff>0</xdr:rowOff>
    </xdr:to>
    <xdr:sp>
      <xdr:nvSpPr>
        <xdr:cNvPr id="67" name="TextBox 94"/>
        <xdr:cNvSpPr txBox="1">
          <a:spLocks noChangeArrowheads="1"/>
        </xdr:cNvSpPr>
      </xdr:nvSpPr>
      <xdr:spPr>
        <a:xfrm>
          <a:off x="495300" y="451104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252</xdr:row>
      <xdr:rowOff>0</xdr:rowOff>
    </xdr:from>
    <xdr:to>
      <xdr:col>15</xdr:col>
      <xdr:colOff>381000</xdr:colOff>
      <xdr:row>255</xdr:row>
      <xdr:rowOff>28575</xdr:rowOff>
    </xdr:to>
    <xdr:sp>
      <xdr:nvSpPr>
        <xdr:cNvPr id="68" name="TextBox 95"/>
        <xdr:cNvSpPr txBox="1">
          <a:spLocks noChangeArrowheads="1"/>
        </xdr:cNvSpPr>
      </xdr:nvSpPr>
      <xdr:spPr>
        <a:xfrm>
          <a:off x="485775" y="45110400"/>
          <a:ext cx="7019925" cy="6000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351</xdr:row>
      <xdr:rowOff>28575</xdr:rowOff>
    </xdr:from>
    <xdr:to>
      <xdr:col>10</xdr:col>
      <xdr:colOff>866775</xdr:colOff>
      <xdr:row>356</xdr:row>
      <xdr:rowOff>28575</xdr:rowOff>
    </xdr:to>
    <xdr:sp>
      <xdr:nvSpPr>
        <xdr:cNvPr id="69" name="TextBox 96"/>
        <xdr:cNvSpPr txBox="1">
          <a:spLocks noChangeArrowheads="1"/>
        </xdr:cNvSpPr>
      </xdr:nvSpPr>
      <xdr:spPr>
        <a:xfrm>
          <a:off x="1800225" y="63055500"/>
          <a:ext cx="316230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financing  by  AMSB,  a  99%  owned  subsidiary  of  the  Company,  to  borrow  up  to  RM100 million  from  Sabah  Forest  Industries  Sdn  Bhd,  a  97.78%  subsidiary  of  Lion  Forest,  which  is  in  turn  an  83.7%  subsidiary  of  the  Company.</a:t>
          </a:r>
        </a:p>
      </xdr:txBody>
    </xdr:sp>
    <xdr:clientData/>
  </xdr:twoCellAnchor>
  <xdr:twoCellAnchor>
    <xdr:from>
      <xdr:col>2</xdr:col>
      <xdr:colOff>9525</xdr:colOff>
      <xdr:row>161</xdr:row>
      <xdr:rowOff>0</xdr:rowOff>
    </xdr:from>
    <xdr:to>
      <xdr:col>16</xdr:col>
      <xdr:colOff>0</xdr:colOff>
      <xdr:row>162</xdr:row>
      <xdr:rowOff>9525</xdr:rowOff>
    </xdr:to>
    <xdr:sp>
      <xdr:nvSpPr>
        <xdr:cNvPr id="70" name="TextBox 97"/>
        <xdr:cNvSpPr txBox="1">
          <a:spLocks noChangeArrowheads="1"/>
        </xdr:cNvSpPr>
      </xdr:nvSpPr>
      <xdr:spPr>
        <a:xfrm>
          <a:off x="514350" y="29203650"/>
          <a:ext cx="7058025" cy="200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11</xdr:col>
      <xdr:colOff>104775</xdr:colOff>
      <xdr:row>344</xdr:row>
      <xdr:rowOff>28575</xdr:rowOff>
    </xdr:from>
    <xdr:to>
      <xdr:col>15</xdr:col>
      <xdr:colOff>419100</xdr:colOff>
      <xdr:row>346</xdr:row>
      <xdr:rowOff>28575</xdr:rowOff>
    </xdr:to>
    <xdr:sp>
      <xdr:nvSpPr>
        <xdr:cNvPr id="71" name="TextBox 98"/>
        <xdr:cNvSpPr txBox="1">
          <a:spLocks noChangeArrowheads="1"/>
        </xdr:cNvSpPr>
      </xdr:nvSpPr>
      <xdr:spPr>
        <a:xfrm>
          <a:off x="5133975" y="61722000"/>
          <a:ext cx="24098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approval  of  the  shareholders  of  the  Company  was  obtained  on  3.7.2003.</a:t>
          </a:r>
        </a:p>
      </xdr:txBody>
    </xdr:sp>
    <xdr:clientData/>
  </xdr:twoCellAnchor>
  <xdr:twoCellAnchor>
    <xdr:from>
      <xdr:col>2</xdr:col>
      <xdr:colOff>38100</xdr:colOff>
      <xdr:row>405</xdr:row>
      <xdr:rowOff>28575</xdr:rowOff>
    </xdr:from>
    <xdr:to>
      <xdr:col>16</xdr:col>
      <xdr:colOff>19050</xdr:colOff>
      <xdr:row>407</xdr:row>
      <xdr:rowOff>28575</xdr:rowOff>
    </xdr:to>
    <xdr:sp>
      <xdr:nvSpPr>
        <xdr:cNvPr id="72" name="TextBox 99"/>
        <xdr:cNvSpPr txBox="1">
          <a:spLocks noChangeArrowheads="1"/>
        </xdr:cNvSpPr>
      </xdr:nvSpPr>
      <xdr:spPr>
        <a:xfrm>
          <a:off x="542925" y="73056750"/>
          <a:ext cx="704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litigation brought by Affin Merchant Bank Berhad for recovery of the sum of RM31,975,996.50, being the amount outstanding under the revolving credit facility was settled pursuant to the implementation of the GWRS.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workbookViewId="0" topLeftCell="A1">
      <selection activeCell="A6" sqref="A6"/>
    </sheetView>
  </sheetViews>
  <sheetFormatPr defaultColWidth="8.88671875" defaultRowHeight="15"/>
  <cols>
    <col min="1" max="1" width="7.88671875" style="0" customWidth="1"/>
    <col min="7" max="7" width="17.4453125" style="0" customWidth="1"/>
    <col min="8" max="8" width="3.88671875" style="0" customWidth="1"/>
  </cols>
  <sheetData>
    <row r="5" ht="20.25">
      <c r="C5" s="184" t="s">
        <v>149</v>
      </c>
    </row>
    <row r="6" spans="2:7" ht="17.25" customHeight="1" thickBot="1">
      <c r="B6" s="95"/>
      <c r="C6" s="194" t="s">
        <v>152</v>
      </c>
      <c r="D6" s="94"/>
      <c r="E6" s="94"/>
      <c r="F6" s="94"/>
      <c r="G6" s="243" t="s">
        <v>118</v>
      </c>
    </row>
    <row r="7" ht="15.75" thickTop="1">
      <c r="C7" s="185" t="s">
        <v>150</v>
      </c>
    </row>
    <row r="14" spans="2:7" ht="20.25">
      <c r="B14" s="245" t="s">
        <v>119</v>
      </c>
      <c r="C14" s="245"/>
      <c r="D14" s="245"/>
      <c r="E14" s="245"/>
      <c r="F14" s="245"/>
      <c r="G14" s="245"/>
    </row>
    <row r="16" spans="2:7" ht="20.25">
      <c r="B16" s="245" t="s">
        <v>242</v>
      </c>
      <c r="C16" s="245"/>
      <c r="D16" s="245"/>
      <c r="E16" s="245"/>
      <c r="F16" s="245"/>
      <c r="G16" s="245"/>
    </row>
    <row r="18" spans="2:7" ht="22.5">
      <c r="B18" s="246" t="s">
        <v>238</v>
      </c>
      <c r="C18" s="246"/>
      <c r="D18" s="246"/>
      <c r="E18" s="246"/>
      <c r="F18" s="246"/>
      <c r="G18" s="246"/>
    </row>
    <row r="25" spans="2:7" ht="22.5">
      <c r="B25" s="247"/>
      <c r="C25" s="247"/>
      <c r="D25" s="247"/>
      <c r="E25" s="247"/>
      <c r="F25" s="247"/>
      <c r="G25" s="247"/>
    </row>
    <row r="26" spans="2:7" ht="8.25" customHeight="1" thickBot="1">
      <c r="B26" s="94"/>
      <c r="C26" s="94"/>
      <c r="D26" s="94"/>
      <c r="E26" s="94"/>
      <c r="F26" s="94"/>
      <c r="G26" s="94"/>
    </row>
    <row r="27" ht="15.75" thickTop="1"/>
    <row r="29" spans="2:7" ht="15.75">
      <c r="B29" s="96" t="s">
        <v>66</v>
      </c>
      <c r="C29" s="96"/>
      <c r="D29" s="96"/>
      <c r="E29" s="96"/>
      <c r="F29" s="96"/>
      <c r="G29" s="96">
        <v>1</v>
      </c>
    </row>
    <row r="30" spans="2:7" ht="15.75">
      <c r="B30" s="96"/>
      <c r="C30" s="96"/>
      <c r="D30" s="96"/>
      <c r="E30" s="96"/>
      <c r="F30" s="96"/>
      <c r="G30" s="96"/>
    </row>
    <row r="31" spans="2:7" ht="15.75">
      <c r="B31" s="96" t="s">
        <v>67</v>
      </c>
      <c r="C31" s="96"/>
      <c r="D31" s="96"/>
      <c r="E31" s="96"/>
      <c r="F31" s="96"/>
      <c r="G31" s="96">
        <v>2</v>
      </c>
    </row>
    <row r="32" spans="2:7" ht="15.75">
      <c r="B32" s="96"/>
      <c r="C32" s="96"/>
      <c r="D32" s="96"/>
      <c r="E32" s="96"/>
      <c r="F32" s="96"/>
      <c r="G32" s="96"/>
    </row>
    <row r="33" spans="2:7" ht="15.75">
      <c r="B33" s="96" t="s">
        <v>275</v>
      </c>
      <c r="C33" s="96"/>
      <c r="D33" s="96"/>
      <c r="E33" s="96"/>
      <c r="F33" s="96"/>
      <c r="G33" s="96">
        <v>3</v>
      </c>
    </row>
    <row r="34" spans="2:7" ht="15.75">
      <c r="B34" s="96"/>
      <c r="C34" s="96"/>
      <c r="D34" s="96"/>
      <c r="E34" s="96"/>
      <c r="F34" s="96"/>
      <c r="G34" s="96"/>
    </row>
    <row r="35" spans="2:7" ht="15.75">
      <c r="B35" s="96" t="s">
        <v>276</v>
      </c>
      <c r="C35" s="96"/>
      <c r="D35" s="96"/>
      <c r="E35" s="96"/>
      <c r="F35" s="96"/>
      <c r="G35" s="97">
        <v>4</v>
      </c>
    </row>
    <row r="36" spans="2:7" ht="15.75">
      <c r="B36" s="96"/>
      <c r="C36" s="96"/>
      <c r="D36" s="96"/>
      <c r="E36" s="96"/>
      <c r="F36" s="96"/>
      <c r="G36" s="96"/>
    </row>
    <row r="37" spans="2:7" ht="15.75">
      <c r="B37" s="96" t="s">
        <v>143</v>
      </c>
      <c r="C37" s="96"/>
      <c r="D37" s="96"/>
      <c r="E37" s="96"/>
      <c r="F37" s="96"/>
      <c r="G37" s="97" t="s">
        <v>287</v>
      </c>
    </row>
    <row r="38" spans="2:7" ht="15.75">
      <c r="B38" s="96"/>
      <c r="C38" s="96"/>
      <c r="D38" s="96"/>
      <c r="E38" s="96"/>
      <c r="F38" s="96"/>
      <c r="G38" s="96"/>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17"/>
  <sheetViews>
    <sheetView defaultGridColor="0" view="pageBreakPreview" zoomScaleSheetLayoutView="100" colorId="22" workbookViewId="0" topLeftCell="B13">
      <pane xSplit="2" ySplit="5" topLeftCell="D18" activePane="bottomRight" state="frozen"/>
      <selection pane="topLeft" activeCell="B13" sqref="B13"/>
      <selection pane="topRight" activeCell="D13" sqref="D13"/>
      <selection pane="bottomLeft" activeCell="B18" sqref="B18"/>
      <selection pane="bottomRight" activeCell="D2" sqref="D2"/>
    </sheetView>
  </sheetViews>
  <sheetFormatPr defaultColWidth="12.6640625" defaultRowHeight="12.75" customHeight="1"/>
  <cols>
    <col min="1" max="2" width="2.10546875" style="0" customWidth="1"/>
    <col min="3" max="3" width="5.3359375" style="0" customWidth="1"/>
    <col min="4" max="4" width="12.10546875" style="0" customWidth="1"/>
    <col min="5" max="5" width="8.10546875" style="0" customWidth="1"/>
    <col min="6" max="6" width="4.886718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86" t="s">
        <v>151</v>
      </c>
      <c r="C2" s="3"/>
      <c r="D2" s="3"/>
      <c r="E2" s="3"/>
      <c r="F2" s="3"/>
      <c r="G2" s="3"/>
      <c r="H2" s="3"/>
      <c r="I2" s="3"/>
      <c r="J2" s="3"/>
      <c r="K2" s="3"/>
      <c r="L2" s="3"/>
      <c r="M2" s="3"/>
      <c r="N2" s="3"/>
      <c r="O2" s="3"/>
      <c r="P2" s="3"/>
      <c r="Q2" s="1"/>
      <c r="R2" s="1"/>
    </row>
    <row r="3" spans="2:18" ht="12.75" customHeight="1">
      <c r="B3" s="187" t="s">
        <v>152</v>
      </c>
      <c r="C3" s="3"/>
      <c r="D3" s="3"/>
      <c r="E3" s="3"/>
      <c r="F3" s="3"/>
      <c r="G3" s="3"/>
      <c r="H3" s="3"/>
      <c r="I3" s="3"/>
      <c r="J3" s="3"/>
      <c r="K3" s="3"/>
      <c r="L3" s="3"/>
      <c r="M3" s="3"/>
      <c r="N3" s="3"/>
      <c r="O3" s="3"/>
      <c r="P3" s="3"/>
      <c r="Q3" s="1"/>
      <c r="R3" s="1"/>
    </row>
    <row r="4" spans="1:18" ht="12.75" customHeight="1">
      <c r="A4" s="32"/>
      <c r="B4" s="99" t="s">
        <v>41</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4"/>
      <c r="B6" s="100" t="s">
        <v>244</v>
      </c>
      <c r="C6" s="23"/>
      <c r="D6" s="23"/>
      <c r="E6" s="23"/>
      <c r="F6" s="23"/>
      <c r="G6" s="23"/>
      <c r="H6" s="23"/>
      <c r="I6" s="23"/>
      <c r="J6" s="23"/>
      <c r="K6" s="23"/>
      <c r="L6" s="23"/>
      <c r="M6" s="23"/>
      <c r="N6" s="23"/>
      <c r="O6" s="3"/>
      <c r="P6" s="3"/>
      <c r="Q6" s="1"/>
      <c r="R6" s="1"/>
    </row>
    <row r="7" spans="1:18" ht="12.75" customHeight="1">
      <c r="A7" s="65"/>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9" t="s">
        <v>98</v>
      </c>
      <c r="C10" s="86"/>
      <c r="D10" s="86"/>
      <c r="E10" s="86"/>
      <c r="F10" s="86"/>
      <c r="G10" s="86"/>
      <c r="H10" s="86"/>
      <c r="I10" s="86"/>
      <c r="J10" s="86"/>
      <c r="K10" s="86"/>
      <c r="L10" s="86"/>
      <c r="M10" s="86"/>
      <c r="N10" s="86"/>
      <c r="O10" s="86"/>
      <c r="P10" s="86"/>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49" t="s">
        <v>1</v>
      </c>
      <c r="H13" s="249"/>
      <c r="I13" s="249"/>
      <c r="J13" s="31"/>
      <c r="K13" s="53" t="s">
        <v>2</v>
      </c>
      <c r="L13" s="33"/>
      <c r="M13" s="33"/>
      <c r="N13" s="15"/>
      <c r="O13" s="14"/>
      <c r="P13" s="15"/>
      <c r="Q13" s="1"/>
      <c r="R13" s="1"/>
    </row>
    <row r="14" spans="2:18" ht="12.75" customHeight="1">
      <c r="B14" s="1"/>
      <c r="C14" s="1"/>
      <c r="D14" s="1"/>
      <c r="E14" s="1"/>
      <c r="F14" s="2"/>
      <c r="G14" s="248" t="s">
        <v>3</v>
      </c>
      <c r="H14" s="248"/>
      <c r="I14" s="248"/>
      <c r="J14" s="31"/>
      <c r="K14" s="54" t="s">
        <v>3</v>
      </c>
      <c r="L14" s="55"/>
      <c r="M14" s="55"/>
      <c r="N14" s="15"/>
      <c r="O14" s="16"/>
      <c r="P14" s="15"/>
      <c r="Q14" s="1"/>
      <c r="R14" s="1"/>
    </row>
    <row r="15" spans="2:18" ht="12.75" customHeight="1">
      <c r="B15" s="1"/>
      <c r="C15" s="1"/>
      <c r="D15" s="1"/>
      <c r="E15" s="1"/>
      <c r="F15" s="1"/>
      <c r="G15" s="59" t="s">
        <v>4</v>
      </c>
      <c r="H15" s="62"/>
      <c r="I15" s="69" t="s">
        <v>5</v>
      </c>
      <c r="J15" s="22"/>
      <c r="K15" s="59" t="s">
        <v>4</v>
      </c>
      <c r="L15" s="59"/>
      <c r="M15" s="69" t="s">
        <v>5</v>
      </c>
      <c r="N15" s="15"/>
      <c r="O15" s="17" t="s">
        <v>5</v>
      </c>
      <c r="P15" s="15"/>
      <c r="Q15" s="1"/>
      <c r="R15" s="1"/>
    </row>
    <row r="16" spans="2:18" ht="12.75" customHeight="1">
      <c r="B16" s="1"/>
      <c r="C16" s="1"/>
      <c r="D16" s="1"/>
      <c r="E16" s="1"/>
      <c r="F16" s="1"/>
      <c r="G16" s="59" t="s">
        <v>6</v>
      </c>
      <c r="H16" s="62"/>
      <c r="I16" s="69" t="s">
        <v>7</v>
      </c>
      <c r="J16" s="22"/>
      <c r="K16" s="59" t="s">
        <v>6</v>
      </c>
      <c r="L16" s="59"/>
      <c r="M16" s="69" t="s">
        <v>22</v>
      </c>
      <c r="N16" s="15"/>
      <c r="O16" s="17" t="s">
        <v>7</v>
      </c>
      <c r="P16" s="15"/>
      <c r="Q16" s="1"/>
      <c r="R16" s="1"/>
    </row>
    <row r="17" spans="2:18" ht="12.75" customHeight="1">
      <c r="B17" s="1"/>
      <c r="C17" s="1"/>
      <c r="D17" s="1"/>
      <c r="E17" s="1"/>
      <c r="F17" s="1"/>
      <c r="G17" s="59" t="s">
        <v>3</v>
      </c>
      <c r="H17" s="62"/>
      <c r="I17" s="69" t="s">
        <v>3</v>
      </c>
      <c r="J17" s="22"/>
      <c r="K17" s="59" t="s">
        <v>8</v>
      </c>
      <c r="L17" s="59"/>
      <c r="M17" s="69" t="s">
        <v>9</v>
      </c>
      <c r="N17" s="15"/>
      <c r="O17" s="17" t="s">
        <v>9</v>
      </c>
      <c r="P17" s="15"/>
      <c r="Q17" s="1"/>
      <c r="R17" s="1"/>
    </row>
    <row r="18" spans="2:18" ht="12.75" customHeight="1">
      <c r="B18" s="1"/>
      <c r="C18" s="1"/>
      <c r="D18" s="1"/>
      <c r="E18" s="1"/>
      <c r="F18" s="56" t="s">
        <v>58</v>
      </c>
      <c r="G18" s="60" t="s">
        <v>239</v>
      </c>
      <c r="H18" s="62"/>
      <c r="I18" s="60" t="s">
        <v>43</v>
      </c>
      <c r="J18" s="22"/>
      <c r="K18" s="59" t="str">
        <f>G18</f>
        <v>30/6/2003</v>
      </c>
      <c r="L18" s="59"/>
      <c r="M18" s="60" t="str">
        <f>I18</f>
        <v>30/6/2002</v>
      </c>
      <c r="N18" s="15"/>
      <c r="O18" s="17" t="str">
        <f>I18</f>
        <v>30/6/2002</v>
      </c>
      <c r="P18" s="15"/>
      <c r="Q18" s="1"/>
      <c r="R18" s="7"/>
    </row>
    <row r="19" spans="2:18" ht="12.75" customHeight="1">
      <c r="B19" s="1"/>
      <c r="C19" s="1"/>
      <c r="D19" s="1"/>
      <c r="E19" s="1"/>
      <c r="F19" s="1"/>
      <c r="G19" s="70" t="s">
        <v>10</v>
      </c>
      <c r="H19" s="71"/>
      <c r="I19" s="70" t="s">
        <v>10</v>
      </c>
      <c r="J19" s="71"/>
      <c r="K19" s="70" t="s">
        <v>10</v>
      </c>
      <c r="L19" s="70"/>
      <c r="M19" s="70"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26</v>
      </c>
      <c r="C21" s="31"/>
      <c r="D21" s="31"/>
      <c r="E21" s="31"/>
      <c r="F21" s="85"/>
      <c r="G21" s="58">
        <v>743241</v>
      </c>
      <c r="H21" s="108"/>
      <c r="I21" s="58">
        <f>340720*0+1459299-983880</f>
        <v>475419</v>
      </c>
      <c r="J21" s="108"/>
      <c r="K21" s="58">
        <v>1993859</v>
      </c>
      <c r="L21" s="58"/>
      <c r="M21" s="58">
        <f>(346861+296299+340720)*0+1459299</f>
        <v>1459299</v>
      </c>
      <c r="N21" s="31"/>
      <c r="O21" s="8">
        <v>349625</v>
      </c>
      <c r="P21" s="1"/>
      <c r="Q21" s="1"/>
      <c r="R21" s="1"/>
    </row>
    <row r="22" spans="2:18" ht="7.5" customHeight="1" thickTop="1">
      <c r="B22" s="31"/>
      <c r="C22" s="31"/>
      <c r="D22" s="31"/>
      <c r="E22" s="31"/>
      <c r="F22" s="30"/>
      <c r="G22" s="34"/>
      <c r="H22" s="35"/>
      <c r="I22" s="34"/>
      <c r="J22" s="35"/>
      <c r="K22" s="34"/>
      <c r="L22" s="34"/>
      <c r="M22" s="34"/>
      <c r="N22" s="31"/>
      <c r="O22" s="9"/>
      <c r="P22" s="1"/>
      <c r="Q22" s="1"/>
      <c r="R22" s="1"/>
    </row>
    <row r="23" spans="2:18" ht="12.75" customHeight="1" thickBot="1">
      <c r="B23" s="31" t="s">
        <v>59</v>
      </c>
      <c r="C23" s="31"/>
      <c r="D23" s="31"/>
      <c r="E23" s="31"/>
      <c r="F23" s="30"/>
      <c r="G23" s="58">
        <f>G48-G21-G25-SUM(G30:G46)</f>
        <v>-660292</v>
      </c>
      <c r="H23" s="108"/>
      <c r="I23" s="58">
        <f>I48-I21-I25-SUM(I30:I42)</f>
        <v>-519684</v>
      </c>
      <c r="J23" s="108"/>
      <c r="K23" s="58">
        <f>K48-K21-K25-SUM(K30:K46)</f>
        <v>-1866316</v>
      </c>
      <c r="L23" s="108"/>
      <c r="M23" s="58">
        <f>M48-M21-M25-SUM(M30:M42)</f>
        <v>-1444749</v>
      </c>
      <c r="N23" s="31"/>
      <c r="O23" s="8" t="s">
        <v>11</v>
      </c>
      <c r="P23" s="1"/>
      <c r="Q23" s="1"/>
      <c r="R23" s="1"/>
    </row>
    <row r="24" spans="2:18" ht="7.5" customHeight="1" thickTop="1">
      <c r="B24" s="31"/>
      <c r="C24" s="31"/>
      <c r="D24" s="31"/>
      <c r="E24" s="31"/>
      <c r="F24" s="30"/>
      <c r="G24" s="34"/>
      <c r="H24" s="35"/>
      <c r="I24" s="34"/>
      <c r="J24" s="35"/>
      <c r="K24" s="34"/>
      <c r="L24" s="35"/>
      <c r="M24" s="34"/>
      <c r="N24" s="31"/>
      <c r="O24" s="9"/>
      <c r="P24" s="1"/>
      <c r="Q24" s="1"/>
      <c r="R24" s="1"/>
    </row>
    <row r="25" spans="2:18" ht="12.75" customHeight="1" thickBot="1">
      <c r="B25" s="31" t="s">
        <v>42</v>
      </c>
      <c r="C25" s="31"/>
      <c r="D25" s="31"/>
      <c r="E25" s="31"/>
      <c r="F25" s="30"/>
      <c r="G25" s="109">
        <v>2577</v>
      </c>
      <c r="H25" s="108"/>
      <c r="I25" s="58">
        <f>791*0+71081-791</f>
        <v>70290</v>
      </c>
      <c r="J25" s="108"/>
      <c r="K25" s="109">
        <f>1223+937+848+500</f>
        <v>3508</v>
      </c>
      <c r="L25" s="108"/>
      <c r="M25" s="58">
        <v>71081</v>
      </c>
      <c r="N25" s="31"/>
      <c r="O25" s="8">
        <f>1809+187*0</f>
        <v>1809</v>
      </c>
      <c r="P25" s="1"/>
      <c r="Q25" s="1"/>
      <c r="R25" s="1"/>
    </row>
    <row r="26" spans="2:18" ht="7.5" customHeight="1" thickTop="1">
      <c r="B26" s="31"/>
      <c r="C26" s="31"/>
      <c r="D26" s="31"/>
      <c r="E26" s="31"/>
      <c r="F26" s="30"/>
      <c r="G26" s="110"/>
      <c r="H26" s="35"/>
      <c r="I26" s="110"/>
      <c r="J26" s="35"/>
      <c r="K26" s="110"/>
      <c r="L26" s="35"/>
      <c r="M26" s="110"/>
      <c r="N26" s="31"/>
      <c r="O26" s="9"/>
      <c r="P26" s="1"/>
      <c r="Q26" s="1"/>
      <c r="R26" s="1"/>
    </row>
    <row r="27" spans="2:18" ht="7.5" customHeight="1">
      <c r="B27" s="31"/>
      <c r="C27" s="31"/>
      <c r="D27" s="31"/>
      <c r="E27" s="31"/>
      <c r="F27" s="30"/>
      <c r="G27" s="58"/>
      <c r="H27" s="35"/>
      <c r="I27" s="58"/>
      <c r="J27" s="35"/>
      <c r="K27" s="58"/>
      <c r="L27" s="35"/>
      <c r="M27" s="58"/>
      <c r="N27" s="31"/>
      <c r="O27" s="9"/>
      <c r="P27" s="1"/>
      <c r="Q27" s="1"/>
      <c r="R27" s="1"/>
    </row>
    <row r="28" spans="2:18" ht="12.75" customHeight="1">
      <c r="B28" s="23" t="s">
        <v>161</v>
      </c>
      <c r="C28" s="33"/>
      <c r="D28" s="33"/>
      <c r="E28" s="33"/>
      <c r="F28" s="30" t="s">
        <v>12</v>
      </c>
      <c r="G28" s="34">
        <f>SUM(G20:G26)</f>
        <v>85526</v>
      </c>
      <c r="H28" s="35"/>
      <c r="I28" s="34">
        <f>SUM(I20:I26)</f>
        <v>26025</v>
      </c>
      <c r="J28" s="35"/>
      <c r="K28" s="34">
        <f>SUM(K20:K26)</f>
        <v>131051</v>
      </c>
      <c r="L28" s="35"/>
      <c r="M28" s="34">
        <f>SUM(M20:M26)</f>
        <v>85631</v>
      </c>
      <c r="N28" s="31"/>
      <c r="O28" s="10"/>
      <c r="P28" s="2"/>
      <c r="Q28" s="2"/>
      <c r="R28" s="1"/>
    </row>
    <row r="29" spans="2:18" ht="7.5" customHeight="1">
      <c r="B29" s="31"/>
      <c r="C29" s="31"/>
      <c r="D29" s="31"/>
      <c r="E29" s="31"/>
      <c r="F29" s="30"/>
      <c r="G29" s="34"/>
      <c r="H29" s="35"/>
      <c r="I29" s="34"/>
      <c r="J29" s="35"/>
      <c r="K29" s="34"/>
      <c r="L29" s="35"/>
      <c r="M29" s="34"/>
      <c r="N29" s="31"/>
      <c r="O29" s="9"/>
      <c r="P29" s="1"/>
      <c r="Q29" s="1"/>
      <c r="R29" s="1"/>
    </row>
    <row r="30" spans="2:18" ht="12.75" customHeight="1">
      <c r="B30" s="31" t="s">
        <v>106</v>
      </c>
      <c r="C30" s="31"/>
      <c r="D30" s="31"/>
      <c r="E30" s="31"/>
      <c r="F30" s="30"/>
      <c r="G30" s="34">
        <v>-45160</v>
      </c>
      <c r="H30" s="35"/>
      <c r="I30" s="34">
        <f>-32132*0-158558+110206</f>
        <v>-48352</v>
      </c>
      <c r="J30" s="35"/>
      <c r="K30" s="34">
        <v>-133905</v>
      </c>
      <c r="L30" s="35"/>
      <c r="M30" s="34">
        <f>(-39507-38567-32132)*0-158558</f>
        <v>-158558</v>
      </c>
      <c r="N30" s="31"/>
      <c r="O30" s="9">
        <f>-6058-2230-13532-1458-5-71-2472</f>
        <v>-25826</v>
      </c>
      <c r="P30" s="1"/>
      <c r="Q30" s="1"/>
      <c r="R30" s="1"/>
    </row>
    <row r="31" spans="2:18" ht="7.5" customHeight="1">
      <c r="B31" s="31"/>
      <c r="C31" s="31"/>
      <c r="D31" s="31"/>
      <c r="E31" s="31"/>
      <c r="F31" s="30"/>
      <c r="G31" s="34"/>
      <c r="H31" s="35"/>
      <c r="I31" s="34"/>
      <c r="J31" s="35"/>
      <c r="K31" s="34"/>
      <c r="L31" s="35"/>
      <c r="M31" s="34"/>
      <c r="N31" s="31"/>
      <c r="O31" s="9"/>
      <c r="P31" s="1"/>
      <c r="Q31" s="1"/>
      <c r="R31" s="1"/>
    </row>
    <row r="32" spans="2:18" ht="12.75" customHeight="1">
      <c r="B32" s="31" t="s">
        <v>138</v>
      </c>
      <c r="C32" s="31"/>
      <c r="D32" s="31"/>
      <c r="E32" s="31"/>
      <c r="F32" s="30"/>
      <c r="G32" s="111"/>
      <c r="H32" s="35"/>
      <c r="I32" s="112"/>
      <c r="J32" s="35"/>
      <c r="K32" s="111"/>
      <c r="L32" s="35"/>
      <c r="M32" s="112"/>
      <c r="N32" s="31"/>
      <c r="O32" s="9">
        <v>-21853</v>
      </c>
      <c r="P32" s="1"/>
      <c r="Q32" s="1"/>
      <c r="R32" s="1"/>
    </row>
    <row r="33" spans="2:18" ht="12.75" customHeight="1">
      <c r="B33" s="31" t="s">
        <v>107</v>
      </c>
      <c r="C33" s="31"/>
      <c r="D33" s="31"/>
      <c r="E33" s="31"/>
      <c r="F33" s="30"/>
      <c r="G33" s="111">
        <v>-2110</v>
      </c>
      <c r="H33" s="35"/>
      <c r="I33" s="112">
        <f>-6671*0-23176+11082</f>
        <v>-12094</v>
      </c>
      <c r="J33" s="35"/>
      <c r="K33" s="111">
        <v>-9433</v>
      </c>
      <c r="L33" s="35"/>
      <c r="M33" s="112">
        <f>(-2202-2209-6671)*0-23176</f>
        <v>-23176</v>
      </c>
      <c r="N33" s="31"/>
      <c r="O33" s="9"/>
      <c r="P33" s="1"/>
      <c r="Q33" s="1"/>
      <c r="R33" s="1"/>
    </row>
    <row r="34" spans="2:18" ht="7.5" customHeight="1">
      <c r="B34" s="31"/>
      <c r="C34" s="31"/>
      <c r="D34" s="31"/>
      <c r="E34" s="31"/>
      <c r="F34" s="30"/>
      <c r="G34" s="111"/>
      <c r="H34" s="35"/>
      <c r="I34" s="112"/>
      <c r="J34" s="35"/>
      <c r="K34" s="111"/>
      <c r="L34" s="35"/>
      <c r="M34" s="112"/>
      <c r="N34" s="31"/>
      <c r="O34" s="9"/>
      <c r="P34" s="1"/>
      <c r="Q34" s="1"/>
      <c r="R34" s="1"/>
    </row>
    <row r="35" spans="2:18" ht="12.75" customHeight="1">
      <c r="B35" s="31" t="s">
        <v>139</v>
      </c>
      <c r="C35" s="31"/>
      <c r="D35" s="31"/>
      <c r="E35" s="31"/>
      <c r="F35" s="30"/>
      <c r="G35" s="111">
        <v>8246</v>
      </c>
      <c r="H35" s="35"/>
      <c r="I35" s="112">
        <f>25140*0+55549-79052</f>
        <v>-23503</v>
      </c>
      <c r="J35" s="35"/>
      <c r="K35" s="111">
        <f>11666+47+15519</f>
        <v>27232</v>
      </c>
      <c r="L35" s="35"/>
      <c r="M35" s="112">
        <f>(27860+26052+25140)*0+55549</f>
        <v>55549</v>
      </c>
      <c r="N35" s="31"/>
      <c r="O35" s="9"/>
      <c r="P35" s="1"/>
      <c r="Q35" s="1"/>
      <c r="R35" s="1"/>
    </row>
    <row r="36" spans="2:18" ht="12.75" customHeight="1">
      <c r="B36" s="31"/>
      <c r="C36" s="31"/>
      <c r="D36" s="31"/>
      <c r="E36" s="31"/>
      <c r="F36" s="30"/>
      <c r="G36" s="111"/>
      <c r="H36" s="35"/>
      <c r="I36" s="112"/>
      <c r="J36" s="35"/>
      <c r="K36" s="111"/>
      <c r="L36" s="35"/>
      <c r="M36" s="112"/>
      <c r="N36" s="31"/>
      <c r="O36" s="9"/>
      <c r="P36" s="1"/>
      <c r="Q36" s="1"/>
      <c r="R36" s="1"/>
    </row>
    <row r="37" spans="2:18" ht="13.5" customHeight="1">
      <c r="B37" s="31" t="s">
        <v>231</v>
      </c>
      <c r="C37" s="31"/>
      <c r="D37" s="31"/>
      <c r="E37" s="31"/>
      <c r="F37" s="30"/>
      <c r="G37" s="111"/>
      <c r="H37" s="35"/>
      <c r="I37" s="112"/>
      <c r="J37" s="35"/>
      <c r="K37" s="111"/>
      <c r="L37" s="35"/>
      <c r="M37" s="112"/>
      <c r="N37" s="31"/>
      <c r="O37" s="9"/>
      <c r="P37" s="1"/>
      <c r="Q37" s="1"/>
      <c r="R37" s="1"/>
    </row>
    <row r="38" spans="2:18" ht="13.5" customHeight="1">
      <c r="B38" s="31"/>
      <c r="C38" s="31" t="s">
        <v>229</v>
      </c>
      <c r="D38" s="31"/>
      <c r="E38" s="31"/>
      <c r="F38" s="30"/>
      <c r="G38" s="111"/>
      <c r="H38" s="35"/>
      <c r="I38" s="112"/>
      <c r="J38" s="35"/>
      <c r="K38" s="35"/>
      <c r="L38" s="35"/>
      <c r="M38" s="112"/>
      <c r="N38" s="31"/>
      <c r="O38" s="9"/>
      <c r="P38" s="1"/>
      <c r="Q38" s="1"/>
      <c r="R38" s="1"/>
    </row>
    <row r="39" spans="2:18" ht="13.5" customHeight="1">
      <c r="B39" s="190" t="s">
        <v>12</v>
      </c>
      <c r="C39" s="52" t="s">
        <v>273</v>
      </c>
      <c r="D39" s="31"/>
      <c r="E39" s="31"/>
      <c r="F39" s="30">
        <v>4</v>
      </c>
      <c r="G39" s="111">
        <v>1618</v>
      </c>
      <c r="H39" s="35"/>
      <c r="I39" s="112">
        <v>0</v>
      </c>
      <c r="J39" s="35"/>
      <c r="K39" s="111">
        <v>127349</v>
      </c>
      <c r="L39" s="35"/>
      <c r="M39" s="112">
        <v>0</v>
      </c>
      <c r="N39" s="31"/>
      <c r="O39" s="9"/>
      <c r="P39" s="1"/>
      <c r="Q39" s="1"/>
      <c r="R39" s="1"/>
    </row>
    <row r="40" spans="2:18" ht="13.5" customHeight="1">
      <c r="B40" s="190" t="s">
        <v>12</v>
      </c>
      <c r="C40" s="52" t="s">
        <v>274</v>
      </c>
      <c r="D40" s="31"/>
      <c r="E40" s="31"/>
      <c r="F40" s="30">
        <v>4</v>
      </c>
      <c r="G40" s="111">
        <v>-137</v>
      </c>
      <c r="H40" s="35"/>
      <c r="I40" s="112">
        <v>0</v>
      </c>
      <c r="J40" s="35"/>
      <c r="K40" s="111">
        <v>-7498</v>
      </c>
      <c r="L40" s="35"/>
      <c r="M40" s="112">
        <v>0</v>
      </c>
      <c r="N40" s="31"/>
      <c r="O40" s="9"/>
      <c r="P40" s="1"/>
      <c r="Q40" s="1"/>
      <c r="R40" s="1"/>
    </row>
    <row r="41" spans="2:18" ht="13.5" customHeight="1">
      <c r="B41" s="190"/>
      <c r="C41" s="52" t="s">
        <v>298</v>
      </c>
      <c r="D41" s="31"/>
      <c r="E41" s="31"/>
      <c r="F41" s="30"/>
      <c r="G41" s="111"/>
      <c r="H41" s="35"/>
      <c r="I41" s="112"/>
      <c r="J41" s="35"/>
      <c r="K41" s="111"/>
      <c r="L41" s="35"/>
      <c r="M41" s="112"/>
      <c r="N41" s="31"/>
      <c r="O41" s="9"/>
      <c r="P41" s="1"/>
      <c r="Q41" s="1"/>
      <c r="R41" s="1"/>
    </row>
    <row r="42" spans="2:18" ht="13.5" customHeight="1">
      <c r="B42" s="190" t="s">
        <v>12</v>
      </c>
      <c r="C42" s="31" t="s">
        <v>297</v>
      </c>
      <c r="D42" s="31"/>
      <c r="E42" s="31"/>
      <c r="F42" s="30"/>
      <c r="G42" s="111">
        <v>0</v>
      </c>
      <c r="H42" s="35"/>
      <c r="I42" s="112">
        <f>-155270+71000</f>
        <v>-84270</v>
      </c>
      <c r="J42" s="35"/>
      <c r="K42" s="111">
        <f>G42</f>
        <v>0</v>
      </c>
      <c r="L42" s="35"/>
      <c r="M42" s="112">
        <f>(-23000-24000-24000)*0-155270</f>
        <v>-155270</v>
      </c>
      <c r="N42" s="31"/>
      <c r="O42" s="9"/>
      <c r="P42" s="1"/>
      <c r="Q42" s="1"/>
      <c r="R42" s="1"/>
    </row>
    <row r="43" spans="2:18" ht="12.75" customHeight="1">
      <c r="B43" s="190"/>
      <c r="C43" s="31"/>
      <c r="D43" s="31"/>
      <c r="E43" s="31"/>
      <c r="F43" s="30"/>
      <c r="G43" s="111"/>
      <c r="H43" s="35"/>
      <c r="I43" s="112"/>
      <c r="J43" s="35"/>
      <c r="K43" s="111"/>
      <c r="L43" s="35"/>
      <c r="M43" s="112"/>
      <c r="N43" s="31"/>
      <c r="O43" s="9"/>
      <c r="P43" s="1"/>
      <c r="Q43" s="1"/>
      <c r="R43" s="1"/>
    </row>
    <row r="44" spans="2:18" ht="14.25" customHeight="1">
      <c r="B44" s="31" t="s">
        <v>251</v>
      </c>
      <c r="C44" s="31"/>
      <c r="D44" s="31"/>
      <c r="E44" s="31"/>
      <c r="F44" s="30"/>
      <c r="G44" s="111"/>
      <c r="H44" s="35"/>
      <c r="I44" s="112"/>
      <c r="J44" s="35"/>
      <c r="K44" s="111"/>
      <c r="L44" s="35"/>
      <c r="M44" s="112"/>
      <c r="N44" s="31"/>
      <c r="O44" s="9"/>
      <c r="P44" s="1"/>
      <c r="Q44" s="1"/>
      <c r="R44" s="1"/>
    </row>
    <row r="45" spans="2:18" ht="12.75" customHeight="1">
      <c r="B45" s="31"/>
      <c r="C45" s="31" t="s">
        <v>252</v>
      </c>
      <c r="D45" s="31"/>
      <c r="E45" s="31"/>
      <c r="F45" s="30"/>
      <c r="G45" s="111">
        <v>-15000</v>
      </c>
      <c r="H45" s="35"/>
      <c r="I45" s="112">
        <v>0</v>
      </c>
      <c r="J45" s="35"/>
      <c r="K45" s="111">
        <v>-15000</v>
      </c>
      <c r="L45" s="35"/>
      <c r="M45" s="112">
        <v>0</v>
      </c>
      <c r="N45" s="31"/>
      <c r="O45" s="9"/>
      <c r="P45" s="1"/>
      <c r="Q45" s="1"/>
      <c r="R45" s="1"/>
    </row>
    <row r="46" spans="2:18" ht="7.5" customHeight="1">
      <c r="B46" s="31"/>
      <c r="C46" s="31"/>
      <c r="D46" s="31"/>
      <c r="E46" s="31"/>
      <c r="F46" s="30"/>
      <c r="G46" s="34"/>
      <c r="H46" s="35"/>
      <c r="I46" s="34"/>
      <c r="J46" s="35"/>
      <c r="K46" s="34"/>
      <c r="L46" s="35"/>
      <c r="M46" s="34"/>
      <c r="N46" s="31"/>
      <c r="O46" s="9"/>
      <c r="P46" s="1"/>
      <c r="Q46" s="1"/>
      <c r="R46" s="1"/>
    </row>
    <row r="47" spans="2:18" ht="7.5" customHeight="1">
      <c r="B47" s="23"/>
      <c r="C47" s="33"/>
      <c r="D47" s="33"/>
      <c r="E47" s="33"/>
      <c r="F47" s="30"/>
      <c r="G47" s="113"/>
      <c r="H47" s="35"/>
      <c r="I47" s="113"/>
      <c r="J47" s="35"/>
      <c r="K47" s="113"/>
      <c r="L47" s="35"/>
      <c r="M47" s="113"/>
      <c r="N47" s="31"/>
      <c r="O47" s="11"/>
      <c r="P47" s="1"/>
      <c r="Q47" s="1"/>
      <c r="R47" s="1"/>
    </row>
    <row r="48" spans="2:18" ht="12.75" customHeight="1">
      <c r="B48" s="23" t="s">
        <v>155</v>
      </c>
      <c r="C48" s="33"/>
      <c r="D48" s="33"/>
      <c r="E48" s="33"/>
      <c r="F48" s="30"/>
      <c r="G48" s="34">
        <v>32983</v>
      </c>
      <c r="H48" s="35"/>
      <c r="I48" s="34">
        <f>-21637*0-195824+53630</f>
        <v>-142194</v>
      </c>
      <c r="J48" s="35"/>
      <c r="K48" s="34">
        <v>119796</v>
      </c>
      <c r="L48" s="35"/>
      <c r="M48" s="34">
        <f>(-19374-12619-21637)*0-195824</f>
        <v>-195824</v>
      </c>
      <c r="N48" s="31"/>
      <c r="O48" s="10">
        <v>7582</v>
      </c>
      <c r="P48" s="1"/>
      <c r="Q48" s="1"/>
      <c r="R48" s="1"/>
    </row>
    <row r="49" spans="2:18" ht="7.5" customHeight="1">
      <c r="B49" s="31"/>
      <c r="C49" s="31"/>
      <c r="D49" s="31"/>
      <c r="E49" s="31"/>
      <c r="F49" s="30"/>
      <c r="G49" s="34"/>
      <c r="H49" s="35"/>
      <c r="I49" s="34"/>
      <c r="J49" s="35"/>
      <c r="K49" s="34"/>
      <c r="L49" s="35"/>
      <c r="M49" s="34"/>
      <c r="N49" s="31"/>
      <c r="O49" s="9"/>
      <c r="P49" s="1"/>
      <c r="Q49" s="1"/>
      <c r="R49" s="1"/>
    </row>
    <row r="50" spans="2:18" ht="12.75" customHeight="1">
      <c r="B50" s="31" t="s">
        <v>46</v>
      </c>
      <c r="C50" s="31"/>
      <c r="D50" s="31"/>
      <c r="E50" s="31"/>
      <c r="F50" s="30">
        <v>17</v>
      </c>
      <c r="G50" s="34">
        <v>-42572</v>
      </c>
      <c r="H50" s="35"/>
      <c r="I50" s="34">
        <f>-685*0-6453-5+3720</f>
        <v>-2738</v>
      </c>
      <c r="J50" s="35"/>
      <c r="K50" s="34">
        <v>-46272</v>
      </c>
      <c r="L50" s="35"/>
      <c r="M50" s="34">
        <f>(-1705-1330-685)*0-6453-5</f>
        <v>-6458</v>
      </c>
      <c r="N50" s="31"/>
      <c r="O50" s="9">
        <v>-3134</v>
      </c>
      <c r="P50" s="1"/>
      <c r="Q50" s="1"/>
      <c r="R50" s="1"/>
    </row>
    <row r="51" spans="2:18" ht="7.5" customHeight="1">
      <c r="B51" s="31"/>
      <c r="C51" s="31"/>
      <c r="D51" s="31"/>
      <c r="E51" s="31"/>
      <c r="F51" s="30"/>
      <c r="G51" s="34"/>
      <c r="H51" s="35"/>
      <c r="I51" s="34"/>
      <c r="J51" s="35"/>
      <c r="K51" s="34"/>
      <c r="L51" s="35"/>
      <c r="M51" s="34"/>
      <c r="N51" s="31"/>
      <c r="O51" s="9"/>
      <c r="P51" s="1"/>
      <c r="Q51" s="1"/>
      <c r="R51" s="1"/>
    </row>
    <row r="52" spans="2:18" ht="8.25" customHeight="1">
      <c r="B52" s="51"/>
      <c r="C52" s="33"/>
      <c r="D52" s="33"/>
      <c r="E52" s="33"/>
      <c r="F52" s="30"/>
      <c r="G52" s="113"/>
      <c r="H52" s="35"/>
      <c r="I52" s="113"/>
      <c r="J52" s="35"/>
      <c r="K52" s="113"/>
      <c r="L52" s="35"/>
      <c r="M52" s="113"/>
      <c r="N52" s="31"/>
      <c r="O52" s="11"/>
      <c r="P52" s="1"/>
      <c r="Q52" s="1"/>
      <c r="R52" s="1"/>
    </row>
    <row r="53" spans="2:18" ht="12.75" customHeight="1">
      <c r="B53" s="31" t="s">
        <v>159</v>
      </c>
      <c r="C53" s="31"/>
      <c r="D53" s="31"/>
      <c r="E53" s="31"/>
      <c r="F53" s="30"/>
      <c r="G53" s="34">
        <f>SUM(G48:G51)</f>
        <v>-9589</v>
      </c>
      <c r="H53" s="35"/>
      <c r="I53" s="34">
        <f>SUM(I48:I51)</f>
        <v>-144932</v>
      </c>
      <c r="J53" s="35"/>
      <c r="K53" s="34">
        <f>SUM(K48:K51)</f>
        <v>73524</v>
      </c>
      <c r="L53" s="35"/>
      <c r="M53" s="34">
        <f>SUM(M48:M51)</f>
        <v>-202282</v>
      </c>
      <c r="N53" s="31"/>
      <c r="O53" s="9" t="e">
        <f>#REF!+O50</f>
        <v>#REF!</v>
      </c>
      <c r="P53" s="1"/>
      <c r="Q53" s="1"/>
      <c r="R53" s="1"/>
    </row>
    <row r="54" spans="2:18" ht="7.5" customHeight="1">
      <c r="B54" s="31"/>
      <c r="C54" s="31"/>
      <c r="D54" s="31"/>
      <c r="E54" s="31"/>
      <c r="F54" s="30"/>
      <c r="G54" s="34"/>
      <c r="H54" s="35"/>
      <c r="I54" s="34"/>
      <c r="J54" s="35"/>
      <c r="K54" s="34"/>
      <c r="L54" s="35"/>
      <c r="M54" s="34"/>
      <c r="N54" s="31"/>
      <c r="O54" s="9"/>
      <c r="P54" s="1"/>
      <c r="Q54" s="1"/>
      <c r="R54" s="1"/>
    </row>
    <row r="55" spans="2:18" ht="12.75" customHeight="1">
      <c r="B55" s="23" t="s">
        <v>33</v>
      </c>
      <c r="C55" s="31"/>
      <c r="D55" s="31"/>
      <c r="E55" s="31"/>
      <c r="F55" s="30"/>
      <c r="G55" s="34">
        <v>-6801</v>
      </c>
      <c r="H55" s="35"/>
      <c r="I55" s="34">
        <f>905*0+10515-1782</f>
        <v>8733</v>
      </c>
      <c r="J55" s="35"/>
      <c r="K55" s="34">
        <v>-2585</v>
      </c>
      <c r="L55" s="35"/>
      <c r="M55" s="34">
        <f>(820+57+905)*0+10515</f>
        <v>10515</v>
      </c>
      <c r="N55" s="31"/>
      <c r="O55" s="9">
        <v>-8734</v>
      </c>
      <c r="P55" s="1"/>
      <c r="Q55" s="1"/>
      <c r="R55" s="1"/>
    </row>
    <row r="56" spans="2:18" ht="7.5" customHeight="1">
      <c r="B56" s="23"/>
      <c r="C56" s="31"/>
      <c r="D56" s="31"/>
      <c r="E56" s="31"/>
      <c r="F56" s="30"/>
      <c r="G56" s="34"/>
      <c r="H56" s="35"/>
      <c r="I56" s="34"/>
      <c r="J56" s="35"/>
      <c r="K56" s="34"/>
      <c r="L56" s="34"/>
      <c r="M56" s="34"/>
      <c r="N56" s="31"/>
      <c r="O56" s="9"/>
      <c r="P56" s="1"/>
      <c r="Q56" s="1"/>
      <c r="R56" s="1"/>
    </row>
    <row r="57" spans="2:18" ht="7.5" customHeight="1">
      <c r="B57" s="23"/>
      <c r="C57" s="31"/>
      <c r="D57" s="31"/>
      <c r="E57" s="31"/>
      <c r="F57" s="30"/>
      <c r="G57" s="113"/>
      <c r="H57" s="35"/>
      <c r="I57" s="113"/>
      <c r="J57" s="35"/>
      <c r="K57" s="113"/>
      <c r="L57" s="34"/>
      <c r="M57" s="113"/>
      <c r="N57" s="31"/>
      <c r="O57" s="9"/>
      <c r="P57" s="1"/>
      <c r="Q57" s="1"/>
      <c r="R57" s="1"/>
    </row>
    <row r="58" spans="2:18" ht="12.75" customHeight="1">
      <c r="B58" s="23" t="s">
        <v>158</v>
      </c>
      <c r="C58" s="31"/>
      <c r="D58" s="31"/>
      <c r="E58" s="31"/>
      <c r="F58" s="30"/>
      <c r="G58" s="34">
        <f>SUM(G52:G56)</f>
        <v>-16390</v>
      </c>
      <c r="H58" s="35"/>
      <c r="I58" s="34">
        <f>SUM(I52:I56)</f>
        <v>-136199</v>
      </c>
      <c r="J58" s="35"/>
      <c r="K58" s="34">
        <f>SUM(K52:K56)</f>
        <v>70939</v>
      </c>
      <c r="L58" s="34"/>
      <c r="M58" s="34">
        <f>SUM(M52:M56)</f>
        <v>-191767</v>
      </c>
      <c r="N58" s="31"/>
      <c r="O58" s="9"/>
      <c r="P58" s="1"/>
      <c r="Q58" s="1"/>
      <c r="R58" s="1"/>
    </row>
    <row r="59" spans="2:18" ht="4.5" customHeight="1" thickBot="1">
      <c r="B59" s="31"/>
      <c r="C59" s="31"/>
      <c r="D59" s="31"/>
      <c r="E59" s="31"/>
      <c r="F59" s="30"/>
      <c r="G59" s="114"/>
      <c r="H59" s="35"/>
      <c r="I59" s="114"/>
      <c r="J59" s="35"/>
      <c r="K59" s="114"/>
      <c r="L59" s="34"/>
      <c r="M59" s="114"/>
      <c r="N59" s="31"/>
      <c r="O59" s="9"/>
      <c r="P59" s="1"/>
      <c r="Q59" s="1"/>
      <c r="R59" s="1"/>
    </row>
    <row r="60" spans="2:18" ht="12.75" customHeight="1" thickTop="1">
      <c r="B60" s="23"/>
      <c r="C60" s="33"/>
      <c r="D60" s="32"/>
      <c r="E60" s="33"/>
      <c r="F60" s="30"/>
      <c r="G60" s="58"/>
      <c r="H60" s="35"/>
      <c r="I60" s="113"/>
      <c r="J60" s="35"/>
      <c r="K60" s="113"/>
      <c r="L60" s="58"/>
      <c r="M60" s="113"/>
      <c r="N60" s="31"/>
      <c r="O60" s="11"/>
      <c r="P60" s="1"/>
      <c r="Q60" s="1"/>
      <c r="R60" s="1"/>
    </row>
    <row r="61" spans="2:18" ht="12.75" customHeight="1">
      <c r="B61" s="23"/>
      <c r="C61" s="33"/>
      <c r="D61" s="32"/>
      <c r="E61" s="33"/>
      <c r="F61" s="30"/>
      <c r="G61" s="58"/>
      <c r="H61" s="35"/>
      <c r="I61" s="58"/>
      <c r="J61" s="35"/>
      <c r="K61" s="58"/>
      <c r="L61" s="58"/>
      <c r="M61" s="58"/>
      <c r="N61" s="31"/>
      <c r="O61" s="178"/>
      <c r="P61" s="1"/>
      <c r="Q61" s="1"/>
      <c r="R61" s="1"/>
    </row>
    <row r="62" spans="2:18" ht="12.75" customHeight="1">
      <c r="B62" s="78" t="s">
        <v>160</v>
      </c>
      <c r="C62" s="78"/>
      <c r="D62" s="78"/>
      <c r="E62" s="78"/>
      <c r="F62" s="30">
        <v>25</v>
      </c>
      <c r="G62" s="34"/>
      <c r="H62" s="35"/>
      <c r="I62" s="34"/>
      <c r="J62" s="35"/>
      <c r="K62" s="34"/>
      <c r="L62" s="115" t="s">
        <v>56</v>
      </c>
      <c r="M62" s="34"/>
      <c r="N62" s="31"/>
      <c r="O62" s="42"/>
      <c r="P62" s="31"/>
      <c r="Q62" s="1"/>
      <c r="R62" s="1"/>
    </row>
    <row r="63" spans="2:18" ht="7.5" customHeight="1" thickBot="1">
      <c r="B63" s="78"/>
      <c r="C63" s="78"/>
      <c r="D63" s="78"/>
      <c r="E63" s="78"/>
      <c r="F63" s="30"/>
      <c r="G63" s="34"/>
      <c r="H63" s="35"/>
      <c r="I63" s="34"/>
      <c r="J63" s="35"/>
      <c r="K63" s="34"/>
      <c r="L63" s="115" t="s">
        <v>56</v>
      </c>
      <c r="M63" s="34"/>
      <c r="N63" s="57"/>
      <c r="O63" s="80" t="s">
        <v>11</v>
      </c>
      <c r="P63" s="31"/>
      <c r="Q63" s="1"/>
      <c r="R63" s="1"/>
    </row>
    <row r="64" spans="2:18" ht="12.75" customHeight="1" thickBot="1" thickTop="1">
      <c r="B64" s="85" t="s">
        <v>24</v>
      </c>
      <c r="C64" s="78" t="s">
        <v>105</v>
      </c>
      <c r="D64" s="78"/>
      <c r="E64" s="78"/>
      <c r="G64" s="107">
        <f>G58/679235*100</f>
        <v>-2.413008752493614</v>
      </c>
      <c r="H64" s="116"/>
      <c r="I64" s="107">
        <f>I58/(593380*0.75)*100</f>
        <v>-30.60410978911771</v>
      </c>
      <c r="J64" s="116"/>
      <c r="K64" s="107">
        <f>K58/523102*100</f>
        <v>13.561217506337195</v>
      </c>
      <c r="L64" s="116"/>
      <c r="M64" s="107">
        <f>M58/(593380*0.75)*100</f>
        <v>-43.09031873897558</v>
      </c>
      <c r="N64" s="31"/>
      <c r="O64" s="42"/>
      <c r="P64" s="31"/>
      <c r="Q64" s="1"/>
      <c r="R64" s="1"/>
    </row>
    <row r="65" spans="2:18" ht="9.75" customHeight="1" thickTop="1">
      <c r="B65" s="78"/>
      <c r="C65" s="78"/>
      <c r="D65" s="78"/>
      <c r="E65" s="78"/>
      <c r="F65" s="30"/>
      <c r="G65" s="118"/>
      <c r="H65" s="118"/>
      <c r="I65" s="118"/>
      <c r="J65" s="118"/>
      <c r="K65" s="118"/>
      <c r="L65" s="117"/>
      <c r="M65" s="118"/>
      <c r="N65" s="31"/>
      <c r="O65" s="31"/>
      <c r="P65" s="31"/>
      <c r="Q65" s="1"/>
      <c r="R65" s="1"/>
    </row>
    <row r="66" spans="2:18" ht="14.25" customHeight="1" thickBot="1">
      <c r="B66" s="85" t="s">
        <v>24</v>
      </c>
      <c r="C66" s="78" t="s">
        <v>145</v>
      </c>
      <c r="D66" s="78"/>
      <c r="E66" s="78"/>
      <c r="F66" s="30"/>
      <c r="G66" s="119">
        <v>0</v>
      </c>
      <c r="H66" s="118"/>
      <c r="I66" s="107">
        <v>0</v>
      </c>
      <c r="J66" s="118"/>
      <c r="K66" s="119">
        <v>0</v>
      </c>
      <c r="L66" s="117" t="s">
        <v>56</v>
      </c>
      <c r="M66" s="119">
        <v>0</v>
      </c>
      <c r="N66" s="31"/>
      <c r="O66" s="31"/>
      <c r="P66" s="31"/>
      <c r="Q66" s="1"/>
      <c r="R66" s="1"/>
    </row>
    <row r="67" spans="2:18" ht="12.75" customHeight="1" thickTop="1">
      <c r="B67" s="78"/>
      <c r="C67" s="78"/>
      <c r="D67" s="78"/>
      <c r="E67" s="78"/>
      <c r="F67" s="30"/>
      <c r="G67" s="40"/>
      <c r="H67" s="31"/>
      <c r="I67" s="40"/>
      <c r="J67" s="41"/>
      <c r="K67" s="41"/>
      <c r="L67" s="41"/>
      <c r="M67" s="40"/>
      <c r="N67" s="31"/>
      <c r="O67" s="31"/>
      <c r="P67" s="31"/>
      <c r="Q67" s="1"/>
      <c r="R67" s="1"/>
    </row>
    <row r="68" spans="2:18" ht="12.75" customHeight="1">
      <c r="B68" s="78"/>
      <c r="C68" s="78"/>
      <c r="D68" s="78"/>
      <c r="E68" s="78"/>
      <c r="F68" s="30"/>
      <c r="G68" s="40"/>
      <c r="H68" s="31"/>
      <c r="I68" s="40"/>
      <c r="J68" s="41"/>
      <c r="K68" s="41"/>
      <c r="L68" s="41"/>
      <c r="M68" s="40"/>
      <c r="N68" s="31"/>
      <c r="O68" s="31"/>
      <c r="P68" s="31"/>
      <c r="Q68" s="1"/>
      <c r="R68" s="1"/>
    </row>
    <row r="69" spans="2:18" ht="12.75" customHeight="1">
      <c r="B69" s="78"/>
      <c r="C69" s="78"/>
      <c r="D69" s="78"/>
      <c r="E69" s="78"/>
      <c r="F69" s="30"/>
      <c r="G69" s="40"/>
      <c r="H69" s="31"/>
      <c r="I69" s="40"/>
      <c r="J69" s="41"/>
      <c r="K69" s="41"/>
      <c r="L69" s="41"/>
      <c r="M69" s="40"/>
      <c r="N69" s="31"/>
      <c r="O69" s="31"/>
      <c r="P69" s="31"/>
      <c r="Q69" s="1"/>
      <c r="R69" s="1"/>
    </row>
    <row r="70" spans="2:18" ht="12.75" customHeight="1">
      <c r="B70" s="31"/>
      <c r="C70" s="31"/>
      <c r="D70" s="31"/>
      <c r="E70" s="31"/>
      <c r="F70" s="31"/>
      <c r="G70" s="31"/>
      <c r="H70" s="31"/>
      <c r="I70" s="31"/>
      <c r="J70" s="31"/>
      <c r="K70" s="31"/>
      <c r="L70" s="31"/>
      <c r="M70" s="31"/>
      <c r="N70" s="31"/>
      <c r="O70" s="31"/>
      <c r="P70" s="31"/>
      <c r="Q70" s="1"/>
      <c r="R70" s="1"/>
    </row>
    <row r="71" spans="2:18" ht="12.75" customHeight="1">
      <c r="B71" s="250" t="s">
        <v>96</v>
      </c>
      <c r="C71" s="250"/>
      <c r="D71" s="250"/>
      <c r="E71" s="250"/>
      <c r="F71" s="250"/>
      <c r="G71" s="250"/>
      <c r="H71" s="250"/>
      <c r="I71" s="250"/>
      <c r="J71" s="250"/>
      <c r="K71" s="250"/>
      <c r="L71" s="250"/>
      <c r="M71" s="250"/>
      <c r="N71" s="2"/>
      <c r="O71" s="2"/>
      <c r="P71" s="2"/>
      <c r="Q71" s="1"/>
      <c r="R71" s="1"/>
    </row>
    <row r="72" spans="2:18" ht="12.75" customHeight="1">
      <c r="B72" s="251" t="s">
        <v>144</v>
      </c>
      <c r="C72" s="251"/>
      <c r="D72" s="251"/>
      <c r="E72" s="251"/>
      <c r="F72" s="251"/>
      <c r="G72" s="251"/>
      <c r="H72" s="251"/>
      <c r="I72" s="251"/>
      <c r="J72" s="251"/>
      <c r="K72" s="251"/>
      <c r="L72" s="251"/>
      <c r="M72" s="251"/>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1"/>
      <c r="R133" s="1"/>
    </row>
    <row r="134" spans="2:18" ht="12.75" customHeight="1">
      <c r="B134" s="2"/>
      <c r="C134" s="2"/>
      <c r="D134" s="2"/>
      <c r="E134" s="2"/>
      <c r="F134" s="2"/>
      <c r="G134" s="2"/>
      <c r="H134" s="2"/>
      <c r="I134" s="2"/>
      <c r="J134" s="2"/>
      <c r="K134" s="2"/>
      <c r="L134" s="2"/>
      <c r="M134" s="2"/>
      <c r="N134" s="2"/>
      <c r="O134" s="2"/>
      <c r="P134" s="2"/>
      <c r="Q134" s="1"/>
      <c r="R134" s="1"/>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9"/>
      <c r="R141" s="9"/>
    </row>
    <row r="142" spans="2:18" ht="12.75" customHeight="1">
      <c r="B142" s="2"/>
      <c r="C142" s="2"/>
      <c r="D142" s="2"/>
      <c r="E142" s="2"/>
      <c r="F142" s="2"/>
      <c r="G142" s="2"/>
      <c r="H142" s="2"/>
      <c r="I142" s="2"/>
      <c r="J142" s="2"/>
      <c r="K142" s="2"/>
      <c r="L142" s="2"/>
      <c r="M142" s="2"/>
      <c r="N142" s="2"/>
      <c r="O142" s="2"/>
      <c r="P142" s="2"/>
      <c r="Q142" s="9"/>
      <c r="R142" s="9"/>
    </row>
    <row r="143" spans="2:18" ht="12.75" customHeight="1">
      <c r="B143" s="2"/>
      <c r="C143" s="2"/>
      <c r="D143" s="2"/>
      <c r="E143" s="2"/>
      <c r="F143" s="2"/>
      <c r="G143" s="2"/>
      <c r="H143" s="2"/>
      <c r="I143" s="2"/>
      <c r="J143" s="2"/>
      <c r="K143" s="2"/>
      <c r="L143" s="2"/>
      <c r="M143" s="2"/>
      <c r="N143" s="2"/>
      <c r="O143" s="2"/>
      <c r="P143" s="2"/>
      <c r="Q143" s="9"/>
      <c r="R143" s="9"/>
    </row>
    <row r="144" spans="2:18" ht="12.75" customHeight="1">
      <c r="B144" s="2"/>
      <c r="C144" s="2"/>
      <c r="D144" s="2"/>
      <c r="E144" s="2"/>
      <c r="F144" s="2"/>
      <c r="G144" s="2"/>
      <c r="H144" s="2"/>
      <c r="I144" s="2"/>
      <c r="J144" s="2"/>
      <c r="K144" s="2"/>
      <c r="L144" s="2"/>
      <c r="M144" s="2"/>
      <c r="N144" s="2"/>
      <c r="O144" s="2"/>
      <c r="P144" s="2"/>
      <c r="Q144" s="9"/>
      <c r="R144" s="9"/>
    </row>
    <row r="145" spans="2:18" ht="12.75" customHeight="1">
      <c r="B145" s="2"/>
      <c r="C145" s="2"/>
      <c r="D145" s="2"/>
      <c r="E145" s="2"/>
      <c r="F145" s="2"/>
      <c r="G145" s="2"/>
      <c r="H145" s="2"/>
      <c r="I145" s="2"/>
      <c r="J145" s="2"/>
      <c r="K145" s="2"/>
      <c r="L145" s="2"/>
      <c r="M145" s="2"/>
      <c r="N145" s="2"/>
      <c r="O145" s="2"/>
      <c r="P145" s="2"/>
      <c r="Q145" s="9"/>
      <c r="R145" s="9"/>
    </row>
    <row r="146" spans="2:18" ht="12.75" customHeight="1">
      <c r="B146" s="2"/>
      <c r="C146" s="2"/>
      <c r="D146" s="2"/>
      <c r="E146" s="2"/>
      <c r="F146" s="2"/>
      <c r="G146" s="2"/>
      <c r="H146" s="2"/>
      <c r="I146" s="2"/>
      <c r="J146" s="2"/>
      <c r="K146" s="2"/>
      <c r="L146" s="2"/>
      <c r="M146" s="2"/>
      <c r="N146" s="2"/>
      <c r="O146" s="2"/>
      <c r="P146" s="2"/>
      <c r="Q146" s="9"/>
      <c r="R146" s="9"/>
    </row>
    <row r="147" spans="2:18" ht="12.75" customHeight="1">
      <c r="B147" s="2"/>
      <c r="C147" s="2"/>
      <c r="D147" s="2"/>
      <c r="E147" s="2"/>
      <c r="F147" s="2"/>
      <c r="G147" s="2"/>
      <c r="H147" s="2"/>
      <c r="I147" s="2"/>
      <c r="J147" s="2"/>
      <c r="K147" s="2"/>
      <c r="L147" s="2"/>
      <c r="M147" s="2"/>
      <c r="N147" s="2"/>
      <c r="O147" s="2"/>
      <c r="P147" s="2"/>
      <c r="Q147" s="9"/>
      <c r="R147" s="9"/>
    </row>
    <row r="148" spans="2:18" ht="12.75" customHeight="1">
      <c r="B148" s="2"/>
      <c r="C148" s="2"/>
      <c r="D148" s="2"/>
      <c r="E148" s="2"/>
      <c r="F148" s="2"/>
      <c r="G148" s="2"/>
      <c r="H148" s="2"/>
      <c r="I148" s="2"/>
      <c r="J148" s="2"/>
      <c r="K148" s="2"/>
      <c r="L148" s="2"/>
      <c r="M148" s="2"/>
      <c r="N148" s="2"/>
      <c r="O148" s="2"/>
      <c r="P148" s="2"/>
      <c r="Q148" s="9"/>
      <c r="R148" s="9"/>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2"/>
      <c r="R316" s="1"/>
    </row>
    <row r="317" spans="2:18" ht="12.75" customHeight="1">
      <c r="B317" s="2"/>
      <c r="C317" s="2"/>
      <c r="D317" s="2"/>
      <c r="E317" s="2"/>
      <c r="F317" s="2"/>
      <c r="G317" s="2"/>
      <c r="H317" s="2"/>
      <c r="I317" s="2"/>
      <c r="J317" s="2"/>
      <c r="K317" s="2"/>
      <c r="L317" s="2"/>
      <c r="M317" s="2"/>
      <c r="N317" s="2"/>
      <c r="O317" s="2"/>
      <c r="P317" s="2"/>
      <c r="Q317" s="12"/>
      <c r="R317" s="1"/>
    </row>
    <row r="318" spans="2:18" ht="12.75" customHeight="1">
      <c r="B318" s="2"/>
      <c r="C318" s="2"/>
      <c r="D318" s="2"/>
      <c r="E318" s="2"/>
      <c r="F318" s="2"/>
      <c r="G318" s="2"/>
      <c r="H318" s="2"/>
      <c r="I318" s="2"/>
      <c r="J318" s="2"/>
      <c r="K318" s="2"/>
      <c r="L318" s="2"/>
      <c r="M318" s="2"/>
      <c r="N318" s="2"/>
      <c r="O318" s="2"/>
      <c r="P318" s="2"/>
      <c r="Q318" s="12"/>
      <c r="R318" s="1"/>
    </row>
    <row r="319" spans="2:18" ht="12.75" customHeight="1">
      <c r="B319" s="2"/>
      <c r="C319" s="2"/>
      <c r="D319" s="2"/>
      <c r="E319" s="2"/>
      <c r="F319" s="2"/>
      <c r="G319" s="2"/>
      <c r="H319" s="2"/>
      <c r="I319" s="2"/>
      <c r="J319" s="2"/>
      <c r="K319" s="2"/>
      <c r="L319" s="2"/>
      <c r="M319" s="2"/>
      <c r="N319" s="2"/>
      <c r="O319" s="2"/>
      <c r="P319" s="2"/>
      <c r="Q319" s="12"/>
      <c r="R319" s="1"/>
    </row>
    <row r="320" spans="2:18" ht="12.75" customHeight="1">
      <c r="B320" s="2"/>
      <c r="C320" s="2"/>
      <c r="D320" s="2"/>
      <c r="E320" s="2"/>
      <c r="F320" s="2"/>
      <c r="G320" s="2"/>
      <c r="H320" s="2"/>
      <c r="I320" s="2"/>
      <c r="J320" s="2"/>
      <c r="K320" s="2"/>
      <c r="L320" s="2"/>
      <c r="M320" s="2"/>
      <c r="N320" s="2"/>
      <c r="O320" s="2"/>
      <c r="P320" s="2"/>
      <c r="Q320" s="12"/>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2"/>
      <c r="C491" s="2"/>
      <c r="D491" s="2"/>
      <c r="E491" s="2"/>
      <c r="F491" s="2"/>
      <c r="G491" s="2"/>
      <c r="H491" s="2"/>
      <c r="I491" s="2"/>
      <c r="J491" s="2"/>
      <c r="K491" s="2"/>
      <c r="L491" s="2"/>
      <c r="M491" s="2"/>
      <c r="N491" s="2"/>
      <c r="O491" s="2"/>
      <c r="P491" s="2"/>
      <c r="Q491" s="1"/>
      <c r="R491" s="1"/>
    </row>
    <row r="492" spans="2:18" ht="12.75" customHeight="1">
      <c r="B492" s="2"/>
      <c r="C492" s="2"/>
      <c r="D492" s="2"/>
      <c r="E492" s="2"/>
      <c r="F492" s="2"/>
      <c r="G492" s="2"/>
      <c r="H492" s="2"/>
      <c r="I492" s="2"/>
      <c r="J492" s="2"/>
      <c r="K492" s="2"/>
      <c r="L492" s="2"/>
      <c r="M492" s="2"/>
      <c r="N492" s="2"/>
      <c r="O492" s="2"/>
      <c r="P492" s="2"/>
      <c r="Q492" s="1"/>
      <c r="R492" s="1"/>
    </row>
    <row r="493" spans="2:18" ht="12.75" customHeight="1">
      <c r="B493" s="2"/>
      <c r="C493" s="2"/>
      <c r="D493" s="2"/>
      <c r="E493" s="2"/>
      <c r="F493" s="2"/>
      <c r="G493" s="2"/>
      <c r="H493" s="2"/>
      <c r="I493" s="2"/>
      <c r="J493" s="2"/>
      <c r="K493" s="2"/>
      <c r="L493" s="2"/>
      <c r="M493" s="2"/>
      <c r="N493" s="2"/>
      <c r="O493" s="2"/>
      <c r="P493" s="2"/>
      <c r="Q493" s="1"/>
      <c r="R493" s="1"/>
    </row>
    <row r="494" spans="2:18" ht="12.75" customHeight="1">
      <c r="B494" s="2"/>
      <c r="C494" s="2"/>
      <c r="D494" s="2"/>
      <c r="E494" s="2"/>
      <c r="F494" s="2"/>
      <c r="G494" s="2"/>
      <c r="H494" s="2"/>
      <c r="I494" s="2"/>
      <c r="J494" s="2"/>
      <c r="K494" s="2"/>
      <c r="L494" s="2"/>
      <c r="M494" s="2"/>
      <c r="N494" s="2"/>
      <c r="O494" s="2"/>
      <c r="P494" s="2"/>
      <c r="Q494" s="1"/>
      <c r="R494" s="1"/>
    </row>
    <row r="495" spans="2:18" ht="12.75" customHeight="1">
      <c r="B495" s="2"/>
      <c r="C495" s="2"/>
      <c r="D495" s="2"/>
      <c r="E495" s="2"/>
      <c r="F495" s="2"/>
      <c r="G495" s="2"/>
      <c r="H495" s="2"/>
      <c r="I495" s="2"/>
      <c r="J495" s="2"/>
      <c r="K495" s="2"/>
      <c r="L495" s="2"/>
      <c r="M495" s="2"/>
      <c r="N495" s="2"/>
      <c r="O495" s="2"/>
      <c r="P495" s="2"/>
      <c r="Q495" s="1"/>
      <c r="R495" s="1"/>
    </row>
    <row r="496" spans="2:18" ht="12.75" customHeight="1">
      <c r="B496" s="2"/>
      <c r="C496" s="2"/>
      <c r="D496" s="2"/>
      <c r="E496" s="2"/>
      <c r="F496" s="2"/>
      <c r="G496" s="2"/>
      <c r="H496" s="2"/>
      <c r="I496" s="2"/>
      <c r="J496" s="2"/>
      <c r="K496" s="2"/>
      <c r="L496" s="2"/>
      <c r="M496" s="2"/>
      <c r="N496" s="2"/>
      <c r="O496" s="2"/>
      <c r="P496" s="2"/>
      <c r="Q496" s="1"/>
      <c r="R496" s="1"/>
    </row>
    <row r="497" spans="2:18" ht="12.75" customHeight="1">
      <c r="B497" s="2"/>
      <c r="C497" s="2"/>
      <c r="D497" s="2"/>
      <c r="E497" s="2"/>
      <c r="F497" s="2"/>
      <c r="G497" s="2"/>
      <c r="H497" s="2"/>
      <c r="I497" s="2"/>
      <c r="J497" s="2"/>
      <c r="K497" s="2"/>
      <c r="L497" s="2"/>
      <c r="M497" s="2"/>
      <c r="N497" s="2"/>
      <c r="O497" s="2"/>
      <c r="P497" s="2"/>
      <c r="Q497" s="1"/>
      <c r="R497" s="1"/>
    </row>
    <row r="498" spans="2:18" ht="12.75" customHeight="1">
      <c r="B498" s="2"/>
      <c r="C498" s="2"/>
      <c r="D498" s="2"/>
      <c r="E498" s="2"/>
      <c r="F498" s="2"/>
      <c r="G498" s="2"/>
      <c r="H498" s="2"/>
      <c r="I498" s="2"/>
      <c r="J498" s="2"/>
      <c r="K498" s="2"/>
      <c r="L498" s="2"/>
      <c r="M498" s="2"/>
      <c r="N498" s="2"/>
      <c r="O498" s="2"/>
      <c r="P498" s="2"/>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row r="610" spans="2:18" ht="12.75" customHeight="1">
      <c r="B610" s="1"/>
      <c r="C610" s="1"/>
      <c r="D610" s="1"/>
      <c r="E610" s="1"/>
      <c r="F610" s="1"/>
      <c r="G610" s="1"/>
      <c r="H610" s="1"/>
      <c r="I610" s="1"/>
      <c r="J610" s="1"/>
      <c r="K610" s="1"/>
      <c r="L610" s="1"/>
      <c r="M610" s="1"/>
      <c r="N610" s="1"/>
      <c r="O610" s="1"/>
      <c r="P610" s="1"/>
      <c r="Q610" s="1"/>
      <c r="R610" s="1"/>
    </row>
    <row r="611" spans="2:18" ht="12.75" customHeight="1">
      <c r="B611" s="1"/>
      <c r="C611" s="1"/>
      <c r="D611" s="1"/>
      <c r="E611" s="1"/>
      <c r="F611" s="1"/>
      <c r="G611" s="1"/>
      <c r="H611" s="1"/>
      <c r="I611" s="1"/>
      <c r="J611" s="1"/>
      <c r="K611" s="1"/>
      <c r="L611" s="1"/>
      <c r="M611" s="1"/>
      <c r="N611" s="1"/>
      <c r="O611" s="1"/>
      <c r="P611" s="1"/>
      <c r="Q611" s="1"/>
      <c r="R611" s="1"/>
    </row>
    <row r="612" spans="2:18" ht="12.75" customHeight="1">
      <c r="B612" s="1"/>
      <c r="C612" s="1"/>
      <c r="D612" s="1"/>
      <c r="E612" s="1"/>
      <c r="F612" s="1"/>
      <c r="G612" s="1"/>
      <c r="H612" s="1"/>
      <c r="I612" s="1"/>
      <c r="J612" s="1"/>
      <c r="K612" s="1"/>
      <c r="L612" s="1"/>
      <c r="M612" s="1"/>
      <c r="N612" s="1"/>
      <c r="O612" s="1"/>
      <c r="P612" s="1"/>
      <c r="Q612" s="1"/>
      <c r="R612" s="1"/>
    </row>
    <row r="613" spans="2:18" ht="12.75" customHeight="1">
      <c r="B613" s="1"/>
      <c r="C613" s="1"/>
      <c r="D613" s="1"/>
      <c r="E613" s="1"/>
      <c r="F613" s="1"/>
      <c r="G613" s="1"/>
      <c r="H613" s="1"/>
      <c r="I613" s="1"/>
      <c r="J613" s="1"/>
      <c r="K613" s="1"/>
      <c r="L613" s="1"/>
      <c r="M613" s="1"/>
      <c r="N613" s="1"/>
      <c r="O613" s="1"/>
      <c r="P613" s="1"/>
      <c r="Q613" s="1"/>
      <c r="R613" s="1"/>
    </row>
    <row r="614" spans="2:18" ht="12.75" customHeight="1">
      <c r="B614" s="1"/>
      <c r="C614" s="1"/>
      <c r="D614" s="1"/>
      <c r="E614" s="1"/>
      <c r="F614" s="1"/>
      <c r="G614" s="1"/>
      <c r="H614" s="1"/>
      <c r="I614" s="1"/>
      <c r="J614" s="1"/>
      <c r="K614" s="1"/>
      <c r="L614" s="1"/>
      <c r="M614" s="1"/>
      <c r="N614" s="1"/>
      <c r="O614" s="1"/>
      <c r="P614" s="1"/>
      <c r="Q614" s="1"/>
      <c r="R614" s="1"/>
    </row>
    <row r="615" spans="2:18" ht="12.75" customHeight="1">
      <c r="B615" s="1"/>
      <c r="C615" s="1"/>
      <c r="D615" s="1"/>
      <c r="E615" s="1"/>
      <c r="F615" s="1"/>
      <c r="G615" s="1"/>
      <c r="H615" s="1"/>
      <c r="I615" s="1"/>
      <c r="J615" s="1"/>
      <c r="K615" s="1"/>
      <c r="L615" s="1"/>
      <c r="M615" s="1"/>
      <c r="N615" s="1"/>
      <c r="O615" s="1"/>
      <c r="P615" s="1"/>
      <c r="Q615" s="1"/>
      <c r="R615" s="1"/>
    </row>
    <row r="616" spans="2:18" ht="12.75" customHeight="1">
      <c r="B616" s="1"/>
      <c r="C616" s="1"/>
      <c r="D616" s="1"/>
      <c r="E616" s="1"/>
      <c r="F616" s="1"/>
      <c r="G616" s="1"/>
      <c r="H616" s="1"/>
      <c r="I616" s="1"/>
      <c r="J616" s="1"/>
      <c r="K616" s="1"/>
      <c r="L616" s="1"/>
      <c r="M616" s="1"/>
      <c r="N616" s="1"/>
      <c r="O616" s="1"/>
      <c r="P616" s="1"/>
      <c r="Q616" s="1"/>
      <c r="R616" s="1"/>
    </row>
    <row r="617" spans="2:18" ht="12.75" customHeight="1">
      <c r="B617" s="1"/>
      <c r="C617" s="1"/>
      <c r="D617" s="1"/>
      <c r="E617" s="1"/>
      <c r="F617" s="1"/>
      <c r="G617" s="1"/>
      <c r="H617" s="1"/>
      <c r="I617" s="1"/>
      <c r="J617" s="1"/>
      <c r="K617" s="1"/>
      <c r="L617" s="1"/>
      <c r="M617" s="1"/>
      <c r="N617" s="1"/>
      <c r="O617" s="1"/>
      <c r="P617" s="1"/>
      <c r="Q617" s="1"/>
      <c r="R617" s="1"/>
    </row>
  </sheetData>
  <mergeCells count="4">
    <mergeCell ref="G14:I14"/>
    <mergeCell ref="G13:I13"/>
    <mergeCell ref="B71:M71"/>
    <mergeCell ref="B72:M72"/>
  </mergeCells>
  <printOptions/>
  <pageMargins left="0.75" right="0.5" top="0.75" bottom="0.25" header="0.5" footer="0.25"/>
  <pageSetup firstPageNumber="1" useFirstPageNumber="1" fitToHeight="1" fitToWidth="1" horizontalDpi="300" verticalDpi="300" orientation="portrait" paperSize="9" scale="87"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9"/>
  <sheetViews>
    <sheetView defaultGridColor="0" colorId="22" workbookViewId="0" topLeftCell="A10">
      <pane xSplit="4" ySplit="8" topLeftCell="E18" activePane="bottomRight" state="frozen"/>
      <selection pane="topLeft" activeCell="A10" sqref="A10"/>
      <selection pane="topRight" activeCell="E10" sqref="E10"/>
      <selection pane="bottomLeft" activeCell="A18" sqref="A18"/>
      <selection pane="bottomRight" activeCell="E6" sqref="E6"/>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186" t="s">
        <v>151</v>
      </c>
      <c r="C2" s="3"/>
      <c r="D2" s="3"/>
      <c r="E2" s="3"/>
      <c r="F2" s="3"/>
      <c r="G2" s="3"/>
      <c r="H2" s="3"/>
      <c r="I2" s="3"/>
      <c r="J2" s="3"/>
      <c r="K2" s="1"/>
      <c r="L2" s="3"/>
      <c r="M2" s="3"/>
      <c r="N2" s="3"/>
      <c r="O2" s="3"/>
    </row>
    <row r="3" spans="1:15" ht="12.75" customHeight="1">
      <c r="A3" s="20"/>
      <c r="B3" s="187" t="s">
        <v>152</v>
      </c>
      <c r="C3" s="3"/>
      <c r="D3" s="3"/>
      <c r="E3" s="3"/>
      <c r="F3" s="3"/>
      <c r="G3" s="3"/>
      <c r="H3" s="3"/>
      <c r="I3" s="3"/>
      <c r="J3" s="3"/>
      <c r="K3" s="1"/>
      <c r="L3" s="3"/>
      <c r="M3" s="3"/>
      <c r="N3" s="3"/>
      <c r="O3" s="3"/>
    </row>
    <row r="4" spans="2:15" ht="12.75" customHeight="1">
      <c r="B4" s="99" t="s">
        <v>41</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00" t="s">
        <v>243</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90" t="s">
        <v>99</v>
      </c>
      <c r="C10" s="88"/>
      <c r="D10" s="88"/>
      <c r="E10" s="88"/>
      <c r="F10" s="88"/>
      <c r="G10" s="88"/>
      <c r="H10" s="88"/>
      <c r="I10" s="88"/>
      <c r="J10" s="88"/>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234" t="s">
        <v>218</v>
      </c>
      <c r="I13" s="19"/>
      <c r="J13" s="234" t="s">
        <v>218</v>
      </c>
      <c r="K13" s="6"/>
    </row>
    <row r="14" spans="1:11" ht="12.75" customHeight="1">
      <c r="A14" s="1"/>
      <c r="B14" s="1"/>
      <c r="C14" s="1"/>
      <c r="D14" s="1"/>
      <c r="E14" s="1"/>
      <c r="F14" s="1"/>
      <c r="G14" s="28"/>
      <c r="H14" s="234" t="s">
        <v>226</v>
      </c>
      <c r="I14" s="19"/>
      <c r="J14" s="234" t="s">
        <v>219</v>
      </c>
      <c r="K14" s="1"/>
    </row>
    <row r="15" spans="1:11" ht="12.75" customHeight="1">
      <c r="A15" s="1"/>
      <c r="B15" s="1"/>
      <c r="C15" s="1"/>
      <c r="D15" s="1"/>
      <c r="E15" s="1"/>
      <c r="F15" s="1"/>
      <c r="G15" s="28"/>
      <c r="H15" s="234" t="s">
        <v>225</v>
      </c>
      <c r="I15" s="19"/>
      <c r="J15" s="234" t="s">
        <v>220</v>
      </c>
      <c r="K15" s="1"/>
    </row>
    <row r="16" spans="1:11" ht="12.75" customHeight="1">
      <c r="A16" s="1"/>
      <c r="B16" s="1"/>
      <c r="C16" s="1"/>
      <c r="D16" s="1"/>
      <c r="E16" s="1"/>
      <c r="F16" s="1"/>
      <c r="G16" s="28"/>
      <c r="H16" s="234" t="s">
        <v>224</v>
      </c>
      <c r="I16" s="19"/>
      <c r="J16" s="234" t="s">
        <v>221</v>
      </c>
      <c r="K16" s="1"/>
    </row>
    <row r="17" spans="1:11" ht="12.75" customHeight="1">
      <c r="A17" s="1"/>
      <c r="B17" s="1"/>
      <c r="C17" s="1"/>
      <c r="D17" s="1"/>
      <c r="E17" s="1"/>
      <c r="F17" s="1"/>
      <c r="G17" s="56" t="s">
        <v>58</v>
      </c>
      <c r="H17" s="235" t="s">
        <v>240</v>
      </c>
      <c r="I17" s="19"/>
      <c r="J17" s="235" t="s">
        <v>222</v>
      </c>
      <c r="K17" s="3"/>
    </row>
    <row r="18" spans="1:11" ht="12.75" customHeight="1">
      <c r="A18" s="1"/>
      <c r="B18" s="1"/>
      <c r="C18" s="1"/>
      <c r="D18" s="1"/>
      <c r="E18" s="1"/>
      <c r="F18" s="1"/>
      <c r="G18" s="28"/>
      <c r="H18" s="42" t="s">
        <v>223</v>
      </c>
      <c r="I18" s="31"/>
      <c r="J18" s="42" t="s">
        <v>223</v>
      </c>
      <c r="K18" s="1"/>
    </row>
    <row r="19" spans="1:11" ht="12.75" customHeight="1">
      <c r="A19" s="1"/>
      <c r="B19" s="1"/>
      <c r="C19" s="1"/>
      <c r="D19" s="1"/>
      <c r="E19" s="1"/>
      <c r="F19" s="1"/>
      <c r="G19" s="6"/>
      <c r="H19" s="1"/>
      <c r="I19" s="1"/>
      <c r="J19" s="1"/>
      <c r="K19" s="1"/>
    </row>
    <row r="20" spans="1:11" ht="12.75" customHeight="1">
      <c r="A20" s="31"/>
      <c r="B20" s="32" t="s">
        <v>27</v>
      </c>
      <c r="C20" s="31"/>
      <c r="D20" s="31"/>
      <c r="E20" s="31"/>
      <c r="F20" s="31"/>
      <c r="G20" s="85"/>
      <c r="H20" s="120">
        <v>2796375</v>
      </c>
      <c r="I20" s="120"/>
      <c r="J20" s="120">
        <v>1262264</v>
      </c>
      <c r="K20" s="31"/>
    </row>
    <row r="21" spans="1:11" ht="12.75" customHeight="1">
      <c r="A21" s="31"/>
      <c r="B21" s="32" t="s">
        <v>193</v>
      </c>
      <c r="C21" s="31"/>
      <c r="D21" s="31"/>
      <c r="E21" s="31"/>
      <c r="F21" s="31"/>
      <c r="G21" s="85"/>
      <c r="H21" s="120">
        <v>335513</v>
      </c>
      <c r="I21" s="120"/>
      <c r="J21" s="120">
        <v>189000</v>
      </c>
      <c r="K21" s="31"/>
    </row>
    <row r="22" spans="1:11" ht="12.75" customHeight="1">
      <c r="A22" s="31"/>
      <c r="B22" s="31" t="s">
        <v>165</v>
      </c>
      <c r="C22" s="31"/>
      <c r="D22" s="31"/>
      <c r="E22" s="31"/>
      <c r="F22" s="31"/>
      <c r="G22" s="85"/>
      <c r="H22" s="120">
        <v>322524</v>
      </c>
      <c r="I22" s="120"/>
      <c r="J22" s="120">
        <v>0</v>
      </c>
      <c r="K22" s="31"/>
    </row>
    <row r="23" spans="1:11" ht="12.75" customHeight="1">
      <c r="A23" s="31"/>
      <c r="B23" s="31" t="s">
        <v>166</v>
      </c>
      <c r="C23" s="31"/>
      <c r="D23" s="31"/>
      <c r="E23" s="31"/>
      <c r="F23" s="31"/>
      <c r="G23" s="85"/>
      <c r="H23" s="120">
        <v>133075</v>
      </c>
      <c r="I23" s="120"/>
      <c r="J23" s="120">
        <v>0</v>
      </c>
      <c r="K23" s="31"/>
    </row>
    <row r="24" spans="1:11" ht="12.75" customHeight="1">
      <c r="A24" s="51"/>
      <c r="B24" s="32" t="s">
        <v>120</v>
      </c>
      <c r="C24" s="31"/>
      <c r="D24" s="31"/>
      <c r="E24" s="31"/>
      <c r="F24" s="31"/>
      <c r="G24" s="30"/>
      <c r="H24" s="120">
        <v>99875</v>
      </c>
      <c r="I24" s="120"/>
      <c r="J24" s="120">
        <v>153162</v>
      </c>
      <c r="K24" s="31"/>
    </row>
    <row r="25" spans="1:11" ht="12.75" customHeight="1">
      <c r="A25" s="51"/>
      <c r="B25" s="32" t="s">
        <v>44</v>
      </c>
      <c r="C25" s="31"/>
      <c r="D25" s="31"/>
      <c r="E25" s="31"/>
      <c r="F25" s="31"/>
      <c r="G25" s="30"/>
      <c r="H25" s="120">
        <v>104133</v>
      </c>
      <c r="I25" s="120"/>
      <c r="J25" s="120">
        <v>60327</v>
      </c>
      <c r="K25" s="31"/>
    </row>
    <row r="26" spans="1:11" ht="12.75" customHeight="1">
      <c r="A26" s="51"/>
      <c r="B26" s="32" t="s">
        <v>121</v>
      </c>
      <c r="C26" s="31"/>
      <c r="D26" s="31"/>
      <c r="E26" s="31"/>
      <c r="F26" s="31"/>
      <c r="G26" s="85"/>
      <c r="H26" s="120">
        <v>396806</v>
      </c>
      <c r="I26" s="120"/>
      <c r="J26" s="120">
        <v>81981</v>
      </c>
      <c r="K26" s="31"/>
    </row>
    <row r="27" spans="1:11" ht="12.75" customHeight="1">
      <c r="A27" s="51"/>
      <c r="B27" s="32" t="s">
        <v>253</v>
      </c>
      <c r="C27" s="31"/>
      <c r="D27" s="31"/>
      <c r="E27" s="31"/>
      <c r="F27" s="31"/>
      <c r="G27" s="85"/>
      <c r="H27" s="120">
        <v>33000</v>
      </c>
      <c r="I27" s="120"/>
      <c r="J27" s="120">
        <v>0</v>
      </c>
      <c r="K27" s="31"/>
    </row>
    <row r="28" spans="1:11" ht="12.75" customHeight="1">
      <c r="A28" s="51"/>
      <c r="B28" s="31" t="s">
        <v>45</v>
      </c>
      <c r="C28" s="31"/>
      <c r="D28" s="31"/>
      <c r="E28" s="31"/>
      <c r="F28" s="31"/>
      <c r="G28" s="30"/>
      <c r="H28" s="120">
        <f>50260+356591</f>
        <v>406851</v>
      </c>
      <c r="I28" s="120"/>
      <c r="J28" s="120">
        <f>170295+20536</f>
        <v>190831</v>
      </c>
      <c r="K28" s="31"/>
    </row>
    <row r="29" spans="1:11" ht="12.75" customHeight="1">
      <c r="A29" s="31"/>
      <c r="B29" s="31"/>
      <c r="C29" s="31"/>
      <c r="D29" s="31"/>
      <c r="E29" s="31"/>
      <c r="F29" s="31"/>
      <c r="G29" s="30"/>
      <c r="H29" s="120"/>
      <c r="I29" s="120"/>
      <c r="J29" s="120"/>
      <c r="K29" s="31"/>
    </row>
    <row r="30" spans="1:11" ht="12.75" customHeight="1">
      <c r="A30" s="51"/>
      <c r="B30" s="31" t="s">
        <v>299</v>
      </c>
      <c r="C30" s="31"/>
      <c r="D30" s="31"/>
      <c r="E30" s="31"/>
      <c r="F30" s="31"/>
      <c r="G30" s="30"/>
      <c r="H30" s="120"/>
      <c r="I30" s="120"/>
      <c r="J30" s="120"/>
      <c r="K30" s="31"/>
    </row>
    <row r="31" spans="1:11" ht="12.75" customHeight="1">
      <c r="A31" s="31"/>
      <c r="B31" s="30" t="s">
        <v>24</v>
      </c>
      <c r="C31" s="32" t="s">
        <v>28</v>
      </c>
      <c r="D31" s="31"/>
      <c r="E31" s="31"/>
      <c r="F31" s="31"/>
      <c r="G31" s="30"/>
      <c r="H31" s="183">
        <v>647083</v>
      </c>
      <c r="I31" s="120"/>
      <c r="J31" s="120">
        <v>304501</v>
      </c>
      <c r="K31" s="31"/>
    </row>
    <row r="32" spans="1:11" ht="12.75" customHeight="1">
      <c r="A32" s="31"/>
      <c r="B32" s="30" t="s">
        <v>24</v>
      </c>
      <c r="C32" s="32" t="s">
        <v>292</v>
      </c>
      <c r="D32" s="31"/>
      <c r="E32" s="31"/>
      <c r="F32" s="31"/>
      <c r="G32" s="30"/>
      <c r="H32" s="183">
        <v>31478</v>
      </c>
      <c r="I32" s="120"/>
      <c r="J32" s="120">
        <v>0</v>
      </c>
      <c r="K32" s="31"/>
    </row>
    <row r="33" spans="1:11" ht="12.75" customHeight="1">
      <c r="A33" s="31"/>
      <c r="B33" s="30" t="s">
        <v>24</v>
      </c>
      <c r="C33" s="32" t="s">
        <v>120</v>
      </c>
      <c r="D33" s="31"/>
      <c r="E33" s="31"/>
      <c r="F33" s="31"/>
      <c r="G33" s="30"/>
      <c r="H33" s="183">
        <v>22506</v>
      </c>
      <c r="I33" s="120"/>
      <c r="J33" s="120">
        <v>17758</v>
      </c>
      <c r="K33" s="31"/>
    </row>
    <row r="34" spans="1:10" ht="12.75" customHeight="1">
      <c r="A34" s="31"/>
      <c r="B34" s="30" t="s">
        <v>24</v>
      </c>
      <c r="C34" s="32" t="s">
        <v>122</v>
      </c>
      <c r="H34" s="127">
        <v>9195</v>
      </c>
      <c r="I34" s="127"/>
      <c r="J34" s="127">
        <v>3764</v>
      </c>
    </row>
    <row r="35" spans="1:11" ht="12.75" customHeight="1">
      <c r="A35" s="31"/>
      <c r="B35" s="30" t="s">
        <v>24</v>
      </c>
      <c r="C35" s="32" t="s">
        <v>60</v>
      </c>
      <c r="D35" s="31"/>
      <c r="E35" s="31"/>
      <c r="F35" s="31"/>
      <c r="G35" s="30"/>
      <c r="H35" s="120">
        <v>345852</v>
      </c>
      <c r="I35" s="120"/>
      <c r="J35" s="120">
        <v>259393</v>
      </c>
      <c r="K35" s="31"/>
    </row>
    <row r="36" spans="1:11" ht="12.75" customHeight="1">
      <c r="A36" s="31"/>
      <c r="B36" s="30" t="s">
        <v>24</v>
      </c>
      <c r="C36" s="32" t="s">
        <v>114</v>
      </c>
      <c r="D36" s="31"/>
      <c r="E36" s="31"/>
      <c r="F36" s="31"/>
      <c r="G36" s="30"/>
      <c r="H36" s="120">
        <v>550408</v>
      </c>
      <c r="I36" s="120"/>
      <c r="J36" s="120">
        <v>245730</v>
      </c>
      <c r="K36" s="31"/>
    </row>
    <row r="37" spans="1:11" ht="12.75" customHeight="1">
      <c r="A37" s="31"/>
      <c r="B37" s="30" t="s">
        <v>24</v>
      </c>
      <c r="C37" s="32" t="s">
        <v>123</v>
      </c>
      <c r="D37" s="31"/>
      <c r="E37" s="31"/>
      <c r="F37" s="31"/>
      <c r="G37" s="30"/>
      <c r="H37" s="120">
        <v>0</v>
      </c>
      <c r="I37" s="120"/>
      <c r="J37" s="120">
        <v>1285053</v>
      </c>
      <c r="K37" s="31"/>
    </row>
    <row r="38" spans="1:11" ht="12.75" customHeight="1">
      <c r="A38" s="31"/>
      <c r="B38" s="30" t="s">
        <v>24</v>
      </c>
      <c r="C38" s="32" t="s">
        <v>124</v>
      </c>
      <c r="D38" s="31"/>
      <c r="E38" s="31"/>
      <c r="F38" s="31"/>
      <c r="G38" s="30"/>
      <c r="H38" s="120">
        <v>375434</v>
      </c>
      <c r="I38" s="120"/>
      <c r="J38" s="120">
        <v>111009</v>
      </c>
      <c r="K38" s="31"/>
    </row>
    <row r="39" spans="1:11" ht="3.75" customHeight="1">
      <c r="A39" s="31"/>
      <c r="B39" s="31"/>
      <c r="C39" s="31"/>
      <c r="D39" s="31"/>
      <c r="E39" s="31"/>
      <c r="F39" s="31"/>
      <c r="G39" s="30"/>
      <c r="H39" s="127"/>
      <c r="I39" s="120"/>
      <c r="J39" s="120"/>
      <c r="K39" s="31"/>
    </row>
    <row r="40" spans="1:11" ht="14.25" customHeight="1">
      <c r="A40" s="31"/>
      <c r="B40" s="31"/>
      <c r="C40" s="31"/>
      <c r="D40" s="31"/>
      <c r="E40" s="31"/>
      <c r="F40" s="31"/>
      <c r="G40" s="30"/>
      <c r="H40" s="122">
        <f>SUM(H31:H38)</f>
        <v>1981956</v>
      </c>
      <c r="I40" s="120"/>
      <c r="J40" s="122">
        <f>SUM(J31:J38)</f>
        <v>2227208</v>
      </c>
      <c r="K40" s="31"/>
    </row>
    <row r="41" spans="1:11" ht="12.75" customHeight="1">
      <c r="A41" s="31"/>
      <c r="B41" s="31"/>
      <c r="C41" s="31"/>
      <c r="D41" s="31"/>
      <c r="E41" s="31"/>
      <c r="F41" s="31"/>
      <c r="G41" s="30"/>
      <c r="H41" s="120"/>
      <c r="I41" s="120"/>
      <c r="J41" s="120"/>
      <c r="K41" s="31"/>
    </row>
    <row r="42" spans="1:11" ht="12.75" customHeight="1">
      <c r="A42" s="52"/>
      <c r="B42" s="31" t="s">
        <v>300</v>
      </c>
      <c r="C42" s="31"/>
      <c r="D42" s="31"/>
      <c r="E42" s="31"/>
      <c r="F42" s="31"/>
      <c r="G42" s="30"/>
      <c r="H42" s="120"/>
      <c r="I42" s="120"/>
      <c r="J42" s="120"/>
      <c r="K42" s="31"/>
    </row>
    <row r="43" spans="1:11" ht="12.75" customHeight="1">
      <c r="A43" s="31"/>
      <c r="B43" s="30" t="s">
        <v>24</v>
      </c>
      <c r="C43" s="32" t="s">
        <v>61</v>
      </c>
      <c r="D43" s="32"/>
      <c r="E43" s="31"/>
      <c r="F43" s="31"/>
      <c r="G43" s="30"/>
      <c r="H43" s="120">
        <v>279550</v>
      </c>
      <c r="I43" s="120"/>
      <c r="J43" s="120">
        <v>231583</v>
      </c>
      <c r="K43" s="31"/>
    </row>
    <row r="44" spans="1:11" ht="12.75" customHeight="1">
      <c r="A44" s="31"/>
      <c r="B44" s="30" t="s">
        <v>24</v>
      </c>
      <c r="C44" s="32" t="s">
        <v>125</v>
      </c>
      <c r="D44" s="32"/>
      <c r="E44" s="31"/>
      <c r="F44" s="31"/>
      <c r="G44" s="30"/>
      <c r="H44" s="120">
        <v>787074</v>
      </c>
      <c r="I44" s="120"/>
      <c r="J44" s="120">
        <v>1057922</v>
      </c>
      <c r="K44" s="31"/>
    </row>
    <row r="45" spans="1:11" ht="12.75" customHeight="1">
      <c r="A45" s="31"/>
      <c r="B45" s="30" t="s">
        <v>24</v>
      </c>
      <c r="C45" s="32" t="s">
        <v>126</v>
      </c>
      <c r="D45" s="32"/>
      <c r="E45" s="31"/>
      <c r="F45" s="31"/>
      <c r="H45" s="120">
        <v>4345</v>
      </c>
      <c r="I45" s="120"/>
      <c r="J45" s="120">
        <v>1037</v>
      </c>
      <c r="K45" s="31"/>
    </row>
    <row r="46" spans="1:11" ht="12.75" customHeight="1">
      <c r="A46" s="31"/>
      <c r="B46" s="30" t="s">
        <v>24</v>
      </c>
      <c r="C46" s="32" t="s">
        <v>127</v>
      </c>
      <c r="D46" s="32"/>
      <c r="E46" s="31"/>
      <c r="F46" s="31"/>
      <c r="G46" s="30"/>
      <c r="H46" s="120">
        <v>0</v>
      </c>
      <c r="I46" s="120"/>
      <c r="J46" s="120">
        <v>142855</v>
      </c>
      <c r="K46" s="31"/>
    </row>
    <row r="47" spans="1:11" ht="12.75" customHeight="1">
      <c r="A47" s="31"/>
      <c r="B47" s="30" t="s">
        <v>24</v>
      </c>
      <c r="C47" s="32" t="s">
        <v>29</v>
      </c>
      <c r="D47" s="32"/>
      <c r="E47" s="31"/>
      <c r="F47" s="31"/>
      <c r="G47" s="30">
        <v>21</v>
      </c>
      <c r="H47" s="120">
        <v>452137</v>
      </c>
      <c r="I47" s="120"/>
      <c r="J47" s="120">
        <v>1959327</v>
      </c>
      <c r="K47" s="31"/>
    </row>
    <row r="48" spans="1:11" ht="12.75" customHeight="1">
      <c r="A48" s="31"/>
      <c r="B48" s="30" t="s">
        <v>24</v>
      </c>
      <c r="C48" s="23" t="s">
        <v>167</v>
      </c>
      <c r="D48" s="32"/>
      <c r="E48" s="31"/>
      <c r="F48" s="31"/>
      <c r="G48" s="30">
        <v>21</v>
      </c>
      <c r="H48" s="120">
        <v>184536</v>
      </c>
      <c r="I48" s="120"/>
      <c r="J48" s="120">
        <v>0</v>
      </c>
      <c r="K48" s="31"/>
    </row>
    <row r="49" spans="1:11" ht="12.75" customHeight="1">
      <c r="A49" s="31"/>
      <c r="B49" s="30" t="s">
        <v>24</v>
      </c>
      <c r="C49" s="32" t="s">
        <v>128</v>
      </c>
      <c r="D49" s="32"/>
      <c r="E49" s="31"/>
      <c r="F49" s="31"/>
      <c r="G49" s="30"/>
      <c r="H49" s="120">
        <v>66279</v>
      </c>
      <c r="I49" s="120"/>
      <c r="J49" s="120">
        <v>44617</v>
      </c>
      <c r="K49" s="31"/>
    </row>
    <row r="50" spans="1:11" ht="3.75" customHeight="1">
      <c r="A50" s="31"/>
      <c r="B50" s="31"/>
      <c r="C50" s="31"/>
      <c r="D50" s="31"/>
      <c r="E50" s="31"/>
      <c r="F50" s="31"/>
      <c r="G50" s="30"/>
      <c r="H50" s="120"/>
      <c r="I50" s="120"/>
      <c r="J50" s="120"/>
      <c r="K50" s="31"/>
    </row>
    <row r="51" spans="1:11" ht="15.75" customHeight="1">
      <c r="A51" s="31"/>
      <c r="B51" s="31"/>
      <c r="C51" s="31"/>
      <c r="D51" s="31"/>
      <c r="E51" s="31"/>
      <c r="F51" s="31"/>
      <c r="G51" s="30"/>
      <c r="H51" s="122">
        <f>SUM(H43:H49)</f>
        <v>1773921</v>
      </c>
      <c r="I51" s="120"/>
      <c r="J51" s="122">
        <f>SUM(J43:J49)</f>
        <v>3437341</v>
      </c>
      <c r="K51" s="31"/>
    </row>
    <row r="52" spans="1:11" ht="8.25" customHeight="1">
      <c r="A52" s="31"/>
      <c r="B52" s="31"/>
      <c r="C52" s="31"/>
      <c r="D52" s="31"/>
      <c r="E52" s="31"/>
      <c r="F52" s="31"/>
      <c r="G52" s="30"/>
      <c r="H52" s="120"/>
      <c r="I52" s="120"/>
      <c r="J52" s="120"/>
      <c r="K52" s="31"/>
    </row>
    <row r="53" spans="1:11" ht="12.75" customHeight="1">
      <c r="A53" s="52"/>
      <c r="B53" s="31" t="s">
        <v>30</v>
      </c>
      <c r="C53" s="31"/>
      <c r="D53" s="31"/>
      <c r="E53" s="31"/>
      <c r="F53" s="31"/>
      <c r="G53" s="30"/>
      <c r="H53" s="120">
        <f>H40-H51</f>
        <v>208035</v>
      </c>
      <c r="I53" s="120"/>
      <c r="J53" s="120">
        <f>J40-J51</f>
        <v>-1210133</v>
      </c>
      <c r="K53" s="31"/>
    </row>
    <row r="54" spans="1:11" ht="8.25" customHeight="1">
      <c r="A54" s="31"/>
      <c r="B54" s="31"/>
      <c r="C54" s="31"/>
      <c r="D54" s="31"/>
      <c r="E54" s="31"/>
      <c r="F54" s="31"/>
      <c r="G54" s="30"/>
      <c r="H54" s="120"/>
      <c r="I54" s="120"/>
      <c r="J54" s="120"/>
      <c r="K54" s="31"/>
    </row>
    <row r="55" spans="1:11" ht="16.5" customHeight="1" thickBot="1">
      <c r="A55" s="31"/>
      <c r="B55" s="31"/>
      <c r="C55" s="31"/>
      <c r="D55" s="31"/>
      <c r="E55" s="31"/>
      <c r="F55" s="31"/>
      <c r="G55" s="30"/>
      <c r="H55" s="123">
        <f>SUM(H20:H28)+H53</f>
        <v>4836187</v>
      </c>
      <c r="I55" s="120"/>
      <c r="J55" s="123">
        <f>SUM(J20:J28)+J53</f>
        <v>727432</v>
      </c>
      <c r="K55" s="31"/>
    </row>
    <row r="56" spans="1:11" ht="12.75" customHeight="1" thickTop="1">
      <c r="A56" s="31"/>
      <c r="B56" s="31"/>
      <c r="C56" s="31"/>
      <c r="D56" s="31"/>
      <c r="E56" s="31"/>
      <c r="F56" s="31"/>
      <c r="G56" s="30"/>
      <c r="H56" s="120"/>
      <c r="I56" s="120"/>
      <c r="J56" s="120"/>
      <c r="K56" s="31"/>
    </row>
    <row r="57" spans="1:11" ht="12.75" customHeight="1">
      <c r="A57" s="52"/>
      <c r="B57" s="31"/>
      <c r="C57" s="31"/>
      <c r="D57" s="31"/>
      <c r="E57" s="31"/>
      <c r="F57" s="31"/>
      <c r="G57" s="30"/>
      <c r="H57" s="120"/>
      <c r="I57" s="120"/>
      <c r="J57" s="120"/>
      <c r="K57" s="31"/>
    </row>
    <row r="58" spans="1:11" ht="12.75" customHeight="1">
      <c r="A58" s="31"/>
      <c r="B58" s="31" t="s">
        <v>32</v>
      </c>
      <c r="C58" s="31"/>
      <c r="D58" s="31"/>
      <c r="E58" s="31"/>
      <c r="F58" s="31"/>
      <c r="G58" s="30"/>
      <c r="H58" s="120">
        <v>679235</v>
      </c>
      <c r="I58" s="120"/>
      <c r="J58" s="120">
        <v>593380</v>
      </c>
      <c r="K58" s="31"/>
    </row>
    <row r="59" spans="1:11" ht="12.75" customHeight="1">
      <c r="A59" s="31"/>
      <c r="B59" s="31" t="s">
        <v>18</v>
      </c>
      <c r="C59" s="31"/>
      <c r="D59" s="31"/>
      <c r="E59" s="31"/>
      <c r="F59" s="31"/>
      <c r="G59" s="30"/>
      <c r="H59" s="120">
        <f>58334+577875+960814-29614-367769</f>
        <v>1199640</v>
      </c>
      <c r="I59" s="120"/>
      <c r="J59" s="120">
        <f>50263-26480-3134</f>
        <v>20649</v>
      </c>
      <c r="K59" s="31"/>
    </row>
    <row r="60" spans="1:11" ht="5.25" customHeight="1">
      <c r="A60" s="31"/>
      <c r="B60" s="30"/>
      <c r="C60" s="31"/>
      <c r="D60" s="31"/>
      <c r="E60" s="31"/>
      <c r="F60" s="31"/>
      <c r="G60" s="30"/>
      <c r="H60" s="124"/>
      <c r="I60" s="120"/>
      <c r="J60" s="124"/>
      <c r="K60" s="31"/>
    </row>
    <row r="61" spans="1:11" ht="15" customHeight="1">
      <c r="A61" s="31"/>
      <c r="B61" s="23" t="s">
        <v>31</v>
      </c>
      <c r="C61" s="31"/>
      <c r="D61" s="31"/>
      <c r="E61" s="31"/>
      <c r="F61" s="31"/>
      <c r="G61" s="30"/>
      <c r="H61" s="120">
        <f>SUM(H58:H60)</f>
        <v>1878875</v>
      </c>
      <c r="I61" s="120"/>
      <c r="J61" s="120">
        <f>SUM(J58:J60)</f>
        <v>614029</v>
      </c>
      <c r="K61" s="31"/>
    </row>
    <row r="62" spans="1:11" ht="12.75" customHeight="1">
      <c r="A62" s="31"/>
      <c r="B62" s="23" t="s">
        <v>33</v>
      </c>
      <c r="C62" s="31"/>
      <c r="D62" s="31"/>
      <c r="E62" s="31"/>
      <c r="F62" s="31"/>
      <c r="G62" s="30"/>
      <c r="H62" s="120">
        <v>838425</v>
      </c>
      <c r="I62" s="120"/>
      <c r="J62" s="120">
        <v>25399</v>
      </c>
      <c r="K62" s="31"/>
    </row>
    <row r="63" spans="1:11" ht="12.75" customHeight="1">
      <c r="A63" s="31"/>
      <c r="B63" s="23" t="s">
        <v>57</v>
      </c>
      <c r="C63" s="31"/>
      <c r="D63" s="31"/>
      <c r="E63" s="31"/>
      <c r="F63" s="31"/>
      <c r="G63" s="30">
        <v>21</v>
      </c>
      <c r="H63" s="120">
        <v>1584703</v>
      </c>
      <c r="I63" s="120"/>
      <c r="J63" s="120">
        <v>43230</v>
      </c>
      <c r="K63" s="31"/>
    </row>
    <row r="64" spans="1:11" ht="12.75" customHeight="1">
      <c r="A64" s="31"/>
      <c r="B64" s="23" t="s">
        <v>167</v>
      </c>
      <c r="C64" s="31"/>
      <c r="D64" s="31"/>
      <c r="E64" s="31"/>
      <c r="F64" s="31"/>
      <c r="G64" s="30">
        <v>21</v>
      </c>
      <c r="H64" s="120">
        <v>332187</v>
      </c>
      <c r="I64" s="120"/>
      <c r="J64" s="120">
        <v>0</v>
      </c>
      <c r="K64" s="31"/>
    </row>
    <row r="65" spans="1:11" ht="12.75" customHeight="1">
      <c r="A65" s="31"/>
      <c r="B65" s="23" t="s">
        <v>47</v>
      </c>
      <c r="C65" s="31"/>
      <c r="D65" s="31"/>
      <c r="E65" s="31"/>
      <c r="F65" s="31"/>
      <c r="G65" s="30"/>
      <c r="H65" s="120">
        <v>64228</v>
      </c>
      <c r="I65" s="120"/>
      <c r="J65" s="120">
        <f>11327+26480+3134</f>
        <v>40941</v>
      </c>
      <c r="K65" s="31"/>
    </row>
    <row r="66" spans="1:11" ht="12.75" customHeight="1">
      <c r="A66" s="31"/>
      <c r="B66" s="23" t="s">
        <v>48</v>
      </c>
      <c r="C66" s="31"/>
      <c r="D66" s="31"/>
      <c r="E66" s="31"/>
      <c r="F66" s="31"/>
      <c r="G66" s="30"/>
      <c r="H66" s="120">
        <v>137769</v>
      </c>
      <c r="I66" s="120"/>
      <c r="J66" s="120">
        <f>305+3528</f>
        <v>3833</v>
      </c>
      <c r="K66" s="31"/>
    </row>
    <row r="67" spans="1:11" ht="3.75" customHeight="1">
      <c r="A67" s="31"/>
      <c r="B67" s="31"/>
      <c r="C67" s="31"/>
      <c r="D67" s="31"/>
      <c r="E67" s="31"/>
      <c r="F67" s="31"/>
      <c r="G67" s="30"/>
      <c r="H67" s="120"/>
      <c r="I67" s="120"/>
      <c r="J67" s="120"/>
      <c r="K67" s="31"/>
    </row>
    <row r="68" spans="1:11" ht="16.5" customHeight="1" thickBot="1">
      <c r="A68" s="31"/>
      <c r="B68" s="31"/>
      <c r="C68" s="31"/>
      <c r="D68" s="31"/>
      <c r="E68" s="31"/>
      <c r="F68" s="31"/>
      <c r="G68" s="30"/>
      <c r="H68" s="123">
        <f>SUM(H61:H67)</f>
        <v>4836187</v>
      </c>
      <c r="I68" s="120"/>
      <c r="J68" s="123">
        <f>SUM(J61:J67)</f>
        <v>727432</v>
      </c>
      <c r="K68" s="31"/>
    </row>
    <row r="69" spans="1:11" ht="12.75" customHeight="1" thickTop="1">
      <c r="A69" s="31"/>
      <c r="B69" s="31"/>
      <c r="C69" s="31"/>
      <c r="D69" s="31"/>
      <c r="E69" s="31"/>
      <c r="F69" s="31"/>
      <c r="G69" s="30"/>
      <c r="H69" s="40"/>
      <c r="I69" s="40"/>
      <c r="J69" s="40"/>
      <c r="K69" s="31"/>
    </row>
    <row r="70" spans="1:11" ht="12.75" customHeight="1" thickBot="1">
      <c r="A70" s="52"/>
      <c r="B70" s="31" t="s">
        <v>34</v>
      </c>
      <c r="C70" s="31"/>
      <c r="D70" s="31"/>
      <c r="E70" s="31"/>
      <c r="F70" s="31"/>
      <c r="G70" s="30"/>
      <c r="H70" s="188">
        <f>(H61-H28)/H58</f>
        <v>2.1671792531303598</v>
      </c>
      <c r="I70" s="189"/>
      <c r="J70" s="188">
        <f>(J61-J28)/J58</f>
        <v>0.7131989618794028</v>
      </c>
      <c r="K70" s="31"/>
    </row>
    <row r="71" spans="1:14" ht="12.75" customHeight="1" thickTop="1">
      <c r="A71" s="31"/>
      <c r="B71" s="31"/>
      <c r="C71" s="31"/>
      <c r="D71" s="31"/>
      <c r="E71" s="31"/>
      <c r="F71" s="31"/>
      <c r="G71" s="30"/>
      <c r="H71" s="31"/>
      <c r="I71" s="31"/>
      <c r="J71" s="31"/>
      <c r="K71" s="31"/>
      <c r="L71" s="9"/>
      <c r="M71" s="1"/>
      <c r="N71" s="9"/>
    </row>
    <row r="72" spans="1:11" ht="12.75" customHeight="1">
      <c r="A72" s="32"/>
      <c r="B72" s="32"/>
      <c r="C72" s="32"/>
      <c r="D72" s="32"/>
      <c r="E72" s="32"/>
      <c r="F72" s="32"/>
      <c r="G72" s="32"/>
      <c r="H72" s="32"/>
      <c r="I72" s="32"/>
      <c r="J72" s="32"/>
      <c r="K72" s="32"/>
    </row>
    <row r="73" spans="1:11" ht="12.75" customHeight="1">
      <c r="A73" s="32"/>
      <c r="B73" s="32"/>
      <c r="C73" s="32"/>
      <c r="D73" s="32"/>
      <c r="E73" s="32"/>
      <c r="F73" s="32"/>
      <c r="G73" s="32"/>
      <c r="H73" s="32"/>
      <c r="I73" s="32"/>
      <c r="J73" s="32"/>
      <c r="K73" s="32"/>
    </row>
    <row r="74" spans="2:10" ht="12.75" customHeight="1">
      <c r="B74" s="250" t="s">
        <v>97</v>
      </c>
      <c r="C74" s="250"/>
      <c r="D74" s="250"/>
      <c r="E74" s="250"/>
      <c r="F74" s="250"/>
      <c r="G74" s="250"/>
      <c r="H74" s="250"/>
      <c r="I74" s="250"/>
      <c r="J74" s="250"/>
    </row>
    <row r="75" spans="1:11" ht="12.75" customHeight="1">
      <c r="A75" s="2"/>
      <c r="B75" s="251" t="s">
        <v>144</v>
      </c>
      <c r="C75" s="251"/>
      <c r="D75" s="251"/>
      <c r="E75" s="251"/>
      <c r="F75" s="251"/>
      <c r="G75" s="251"/>
      <c r="H75" s="251"/>
      <c r="I75" s="251"/>
      <c r="J75" s="251"/>
      <c r="K75" s="13"/>
    </row>
    <row r="79" spans="8:10" ht="12.75" customHeight="1">
      <c r="H79" s="177">
        <f>H55-H68</f>
        <v>0</v>
      </c>
      <c r="J79" s="177">
        <f>J55-J68</f>
        <v>0</v>
      </c>
    </row>
  </sheetData>
  <mergeCells count="2">
    <mergeCell ref="B74:J74"/>
    <mergeCell ref="B75:J75"/>
  </mergeCells>
  <printOptions/>
  <pageMargins left="0.75" right="0.5" top="0.75" bottom="0.25" header="0.5" footer="0.25"/>
  <pageSetup firstPageNumber="2" useFirstPageNumber="1" fitToHeight="1" fitToWidth="1" horizontalDpi="300" verticalDpi="300" orientation="portrait" paperSize="9" scale="78"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63"/>
  <sheetViews>
    <sheetView view="pageBreakPreview" zoomScale="80" zoomScaleSheetLayoutView="80" workbookViewId="0" topLeftCell="A1">
      <selection activeCell="A6" sqref="A6"/>
    </sheetView>
  </sheetViews>
  <sheetFormatPr defaultColWidth="8.88671875" defaultRowHeight="15"/>
  <cols>
    <col min="1" max="1" width="2.10546875" style="0" customWidth="1"/>
    <col min="2" max="2" width="2.5546875" style="0" customWidth="1"/>
    <col min="3" max="3" width="21.10546875" style="0" customWidth="1"/>
    <col min="4" max="4" width="4.21484375" style="0" customWidth="1"/>
    <col min="5" max="6" width="9.77734375" style="0" customWidth="1"/>
    <col min="7" max="7" width="10.88671875" style="0" customWidth="1"/>
    <col min="8" max="10" width="9.77734375" style="0" customWidth="1"/>
    <col min="11" max="11" width="2.99609375" style="0" customWidth="1"/>
  </cols>
  <sheetData>
    <row r="2" spans="2:10" ht="15.75">
      <c r="B2" s="186" t="s">
        <v>151</v>
      </c>
      <c r="C2" s="91"/>
      <c r="D2" s="91"/>
      <c r="E2" s="91"/>
      <c r="F2" s="91"/>
      <c r="G2" s="91"/>
      <c r="H2" s="91"/>
      <c r="I2" s="91"/>
      <c r="J2" s="91"/>
    </row>
    <row r="3" spans="2:10" ht="12.75" customHeight="1">
      <c r="B3" s="187" t="s">
        <v>152</v>
      </c>
      <c r="C3" s="91"/>
      <c r="D3" s="91"/>
      <c r="E3" s="91"/>
      <c r="F3" s="91"/>
      <c r="G3" s="91"/>
      <c r="H3" s="91"/>
      <c r="I3" s="91"/>
      <c r="J3" s="91"/>
    </row>
    <row r="4" spans="2:10" ht="15">
      <c r="B4" s="99" t="s">
        <v>41</v>
      </c>
      <c r="C4" s="3"/>
      <c r="D4" s="3"/>
      <c r="E4" s="3"/>
      <c r="F4" s="3"/>
      <c r="G4" s="3"/>
      <c r="H4" s="3"/>
      <c r="I4" s="3"/>
      <c r="J4" s="3"/>
    </row>
    <row r="5" spans="2:10" ht="12.75" customHeight="1">
      <c r="B5" s="99"/>
      <c r="C5" s="3"/>
      <c r="D5" s="3"/>
      <c r="E5" s="3"/>
      <c r="F5" s="3"/>
      <c r="G5" s="3"/>
      <c r="H5" s="3"/>
      <c r="I5" s="3"/>
      <c r="J5" s="3"/>
    </row>
    <row r="6" spans="2:10" ht="21" customHeight="1">
      <c r="B6" s="100" t="s">
        <v>243</v>
      </c>
      <c r="C6" s="3"/>
      <c r="D6" s="3"/>
      <c r="E6" s="3"/>
      <c r="F6" s="3"/>
      <c r="G6" s="3"/>
      <c r="H6" s="3"/>
      <c r="I6" s="3"/>
      <c r="J6" s="3"/>
    </row>
    <row r="7" spans="2:10" ht="15">
      <c r="B7" s="23" t="s">
        <v>0</v>
      </c>
      <c r="C7" s="91"/>
      <c r="D7" s="91"/>
      <c r="E7" s="91"/>
      <c r="F7" s="91"/>
      <c r="G7" s="91"/>
      <c r="H7" s="91"/>
      <c r="I7" s="91"/>
      <c r="J7" s="91"/>
    </row>
    <row r="8" spans="2:10" ht="12.75" customHeight="1">
      <c r="B8" s="3"/>
      <c r="C8" s="3"/>
      <c r="D8" s="3"/>
      <c r="E8" s="3"/>
      <c r="F8" s="3"/>
      <c r="G8" s="3"/>
      <c r="H8" s="3"/>
      <c r="I8" s="3"/>
      <c r="J8" s="3"/>
    </row>
    <row r="9" spans="2:10" ht="12.75" customHeight="1">
      <c r="B9" s="3"/>
      <c r="C9" s="3"/>
      <c r="D9" s="3"/>
      <c r="E9" s="3"/>
      <c r="F9" s="3"/>
      <c r="G9" s="3"/>
      <c r="H9" s="3"/>
      <c r="I9" s="3"/>
      <c r="J9" s="3"/>
    </row>
    <row r="10" spans="2:10" ht="18">
      <c r="B10" s="90" t="s">
        <v>277</v>
      </c>
      <c r="C10" s="88"/>
      <c r="D10" s="88"/>
      <c r="E10" s="88"/>
      <c r="F10" s="88"/>
      <c r="G10" s="88"/>
      <c r="H10" s="88"/>
      <c r="I10" s="88"/>
      <c r="J10" s="88"/>
    </row>
    <row r="11" ht="12.75" customHeight="1"/>
    <row r="12" spans="2:10" ht="12.75" customHeight="1">
      <c r="B12" s="32"/>
      <c r="C12" s="32"/>
      <c r="D12" s="32"/>
      <c r="E12" s="79"/>
      <c r="F12" s="79"/>
      <c r="G12" s="79" t="s">
        <v>12</v>
      </c>
      <c r="H12" s="79"/>
      <c r="I12" s="32"/>
      <c r="J12" s="32"/>
    </row>
    <row r="13" spans="3:10" ht="15">
      <c r="C13" s="32"/>
      <c r="D13" s="32"/>
      <c r="E13" s="79" t="s">
        <v>51</v>
      </c>
      <c r="F13" s="79" t="s">
        <v>51</v>
      </c>
      <c r="G13" s="79" t="s">
        <v>172</v>
      </c>
      <c r="H13" s="79" t="s">
        <v>62</v>
      </c>
      <c r="I13" s="79" t="s">
        <v>53</v>
      </c>
      <c r="J13" s="32"/>
    </row>
    <row r="14" spans="2:10" ht="15.75">
      <c r="B14" s="236" t="s">
        <v>245</v>
      </c>
      <c r="C14" s="32"/>
      <c r="D14" s="87" t="s">
        <v>58</v>
      </c>
      <c r="E14" s="79" t="s">
        <v>52</v>
      </c>
      <c r="F14" s="79" t="s">
        <v>55</v>
      </c>
      <c r="G14" s="79" t="s">
        <v>168</v>
      </c>
      <c r="H14" s="79" t="s">
        <v>18</v>
      </c>
      <c r="I14" s="79" t="s">
        <v>54</v>
      </c>
      <c r="J14" s="79" t="s">
        <v>25</v>
      </c>
    </row>
    <row r="15" spans="2:10" ht="15">
      <c r="B15" s="73"/>
      <c r="C15" s="32"/>
      <c r="D15" s="32"/>
      <c r="E15" s="180" t="s">
        <v>10</v>
      </c>
      <c r="F15" s="180" t="s">
        <v>10</v>
      </c>
      <c r="G15" s="180" t="s">
        <v>10</v>
      </c>
      <c r="H15" s="180" t="s">
        <v>10</v>
      </c>
      <c r="I15" s="180" t="s">
        <v>10</v>
      </c>
      <c r="J15" s="180" t="s">
        <v>10</v>
      </c>
    </row>
    <row r="16" spans="2:10" ht="12.75" customHeight="1">
      <c r="B16" s="32" t="s">
        <v>257</v>
      </c>
      <c r="C16" s="32"/>
      <c r="D16" s="32"/>
      <c r="E16" s="32"/>
      <c r="F16" s="32"/>
      <c r="G16" s="32"/>
      <c r="H16" s="32"/>
      <c r="I16" s="32"/>
      <c r="J16" s="32"/>
    </row>
    <row r="17" spans="2:10" ht="15">
      <c r="B17" s="190" t="s">
        <v>24</v>
      </c>
      <c r="C17" s="32" t="s">
        <v>254</v>
      </c>
      <c r="D17" s="32"/>
      <c r="E17" s="125">
        <v>593380</v>
      </c>
      <c r="F17" s="125">
        <v>515190</v>
      </c>
      <c r="G17" s="125">
        <v>0</v>
      </c>
      <c r="H17" s="125">
        <f>62685+59014</f>
        <v>121699</v>
      </c>
      <c r="I17" s="125">
        <v>-586626</v>
      </c>
      <c r="J17" s="125">
        <f>SUM(E17:I17)</f>
        <v>643643</v>
      </c>
    </row>
    <row r="18" spans="2:10" ht="15">
      <c r="B18" s="190" t="s">
        <v>24</v>
      </c>
      <c r="C18" s="32" t="s">
        <v>268</v>
      </c>
      <c r="D18" s="180">
        <v>1</v>
      </c>
      <c r="E18" s="126">
        <v>0</v>
      </c>
      <c r="F18" s="126">
        <v>0</v>
      </c>
      <c r="G18" s="126">
        <v>0</v>
      </c>
      <c r="H18" s="126">
        <v>-3134</v>
      </c>
      <c r="I18" s="126">
        <v>-26480</v>
      </c>
      <c r="J18" s="126">
        <f>SUM(E18:I18)</f>
        <v>-29614</v>
      </c>
    </row>
    <row r="19" spans="2:10" ht="15">
      <c r="B19" s="190" t="s">
        <v>24</v>
      </c>
      <c r="C19" s="32" t="s">
        <v>255</v>
      </c>
      <c r="D19" s="32"/>
      <c r="E19" s="125">
        <f aca="true" t="shared" si="0" ref="E19:J19">+E18+E17</f>
        <v>593380</v>
      </c>
      <c r="F19" s="125">
        <f t="shared" si="0"/>
        <v>515190</v>
      </c>
      <c r="G19" s="125">
        <f t="shared" si="0"/>
        <v>0</v>
      </c>
      <c r="H19" s="125">
        <f t="shared" si="0"/>
        <v>118565</v>
      </c>
      <c r="I19" s="125">
        <f t="shared" si="0"/>
        <v>-613106</v>
      </c>
      <c r="J19" s="125">
        <f t="shared" si="0"/>
        <v>614029</v>
      </c>
    </row>
    <row r="20" spans="2:10" ht="12.75" customHeight="1">
      <c r="B20" s="32"/>
      <c r="C20" s="32"/>
      <c r="D20" s="32"/>
      <c r="E20" s="125"/>
      <c r="F20" s="125"/>
      <c r="G20" s="125"/>
      <c r="H20" s="125"/>
      <c r="I20" s="125"/>
      <c r="J20" s="125"/>
    </row>
    <row r="21" spans="2:10" ht="15">
      <c r="B21" s="32" t="s">
        <v>169</v>
      </c>
      <c r="C21" s="32"/>
      <c r="D21" s="32"/>
      <c r="E21" s="125"/>
      <c r="F21" s="125"/>
      <c r="G21" s="125"/>
      <c r="H21" s="125"/>
      <c r="I21" s="125"/>
      <c r="J21" s="125"/>
    </row>
    <row r="22" spans="2:10" ht="16.5" customHeight="1">
      <c r="B22" s="192" t="s">
        <v>24</v>
      </c>
      <c r="C22" s="32" t="s">
        <v>190</v>
      </c>
      <c r="D22" s="32"/>
      <c r="E22" s="125">
        <v>-148345</v>
      </c>
      <c r="F22" s="125">
        <v>0</v>
      </c>
      <c r="G22" s="125">
        <v>0</v>
      </c>
      <c r="H22" s="125">
        <v>0</v>
      </c>
      <c r="I22" s="125">
        <f>-E22</f>
        <v>148345</v>
      </c>
      <c r="J22" s="125">
        <f>SUM(E22:I22)</f>
        <v>0</v>
      </c>
    </row>
    <row r="23" spans="2:10" ht="16.5" customHeight="1">
      <c r="B23" s="192" t="s">
        <v>24</v>
      </c>
      <c r="C23" s="32" t="s">
        <v>183</v>
      </c>
      <c r="D23" s="32"/>
      <c r="E23" s="125"/>
      <c r="F23" s="125"/>
      <c r="G23" s="125"/>
      <c r="H23" s="125"/>
      <c r="I23" s="125"/>
      <c r="J23" s="125"/>
    </row>
    <row r="24" spans="2:10" ht="16.5" customHeight="1">
      <c r="B24" s="180" t="s">
        <v>12</v>
      </c>
      <c r="C24" s="32" t="s">
        <v>184</v>
      </c>
      <c r="D24" s="32"/>
      <c r="E24" s="125">
        <v>234200</v>
      </c>
      <c r="F24" s="125">
        <v>0</v>
      </c>
      <c r="G24" s="125">
        <v>0</v>
      </c>
      <c r="H24" s="125">
        <v>0</v>
      </c>
      <c r="I24" s="125">
        <v>0</v>
      </c>
      <c r="J24" s="125">
        <f>SUM(E24:I24)</f>
        <v>234200</v>
      </c>
    </row>
    <row r="25" spans="2:10" ht="16.5" customHeight="1">
      <c r="B25" s="192" t="s">
        <v>24</v>
      </c>
      <c r="C25" s="32" t="s">
        <v>171</v>
      </c>
      <c r="D25" s="32"/>
      <c r="E25" s="125"/>
      <c r="F25" s="125"/>
      <c r="G25" s="125"/>
      <c r="H25" s="125"/>
      <c r="I25" s="125"/>
      <c r="J25" s="125"/>
    </row>
    <row r="26" spans="2:10" ht="15" customHeight="1">
      <c r="B26" s="192"/>
      <c r="C26" s="32" t="s">
        <v>170</v>
      </c>
      <c r="D26" s="32"/>
      <c r="E26" s="125">
        <v>0</v>
      </c>
      <c r="F26" s="125">
        <v>0</v>
      </c>
      <c r="G26" s="125">
        <f>98649+827494+48641</f>
        <v>974784</v>
      </c>
      <c r="H26" s="125">
        <v>0</v>
      </c>
      <c r="I26" s="125">
        <v>0</v>
      </c>
      <c r="J26" s="125">
        <f>SUM(E26:I26)</f>
        <v>974784</v>
      </c>
    </row>
    <row r="27" spans="2:10" ht="12.75" customHeight="1">
      <c r="B27" s="192"/>
      <c r="C27" s="32"/>
      <c r="D27" s="32"/>
      <c r="E27" s="125"/>
      <c r="F27" s="125"/>
      <c r="G27" s="125"/>
      <c r="H27" s="125"/>
      <c r="I27" s="125"/>
      <c r="J27" s="125"/>
    </row>
    <row r="28" spans="2:10" ht="14.25" customHeight="1">
      <c r="B28" s="65" t="s">
        <v>188</v>
      </c>
      <c r="C28" s="32"/>
      <c r="D28" s="32"/>
      <c r="E28" s="125"/>
      <c r="F28" s="125"/>
      <c r="G28" s="125"/>
      <c r="H28" s="125"/>
      <c r="I28" s="125"/>
      <c r="J28" s="125"/>
    </row>
    <row r="29" spans="2:10" ht="14.25" customHeight="1">
      <c r="B29" s="65"/>
      <c r="C29" s="65" t="s">
        <v>189</v>
      </c>
      <c r="D29" s="32"/>
      <c r="E29" s="125">
        <v>0</v>
      </c>
      <c r="F29" s="125">
        <v>0</v>
      </c>
      <c r="G29" s="125">
        <f>-12349-1621</f>
        <v>-13970</v>
      </c>
      <c r="H29" s="125">
        <v>0</v>
      </c>
      <c r="I29" s="125">
        <v>0</v>
      </c>
      <c r="J29" s="125">
        <f>SUM(E29:I29)</f>
        <v>-13970</v>
      </c>
    </row>
    <row r="30" spans="2:10" ht="12" customHeight="1">
      <c r="B30" s="32"/>
      <c r="C30" s="32"/>
      <c r="D30" s="32"/>
      <c r="E30" s="125"/>
      <c r="F30" s="125"/>
      <c r="G30" s="125"/>
      <c r="H30" s="125"/>
      <c r="I30" s="125"/>
      <c r="J30" s="125"/>
    </row>
    <row r="31" spans="2:10" ht="12" customHeight="1">
      <c r="B31" s="32" t="s">
        <v>258</v>
      </c>
      <c r="C31" s="32"/>
      <c r="D31" s="32"/>
      <c r="E31" s="125">
        <v>0</v>
      </c>
      <c r="F31" s="125">
        <v>0</v>
      </c>
      <c r="G31" s="125">
        <v>0</v>
      </c>
      <c r="H31" s="125">
        <v>56870</v>
      </c>
      <c r="I31" s="125">
        <v>-56870</v>
      </c>
      <c r="J31" s="125">
        <f>SUM(E31:I31)</f>
        <v>0</v>
      </c>
    </row>
    <row r="32" spans="2:10" ht="12" customHeight="1">
      <c r="B32" s="32"/>
      <c r="C32" s="32"/>
      <c r="D32" s="32"/>
      <c r="E32" s="125"/>
      <c r="F32" s="125"/>
      <c r="G32" s="125"/>
      <c r="H32" s="125"/>
      <c r="I32" s="125"/>
      <c r="J32" s="125"/>
    </row>
    <row r="33" spans="2:10" ht="14.25" customHeight="1">
      <c r="B33" s="32" t="s">
        <v>187</v>
      </c>
      <c r="C33" s="32"/>
      <c r="D33" s="32"/>
      <c r="E33" s="127">
        <v>0</v>
      </c>
      <c r="F33" s="127">
        <v>0</v>
      </c>
      <c r="G33" s="127">
        <v>0</v>
      </c>
      <c r="H33" s="125">
        <v>-680</v>
      </c>
      <c r="I33" s="127">
        <v>0</v>
      </c>
      <c r="J33" s="125">
        <f>SUM(E33:I33)</f>
        <v>-680</v>
      </c>
    </row>
    <row r="34" spans="2:10" ht="10.5" customHeight="1">
      <c r="B34" s="32"/>
      <c r="C34" s="32"/>
      <c r="D34" s="32"/>
      <c r="E34" s="125"/>
      <c r="F34" s="125"/>
      <c r="G34" s="125"/>
      <c r="H34" s="125"/>
      <c r="I34" s="125"/>
      <c r="J34" s="125"/>
    </row>
    <row r="35" spans="2:10" ht="14.25" customHeight="1">
      <c r="B35" s="32" t="s">
        <v>185</v>
      </c>
      <c r="C35" s="32"/>
      <c r="D35" s="32"/>
      <c r="E35" s="125"/>
      <c r="F35" s="125"/>
      <c r="G35" s="125"/>
      <c r="H35" s="125"/>
      <c r="I35" s="125"/>
      <c r="J35" s="125"/>
    </row>
    <row r="36" spans="2:10" ht="14.25" customHeight="1">
      <c r="B36" s="32"/>
      <c r="C36" s="179" t="s">
        <v>186</v>
      </c>
      <c r="D36" s="180">
        <v>7</v>
      </c>
      <c r="E36" s="125">
        <v>0</v>
      </c>
      <c r="F36" s="125">
        <v>0</v>
      </c>
      <c r="G36" s="125">
        <v>0</v>
      </c>
      <c r="H36" s="125">
        <v>0</v>
      </c>
      <c r="I36" s="125">
        <v>-427</v>
      </c>
      <c r="J36" s="125">
        <f>SUM(E36:I36)</f>
        <v>-427</v>
      </c>
    </row>
    <row r="37" spans="2:10" ht="12" customHeight="1">
      <c r="B37" s="32"/>
      <c r="C37" s="32"/>
      <c r="D37" s="32"/>
      <c r="E37" s="125"/>
      <c r="F37" s="125"/>
      <c r="G37" s="125"/>
      <c r="H37" s="125"/>
      <c r="I37" s="125"/>
      <c r="J37" s="125"/>
    </row>
    <row r="38" spans="2:10" ht="15">
      <c r="B38" s="32" t="s">
        <v>260</v>
      </c>
      <c r="C38" s="32"/>
      <c r="D38" s="32"/>
      <c r="E38" s="125">
        <v>0</v>
      </c>
      <c r="F38" s="125">
        <v>0</v>
      </c>
      <c r="G38" s="125">
        <v>0</v>
      </c>
      <c r="H38" s="125">
        <v>0</v>
      </c>
      <c r="I38" s="125">
        <f>+PL!K58</f>
        <v>70939</v>
      </c>
      <c r="J38" s="125">
        <f>SUM(E38:I38)</f>
        <v>70939</v>
      </c>
    </row>
    <row r="39" spans="2:10" ht="9" customHeight="1">
      <c r="B39" s="32"/>
      <c r="C39" s="32"/>
      <c r="D39" s="32"/>
      <c r="E39" s="126"/>
      <c r="F39" s="126"/>
      <c r="G39" s="126"/>
      <c r="H39" s="126"/>
      <c r="I39" s="126"/>
      <c r="J39" s="126"/>
    </row>
    <row r="40" spans="2:12" ht="20.25" customHeight="1" thickBot="1">
      <c r="B40" s="32" t="s">
        <v>241</v>
      </c>
      <c r="C40" s="32"/>
      <c r="D40" s="32"/>
      <c r="E40" s="128">
        <f aca="true" t="shared" si="1" ref="E40:J40">SUM(E19:E38)</f>
        <v>679235</v>
      </c>
      <c r="F40" s="128">
        <f t="shared" si="1"/>
        <v>515190</v>
      </c>
      <c r="G40" s="128">
        <f t="shared" si="1"/>
        <v>960814</v>
      </c>
      <c r="H40" s="128">
        <f t="shared" si="1"/>
        <v>174755</v>
      </c>
      <c r="I40" s="128">
        <f t="shared" si="1"/>
        <v>-451119</v>
      </c>
      <c r="J40" s="128">
        <f t="shared" si="1"/>
        <v>1878875</v>
      </c>
      <c r="L40" s="177">
        <f>+'BS'!H61-SCE!J40</f>
        <v>0</v>
      </c>
    </row>
    <row r="41" ht="12.75" customHeight="1" thickTop="1"/>
    <row r="42" ht="12.75" customHeight="1"/>
    <row r="43" ht="12.75" customHeight="1"/>
    <row r="44" spans="3:10" ht="15">
      <c r="C44" s="32"/>
      <c r="D44" s="32"/>
      <c r="E44" s="79" t="s">
        <v>51</v>
      </c>
      <c r="F44" s="79" t="s">
        <v>51</v>
      </c>
      <c r="G44" s="79" t="s">
        <v>172</v>
      </c>
      <c r="H44" s="79" t="s">
        <v>62</v>
      </c>
      <c r="I44" s="79" t="s">
        <v>53</v>
      </c>
      <c r="J44" s="32"/>
    </row>
    <row r="45" spans="2:10" ht="15.75">
      <c r="B45" s="236" t="s">
        <v>246</v>
      </c>
      <c r="C45" s="32"/>
      <c r="D45" s="87" t="s">
        <v>58</v>
      </c>
      <c r="E45" s="79" t="s">
        <v>52</v>
      </c>
      <c r="F45" s="79" t="s">
        <v>55</v>
      </c>
      <c r="G45" s="79" t="s">
        <v>168</v>
      </c>
      <c r="H45" s="79" t="s">
        <v>18</v>
      </c>
      <c r="I45" s="79" t="s">
        <v>54</v>
      </c>
      <c r="J45" s="79" t="s">
        <v>25</v>
      </c>
    </row>
    <row r="46" spans="2:10" ht="15">
      <c r="B46" s="73"/>
      <c r="C46" s="32"/>
      <c r="D46" s="32"/>
      <c r="E46" s="180" t="s">
        <v>10</v>
      </c>
      <c r="F46" s="180" t="s">
        <v>10</v>
      </c>
      <c r="G46" s="180" t="s">
        <v>10</v>
      </c>
      <c r="H46" s="180" t="s">
        <v>10</v>
      </c>
      <c r="I46" s="180" t="s">
        <v>10</v>
      </c>
      <c r="J46" s="180" t="s">
        <v>10</v>
      </c>
    </row>
    <row r="47" spans="2:10" ht="12.75" customHeight="1">
      <c r="B47" s="32" t="s">
        <v>256</v>
      </c>
      <c r="C47" s="32"/>
      <c r="D47" s="32"/>
      <c r="E47" s="32"/>
      <c r="F47" s="32"/>
      <c r="G47" s="32"/>
      <c r="H47" s="32"/>
      <c r="I47" s="32"/>
      <c r="J47" s="32"/>
    </row>
    <row r="48" spans="2:10" ht="15">
      <c r="B48" s="190" t="s">
        <v>24</v>
      </c>
      <c r="C48" s="32" t="s">
        <v>254</v>
      </c>
      <c r="D48" s="32"/>
      <c r="E48" s="125">
        <v>593380</v>
      </c>
      <c r="F48" s="125">
        <v>515190</v>
      </c>
      <c r="G48" s="125">
        <v>0</v>
      </c>
      <c r="H48" s="125">
        <f>62685+61356-814</f>
        <v>123227</v>
      </c>
      <c r="I48" s="125">
        <f>73874+427-468306-427</f>
        <v>-394432</v>
      </c>
      <c r="J48" s="125">
        <f>SUM(E48:I48)</f>
        <v>837365</v>
      </c>
    </row>
    <row r="49" spans="2:10" ht="15">
      <c r="B49" s="190" t="s">
        <v>24</v>
      </c>
      <c r="C49" s="32" t="s">
        <v>268</v>
      </c>
      <c r="D49" s="180">
        <v>1</v>
      </c>
      <c r="E49" s="126">
        <v>0</v>
      </c>
      <c r="F49" s="126">
        <v>0</v>
      </c>
      <c r="G49" s="126">
        <v>0</v>
      </c>
      <c r="H49" s="126">
        <v>-3134</v>
      </c>
      <c r="I49" s="126">
        <v>-26480</v>
      </c>
      <c r="J49" s="126">
        <f>SUM(E49:I49)</f>
        <v>-29614</v>
      </c>
    </row>
    <row r="50" spans="2:10" ht="15">
      <c r="B50" s="190" t="s">
        <v>24</v>
      </c>
      <c r="C50" s="32" t="s">
        <v>255</v>
      </c>
      <c r="D50" s="32"/>
      <c r="E50" s="125">
        <f aca="true" t="shared" si="2" ref="E50:J50">+E49+E48</f>
        <v>593380</v>
      </c>
      <c r="F50" s="125">
        <f t="shared" si="2"/>
        <v>515190</v>
      </c>
      <c r="G50" s="125">
        <f t="shared" si="2"/>
        <v>0</v>
      </c>
      <c r="H50" s="125">
        <f t="shared" si="2"/>
        <v>120093</v>
      </c>
      <c r="I50" s="125">
        <f t="shared" si="2"/>
        <v>-420912</v>
      </c>
      <c r="J50" s="125">
        <f t="shared" si="2"/>
        <v>807751</v>
      </c>
    </row>
    <row r="51" spans="2:10" ht="15">
      <c r="B51" s="32"/>
      <c r="C51" s="32"/>
      <c r="D51" s="32"/>
      <c r="E51" s="125"/>
      <c r="F51" s="125"/>
      <c r="G51" s="125"/>
      <c r="H51" s="125"/>
      <c r="I51" s="125"/>
      <c r="J51" s="125"/>
    </row>
    <row r="52" spans="2:10" ht="15">
      <c r="B52" s="32" t="s">
        <v>187</v>
      </c>
      <c r="C52" s="32"/>
      <c r="D52" s="32"/>
      <c r="E52" s="127">
        <v>0</v>
      </c>
      <c r="F52" s="127">
        <v>0</v>
      </c>
      <c r="G52" s="127">
        <v>0</v>
      </c>
      <c r="H52" s="125">
        <v>-1528</v>
      </c>
      <c r="I52" s="127">
        <v>0</v>
      </c>
      <c r="J52" s="125">
        <f>SUM(E52:I52)</f>
        <v>-1528</v>
      </c>
    </row>
    <row r="53" spans="2:10" ht="15">
      <c r="B53" s="32"/>
      <c r="C53" s="32"/>
      <c r="D53" s="32"/>
      <c r="E53" s="125"/>
      <c r="F53" s="125"/>
      <c r="G53" s="125"/>
      <c r="H53" s="125"/>
      <c r="I53" s="125"/>
      <c r="J53" s="125"/>
    </row>
    <row r="54" spans="2:10" ht="15">
      <c r="B54" s="32" t="s">
        <v>185</v>
      </c>
      <c r="C54" s="32"/>
      <c r="D54" s="32"/>
      <c r="E54" s="125"/>
      <c r="F54" s="125"/>
      <c r="G54" s="125"/>
      <c r="H54" s="125"/>
      <c r="I54" s="125"/>
      <c r="J54" s="125"/>
    </row>
    <row r="55" spans="2:10" ht="15">
      <c r="B55" s="32"/>
      <c r="C55" s="179" t="s">
        <v>248</v>
      </c>
      <c r="D55" s="180"/>
      <c r="E55" s="125">
        <v>0</v>
      </c>
      <c r="F55" s="125">
        <v>0</v>
      </c>
      <c r="G55" s="125">
        <v>0</v>
      </c>
      <c r="H55" s="125">
        <v>0</v>
      </c>
      <c r="I55" s="125">
        <v>-427</v>
      </c>
      <c r="J55" s="125">
        <f>SUM(E55:I55)</f>
        <v>-427</v>
      </c>
    </row>
    <row r="56" spans="2:10" ht="15">
      <c r="B56" s="32"/>
      <c r="C56" s="32"/>
      <c r="D56" s="32"/>
      <c r="E56" s="125"/>
      <c r="F56" s="125"/>
      <c r="G56" s="125"/>
      <c r="H56" s="125"/>
      <c r="I56" s="125"/>
      <c r="J56" s="125"/>
    </row>
    <row r="57" spans="2:10" ht="15">
      <c r="B57" s="32" t="s">
        <v>259</v>
      </c>
      <c r="C57" s="32"/>
      <c r="D57" s="32"/>
      <c r="E57" s="125">
        <v>0</v>
      </c>
      <c r="F57" s="125">
        <v>0</v>
      </c>
      <c r="G57" s="125">
        <v>0</v>
      </c>
      <c r="H57" s="125">
        <v>0</v>
      </c>
      <c r="I57" s="125">
        <v>-191767</v>
      </c>
      <c r="J57" s="125">
        <f>SUM(E57:I57)</f>
        <v>-191767</v>
      </c>
    </row>
    <row r="58" spans="2:10" ht="15">
      <c r="B58" s="32"/>
      <c r="C58" s="32"/>
      <c r="D58" s="32"/>
      <c r="E58" s="126"/>
      <c r="F58" s="126"/>
      <c r="G58" s="126"/>
      <c r="H58" s="126"/>
      <c r="I58" s="126"/>
      <c r="J58" s="126"/>
    </row>
    <row r="59" spans="2:12" ht="15.75" thickBot="1">
      <c r="B59" s="32" t="s">
        <v>247</v>
      </c>
      <c r="C59" s="32"/>
      <c r="D59" s="32"/>
      <c r="E59" s="128">
        <f aca="true" t="shared" si="3" ref="E59:J59">SUM(E50:E57)</f>
        <v>593380</v>
      </c>
      <c r="F59" s="128">
        <f t="shared" si="3"/>
        <v>515190</v>
      </c>
      <c r="G59" s="128">
        <f t="shared" si="3"/>
        <v>0</v>
      </c>
      <c r="H59" s="128">
        <f t="shared" si="3"/>
        <v>118565</v>
      </c>
      <c r="I59" s="128">
        <f t="shared" si="3"/>
        <v>-613106</v>
      </c>
      <c r="J59" s="128">
        <f t="shared" si="3"/>
        <v>614029</v>
      </c>
      <c r="L59" s="177">
        <f>+J59-'BS'!J61</f>
        <v>0</v>
      </c>
    </row>
    <row r="60" ht="15.75" thickTop="1"/>
    <row r="62" spans="2:10" ht="15">
      <c r="B62" s="252" t="s">
        <v>278</v>
      </c>
      <c r="C62" s="252"/>
      <c r="D62" s="252"/>
      <c r="E62" s="252"/>
      <c r="F62" s="252"/>
      <c r="G62" s="252"/>
      <c r="H62" s="252"/>
      <c r="I62" s="252"/>
      <c r="J62" s="252"/>
    </row>
    <row r="63" spans="2:10" ht="15">
      <c r="B63" s="251" t="s">
        <v>144</v>
      </c>
      <c r="C63" s="251"/>
      <c r="D63" s="251"/>
      <c r="E63" s="251"/>
      <c r="F63" s="251"/>
      <c r="G63" s="251"/>
      <c r="H63" s="251"/>
      <c r="I63" s="251"/>
      <c r="J63" s="251"/>
    </row>
  </sheetData>
  <mergeCells count="2">
    <mergeCell ref="B62:J62"/>
    <mergeCell ref="B63:J63"/>
  </mergeCells>
  <printOptions/>
  <pageMargins left="0.75" right="0.5" top="0.75" bottom="0.25" header="0.5" footer="0.25"/>
  <pageSetup firstPageNumber="3" useFirstPageNumber="1" fitToHeight="1" fitToWidth="1" horizontalDpi="300" verticalDpi="300" orientation="portrait" paperSize="9" scale="8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137"/>
  <sheetViews>
    <sheetView view="pageBreakPreview" zoomScale="80" zoomScaleNormal="75" zoomScaleSheetLayoutView="80" workbookViewId="0" topLeftCell="A1">
      <selection activeCell="A6" sqref="A6"/>
    </sheetView>
  </sheetViews>
  <sheetFormatPr defaultColWidth="8.88671875" defaultRowHeight="15"/>
  <cols>
    <col min="1" max="1" width="2.4453125" style="0" customWidth="1"/>
    <col min="2" max="2" width="2.21484375" style="0" customWidth="1"/>
    <col min="5" max="5" width="27.4453125" style="0" customWidth="1"/>
    <col min="6" max="6" width="7.6640625" style="0" customWidth="1"/>
    <col min="7" max="7" width="14.10546875" style="0" customWidth="1"/>
    <col min="8" max="8" width="2.77734375" style="0" customWidth="1"/>
    <col min="9" max="9" width="14.10546875" style="0" customWidth="1"/>
    <col min="10" max="10" width="10.21484375" style="0" customWidth="1"/>
    <col min="11" max="11" width="4.10546875" style="0" customWidth="1"/>
  </cols>
  <sheetData>
    <row r="2" spans="1:11" ht="15.75">
      <c r="A2" s="3"/>
      <c r="B2" s="186" t="s">
        <v>151</v>
      </c>
      <c r="C2" s="3"/>
      <c r="D2" s="3"/>
      <c r="E2" s="3"/>
      <c r="F2" s="3"/>
      <c r="G2" s="3"/>
      <c r="H2" s="3"/>
      <c r="I2" s="3"/>
      <c r="J2" s="3"/>
      <c r="K2" s="3"/>
    </row>
    <row r="3" spans="1:11" ht="12.75" customHeight="1">
      <c r="A3" s="3"/>
      <c r="B3" s="187" t="s">
        <v>152</v>
      </c>
      <c r="C3" s="3"/>
      <c r="D3" s="3"/>
      <c r="E3" s="3"/>
      <c r="F3" s="3"/>
      <c r="G3" s="3"/>
      <c r="H3" s="3"/>
      <c r="I3" s="3"/>
      <c r="J3" s="3"/>
      <c r="K3" s="3"/>
    </row>
    <row r="4" spans="1:11" ht="15">
      <c r="A4" s="3"/>
      <c r="B4" s="99" t="s">
        <v>41</v>
      </c>
      <c r="C4" s="3"/>
      <c r="D4" s="3"/>
      <c r="E4" s="3"/>
      <c r="F4" s="3"/>
      <c r="G4" s="3"/>
      <c r="H4" s="3"/>
      <c r="I4" s="3"/>
      <c r="J4" s="3"/>
      <c r="K4" s="3"/>
    </row>
    <row r="5" spans="1:11" ht="12.75" customHeight="1">
      <c r="A5" s="3"/>
      <c r="B5" s="99"/>
      <c r="C5" s="3"/>
      <c r="D5" s="3"/>
      <c r="E5" s="3"/>
      <c r="F5" s="3"/>
      <c r="G5" s="3"/>
      <c r="H5" s="3"/>
      <c r="I5" s="3"/>
      <c r="J5" s="3"/>
      <c r="K5" s="3"/>
    </row>
    <row r="6" spans="1:11" ht="19.5" customHeight="1">
      <c r="A6" s="3"/>
      <c r="B6" s="100" t="s">
        <v>243</v>
      </c>
      <c r="C6" s="3"/>
      <c r="D6" s="3"/>
      <c r="E6" s="3"/>
      <c r="F6" s="3"/>
      <c r="G6" s="3"/>
      <c r="H6" s="3"/>
      <c r="I6" s="3"/>
      <c r="J6" s="3"/>
      <c r="K6" s="3"/>
    </row>
    <row r="7" spans="1:11" ht="15">
      <c r="A7" s="3"/>
      <c r="B7" s="23" t="s">
        <v>0</v>
      </c>
      <c r="C7" s="3"/>
      <c r="D7" s="3"/>
      <c r="E7" s="3"/>
      <c r="F7" s="3"/>
      <c r="G7" s="3"/>
      <c r="H7" s="3"/>
      <c r="I7" s="3"/>
      <c r="J7" s="3"/>
      <c r="K7" s="3"/>
    </row>
    <row r="8" spans="1:11" ht="12.75" customHeight="1">
      <c r="A8" s="3"/>
      <c r="B8" s="3"/>
      <c r="C8" s="3"/>
      <c r="D8" s="3"/>
      <c r="E8" s="3"/>
      <c r="F8" s="3"/>
      <c r="G8" s="3"/>
      <c r="H8" s="3"/>
      <c r="I8" s="3"/>
      <c r="J8" s="3"/>
      <c r="K8" s="3"/>
    </row>
    <row r="9" spans="1:11" ht="12.75" customHeight="1">
      <c r="A9" s="3"/>
      <c r="B9" s="3"/>
      <c r="C9" s="3"/>
      <c r="D9" s="3"/>
      <c r="E9" s="3"/>
      <c r="F9" s="3"/>
      <c r="G9" s="3"/>
      <c r="H9" s="3"/>
      <c r="I9" s="3"/>
      <c r="J9" s="3"/>
      <c r="K9" s="3"/>
    </row>
    <row r="10" spans="1:11" ht="18">
      <c r="A10" s="88"/>
      <c r="B10" s="90" t="s">
        <v>280</v>
      </c>
      <c r="C10" s="88"/>
      <c r="D10" s="88"/>
      <c r="E10" s="88"/>
      <c r="F10" s="88"/>
      <c r="G10" s="88"/>
      <c r="H10" s="88"/>
      <c r="I10" s="88"/>
      <c r="J10" s="88"/>
      <c r="K10" s="88"/>
    </row>
    <row r="11" ht="12.75" customHeight="1"/>
    <row r="12" ht="15">
      <c r="I12" s="19" t="s">
        <v>5</v>
      </c>
    </row>
    <row r="13" spans="7:9" ht="15">
      <c r="G13" s="79" t="s">
        <v>23</v>
      </c>
      <c r="H13" s="79"/>
      <c r="I13" s="19" t="s">
        <v>22</v>
      </c>
    </row>
    <row r="14" spans="7:9" ht="15">
      <c r="G14" s="92" t="s">
        <v>63</v>
      </c>
      <c r="H14" s="92"/>
      <c r="I14" s="19" t="s">
        <v>9</v>
      </c>
    </row>
    <row r="15" spans="7:10" ht="15.75">
      <c r="G15" s="228" t="s">
        <v>239</v>
      </c>
      <c r="H15" s="228"/>
      <c r="I15" s="238" t="s">
        <v>43</v>
      </c>
      <c r="J15" s="82"/>
    </row>
    <row r="16" spans="6:10" ht="15">
      <c r="F16" s="87" t="s">
        <v>58</v>
      </c>
      <c r="G16" s="180" t="s">
        <v>10</v>
      </c>
      <c r="H16" s="180"/>
      <c r="I16" s="30" t="s">
        <v>10</v>
      </c>
      <c r="J16" s="79"/>
    </row>
    <row r="17" ht="12.75" customHeight="1">
      <c r="I17" s="32"/>
    </row>
    <row r="18" spans="2:9" ht="15">
      <c r="B18" s="93" t="s">
        <v>134</v>
      </c>
      <c r="I18" s="32"/>
    </row>
    <row r="19" spans="2:11" ht="15">
      <c r="B19" s="32" t="s">
        <v>155</v>
      </c>
      <c r="E19" s="32"/>
      <c r="F19" s="32"/>
      <c r="G19" s="127">
        <f>PL!K48</f>
        <v>119796</v>
      </c>
      <c r="H19" s="127"/>
      <c r="I19" s="127">
        <v>-195824</v>
      </c>
      <c r="J19" s="32"/>
      <c r="K19" s="32"/>
    </row>
    <row r="20" spans="2:11" ht="15">
      <c r="B20" s="32" t="s">
        <v>140</v>
      </c>
      <c r="E20" s="32"/>
      <c r="F20" s="32"/>
      <c r="G20" s="127"/>
      <c r="H20" s="127"/>
      <c r="I20" s="127"/>
      <c r="J20" s="32"/>
      <c r="K20" s="32"/>
    </row>
    <row r="21" spans="2:11" ht="15">
      <c r="B21" s="32"/>
      <c r="C21" s="32" t="s">
        <v>235</v>
      </c>
      <c r="D21" s="32"/>
      <c r="E21" s="32"/>
      <c r="F21" s="32"/>
      <c r="G21" s="127">
        <v>-12898</v>
      </c>
      <c r="H21" s="127"/>
      <c r="I21" s="127">
        <f>155270+54074-2315+9838+10099+6427+2984+1712+165+92+115-306-290-62+1954-65386+459</f>
        <v>174830</v>
      </c>
      <c r="J21" s="32"/>
      <c r="K21" s="32"/>
    </row>
    <row r="22" spans="2:11" ht="15">
      <c r="B22" s="32"/>
      <c r="C22" s="32" t="s">
        <v>148</v>
      </c>
      <c r="D22" s="32"/>
      <c r="E22" s="32"/>
      <c r="F22" s="32"/>
      <c r="G22" s="127">
        <v>116360</v>
      </c>
      <c r="H22" s="127"/>
      <c r="I22" s="127">
        <f>23176+158558-55804-23</f>
        <v>125907</v>
      </c>
      <c r="J22" s="32"/>
      <c r="K22" s="32"/>
    </row>
    <row r="23" spans="1:11" ht="7.5" customHeight="1">
      <c r="A23" s="32"/>
      <c r="B23" s="32"/>
      <c r="C23" s="32"/>
      <c r="D23" s="32"/>
      <c r="E23" s="32"/>
      <c r="F23" s="32"/>
      <c r="G23" s="127"/>
      <c r="H23" s="127"/>
      <c r="I23" s="127"/>
      <c r="J23" s="32"/>
      <c r="K23" s="32"/>
    </row>
    <row r="24" spans="1:11" ht="15">
      <c r="A24" s="32"/>
      <c r="B24" s="32" t="s">
        <v>49</v>
      </c>
      <c r="C24" s="32"/>
      <c r="D24" s="32"/>
      <c r="E24" s="32"/>
      <c r="F24" s="32"/>
      <c r="G24" s="173">
        <f>SUM(G19:G23)</f>
        <v>223258</v>
      </c>
      <c r="H24" s="219"/>
      <c r="I24" s="173">
        <f>SUM(I19:I23)</f>
        <v>104913</v>
      </c>
      <c r="J24" s="32"/>
      <c r="K24" s="32"/>
    </row>
    <row r="25" spans="1:11" ht="15">
      <c r="A25" s="32"/>
      <c r="B25" s="32" t="s">
        <v>141</v>
      </c>
      <c r="C25" s="32"/>
      <c r="D25" s="32"/>
      <c r="E25" s="32"/>
      <c r="F25" s="32"/>
      <c r="G25" s="127"/>
      <c r="H25" s="127"/>
      <c r="I25" s="127"/>
      <c r="J25" s="32"/>
      <c r="K25" s="32"/>
    </row>
    <row r="26" spans="1:11" ht="15">
      <c r="A26" s="32"/>
      <c r="B26" s="32"/>
      <c r="C26" s="32" t="s">
        <v>115</v>
      </c>
      <c r="D26" s="32"/>
      <c r="E26" s="32"/>
      <c r="F26" s="32"/>
      <c r="G26" s="127">
        <v>-105127</v>
      </c>
      <c r="H26" s="127"/>
      <c r="I26" s="127">
        <f>2021-48412-739-79515-79323</f>
        <v>-205968</v>
      </c>
      <c r="J26" s="32"/>
      <c r="K26" s="32"/>
    </row>
    <row r="27" spans="1:11" ht="15">
      <c r="A27" s="32"/>
      <c r="B27" s="32"/>
      <c r="C27" s="32" t="s">
        <v>116</v>
      </c>
      <c r="D27" s="32"/>
      <c r="E27" s="32"/>
      <c r="F27" s="32"/>
      <c r="G27" s="127">
        <v>37589</v>
      </c>
      <c r="H27" s="127"/>
      <c r="I27" s="127">
        <f>114362+38918-419-34</f>
        <v>152827</v>
      </c>
      <c r="J27" s="32"/>
      <c r="K27" s="32"/>
    </row>
    <row r="28" spans="1:11" ht="15">
      <c r="A28" s="32"/>
      <c r="B28" s="32"/>
      <c r="C28" s="32" t="s">
        <v>133</v>
      </c>
      <c r="D28" s="32"/>
      <c r="E28" s="32"/>
      <c r="F28" s="32"/>
      <c r="G28" s="127">
        <v>-37756</v>
      </c>
      <c r="H28" s="127"/>
      <c r="I28" s="127">
        <v>-9382</v>
      </c>
      <c r="J28" s="32"/>
      <c r="K28" s="32"/>
    </row>
    <row r="29" spans="1:11" ht="8.25" customHeight="1">
      <c r="A29" s="32"/>
      <c r="B29" s="32"/>
      <c r="C29" s="32"/>
      <c r="D29" s="32"/>
      <c r="E29" s="32"/>
      <c r="F29" s="32"/>
      <c r="G29" s="174"/>
      <c r="H29" s="219"/>
      <c r="I29" s="174"/>
      <c r="J29" s="32"/>
      <c r="K29" s="32"/>
    </row>
    <row r="30" spans="1:11" ht="18" customHeight="1">
      <c r="A30" s="32"/>
      <c r="B30" s="32"/>
      <c r="C30" s="32"/>
      <c r="D30" s="32"/>
      <c r="E30" s="32"/>
      <c r="F30" s="32"/>
      <c r="G30" s="127">
        <f>SUM(G24:G29)</f>
        <v>117964</v>
      </c>
      <c r="H30" s="127"/>
      <c r="I30" s="127">
        <f>SUM(I24:I29)</f>
        <v>42390</v>
      </c>
      <c r="J30" s="32"/>
      <c r="K30" s="32"/>
    </row>
    <row r="31" spans="1:11" ht="3.75" customHeight="1">
      <c r="A31" s="32"/>
      <c r="B31" s="32"/>
      <c r="C31" s="32"/>
      <c r="D31" s="32"/>
      <c r="E31" s="32"/>
      <c r="F31" s="32"/>
      <c r="G31" s="174"/>
      <c r="H31" s="219"/>
      <c r="I31" s="174"/>
      <c r="J31" s="32"/>
      <c r="K31" s="32"/>
    </row>
    <row r="32" spans="1:11" ht="12.75" customHeight="1">
      <c r="A32" s="32"/>
      <c r="B32" s="32"/>
      <c r="C32" s="32"/>
      <c r="D32" s="32"/>
      <c r="E32" s="32"/>
      <c r="F32" s="32"/>
      <c r="G32" s="127"/>
      <c r="H32" s="127"/>
      <c r="I32" s="127"/>
      <c r="J32" s="32"/>
      <c r="K32" s="32"/>
    </row>
    <row r="33" spans="1:11" ht="15">
      <c r="A33" s="32"/>
      <c r="B33" s="93" t="s">
        <v>135</v>
      </c>
      <c r="C33" s="32"/>
      <c r="D33" s="32"/>
      <c r="E33" s="32"/>
      <c r="F33" s="32"/>
      <c r="G33" s="127"/>
      <c r="H33" s="127"/>
      <c r="I33" s="127"/>
      <c r="J33" s="32"/>
      <c r="K33" s="32"/>
    </row>
    <row r="34" spans="1:11" ht="15">
      <c r="A34" s="32"/>
      <c r="B34" s="32"/>
      <c r="C34" s="32" t="s">
        <v>227</v>
      </c>
      <c r="D34" s="32"/>
      <c r="E34" s="32"/>
      <c r="F34" s="32"/>
      <c r="G34" s="127">
        <v>226194</v>
      </c>
      <c r="H34" s="127"/>
      <c r="I34" s="127">
        <v>0</v>
      </c>
      <c r="J34" s="32"/>
      <c r="K34" s="32"/>
    </row>
    <row r="35" spans="1:11" ht="15">
      <c r="A35" s="32"/>
      <c r="B35" s="32"/>
      <c r="C35" s="32" t="s">
        <v>290</v>
      </c>
      <c r="D35" s="32"/>
      <c r="E35" s="32"/>
      <c r="F35" s="32"/>
      <c r="G35" s="127">
        <v>15865</v>
      </c>
      <c r="H35" s="127"/>
      <c r="I35" s="127">
        <v>0</v>
      </c>
      <c r="J35" s="32"/>
      <c r="K35" s="32"/>
    </row>
    <row r="36" spans="1:11" ht="15">
      <c r="A36" s="32"/>
      <c r="B36" s="32"/>
      <c r="C36" s="32" t="s">
        <v>291</v>
      </c>
      <c r="D36" s="32"/>
      <c r="E36" s="32"/>
      <c r="F36" s="32"/>
      <c r="G36" s="127">
        <v>-27272</v>
      </c>
      <c r="H36" s="127"/>
      <c r="I36" s="127">
        <f>-9602+10562-4418-300+4795-1465+1503+5801+17</f>
        <v>6893</v>
      </c>
      <c r="J36" s="32"/>
      <c r="K36" s="32"/>
    </row>
    <row r="37" spans="1:11" ht="7.5" customHeight="1">
      <c r="A37" s="32"/>
      <c r="B37" s="32"/>
      <c r="C37" s="32"/>
      <c r="D37" s="32"/>
      <c r="E37" s="32"/>
      <c r="F37" s="32"/>
      <c r="G37" s="174"/>
      <c r="H37" s="219"/>
      <c r="I37" s="174"/>
      <c r="J37" s="32"/>
      <c r="K37" s="32"/>
    </row>
    <row r="38" spans="1:11" ht="18" customHeight="1">
      <c r="A38" s="32"/>
      <c r="B38" s="32"/>
      <c r="C38" s="32"/>
      <c r="D38" s="32"/>
      <c r="E38" s="32"/>
      <c r="F38" s="32"/>
      <c r="G38" s="127">
        <f>SUM(G34:G37)</f>
        <v>214787</v>
      </c>
      <c r="H38" s="127"/>
      <c r="I38" s="127">
        <f>SUM(I34:I37)</f>
        <v>6893</v>
      </c>
      <c r="J38" s="32"/>
      <c r="K38" s="32"/>
    </row>
    <row r="39" spans="1:11" ht="3.75" customHeight="1">
      <c r="A39" s="32"/>
      <c r="B39" s="32"/>
      <c r="C39" s="32"/>
      <c r="D39" s="32"/>
      <c r="E39" s="32"/>
      <c r="F39" s="32"/>
      <c r="G39" s="174"/>
      <c r="H39" s="219"/>
      <c r="I39" s="174"/>
      <c r="J39" s="32"/>
      <c r="K39" s="32"/>
    </row>
    <row r="40" spans="1:11" ht="12.75" customHeight="1">
      <c r="A40" s="32"/>
      <c r="B40" s="32"/>
      <c r="C40" s="32"/>
      <c r="D40" s="32"/>
      <c r="E40" s="32"/>
      <c r="F40" s="32"/>
      <c r="G40" s="127"/>
      <c r="H40" s="127"/>
      <c r="I40" s="127"/>
      <c r="J40" s="32"/>
      <c r="K40" s="32"/>
    </row>
    <row r="41" spans="1:11" ht="15">
      <c r="A41" s="32"/>
      <c r="B41" s="93" t="s">
        <v>136</v>
      </c>
      <c r="C41" s="32"/>
      <c r="D41" s="32"/>
      <c r="E41" s="32"/>
      <c r="F41" s="32"/>
      <c r="G41" s="127"/>
      <c r="H41" s="127"/>
      <c r="I41" s="127"/>
      <c r="J41" s="32"/>
      <c r="K41" s="32"/>
    </row>
    <row r="42" spans="1:11" ht="15">
      <c r="A42" s="32"/>
      <c r="B42" s="32"/>
      <c r="C42" s="32" t="s">
        <v>64</v>
      </c>
      <c r="D42" s="32"/>
      <c r="E42" s="32"/>
      <c r="F42" s="180">
        <v>7</v>
      </c>
      <c r="G42" s="127">
        <v>-427</v>
      </c>
      <c r="H42" s="127"/>
      <c r="I42" s="127">
        <v>-427</v>
      </c>
      <c r="J42" s="32"/>
      <c r="K42" s="32"/>
    </row>
    <row r="43" spans="1:11" ht="15">
      <c r="A43" s="32"/>
      <c r="B43" s="32"/>
      <c r="C43" s="32" t="s">
        <v>237</v>
      </c>
      <c r="D43" s="32"/>
      <c r="E43" s="32"/>
      <c r="F43" s="32"/>
      <c r="G43" s="127">
        <v>120077</v>
      </c>
      <c r="H43" s="127"/>
      <c r="I43" s="127">
        <f>-43021</f>
        <v>-43021</v>
      </c>
      <c r="J43" s="32"/>
      <c r="K43" s="32"/>
    </row>
    <row r="44" spans="1:11" ht="15">
      <c r="A44" s="32"/>
      <c r="B44" s="32"/>
      <c r="C44" s="32" t="s">
        <v>236</v>
      </c>
      <c r="D44" s="32"/>
      <c r="E44" s="32"/>
      <c r="F44" s="32"/>
      <c r="G44" s="127"/>
      <c r="H44" s="127"/>
      <c r="I44" s="127"/>
      <c r="J44" s="32"/>
      <c r="K44" s="32"/>
    </row>
    <row r="45" spans="1:11" ht="15">
      <c r="A45" s="32"/>
      <c r="B45" s="32"/>
      <c r="C45" s="32" t="s">
        <v>191</v>
      </c>
      <c r="D45" s="32"/>
      <c r="E45" s="32"/>
      <c r="F45" s="32"/>
      <c r="G45" s="127">
        <v>-32038</v>
      </c>
      <c r="H45" s="127"/>
      <c r="I45" s="127">
        <v>0</v>
      </c>
      <c r="J45" s="32"/>
      <c r="K45" s="32"/>
    </row>
    <row r="46" spans="1:11" ht="15">
      <c r="A46" s="32"/>
      <c r="B46" s="32"/>
      <c r="C46" s="32" t="s">
        <v>137</v>
      </c>
      <c r="D46" s="32"/>
      <c r="E46" s="32"/>
      <c r="F46" s="32"/>
      <c r="G46" s="127">
        <v>-73164</v>
      </c>
      <c r="H46" s="127"/>
      <c r="I46" s="127">
        <f>-166+50-27933-156+204+557</f>
        <v>-27444</v>
      </c>
      <c r="J46" s="32"/>
      <c r="K46" s="32"/>
    </row>
    <row r="47" spans="1:11" ht="8.25" customHeight="1">
      <c r="A47" s="32"/>
      <c r="B47" s="32"/>
      <c r="C47" s="32"/>
      <c r="D47" s="32"/>
      <c r="E47" s="32"/>
      <c r="F47" s="32"/>
      <c r="G47" s="174"/>
      <c r="H47" s="219"/>
      <c r="I47" s="174"/>
      <c r="J47" s="32"/>
      <c r="K47" s="32"/>
    </row>
    <row r="48" spans="1:11" ht="18" customHeight="1">
      <c r="A48" s="32"/>
      <c r="B48" s="32"/>
      <c r="C48" s="32"/>
      <c r="D48" s="32"/>
      <c r="E48" s="32"/>
      <c r="F48" s="32"/>
      <c r="G48" s="127">
        <f>SUM(G42:G47)</f>
        <v>14448</v>
      </c>
      <c r="H48" s="127"/>
      <c r="I48" s="127">
        <f>SUM(I42:I47)</f>
        <v>-70892</v>
      </c>
      <c r="J48" s="32"/>
      <c r="K48" s="32"/>
    </row>
    <row r="49" spans="1:11" ht="3.75" customHeight="1">
      <c r="A49" s="32"/>
      <c r="B49" s="32"/>
      <c r="C49" s="32"/>
      <c r="D49" s="32"/>
      <c r="E49" s="32"/>
      <c r="F49" s="32"/>
      <c r="G49" s="174"/>
      <c r="H49" s="219"/>
      <c r="I49" s="174"/>
      <c r="J49" s="32"/>
      <c r="K49" s="32"/>
    </row>
    <row r="50" spans="1:11" ht="12.75" customHeight="1">
      <c r="A50" s="32"/>
      <c r="B50" s="32"/>
      <c r="C50" s="32"/>
      <c r="D50" s="32"/>
      <c r="E50" s="32"/>
      <c r="F50" s="32"/>
      <c r="G50" s="127"/>
      <c r="H50" s="127"/>
      <c r="I50" s="127"/>
      <c r="J50" s="32"/>
      <c r="K50" s="32"/>
    </row>
    <row r="51" spans="1:11" ht="15">
      <c r="A51" s="32"/>
      <c r="B51" s="32" t="s">
        <v>117</v>
      </c>
      <c r="C51" s="32"/>
      <c r="D51" s="32"/>
      <c r="E51" s="32"/>
      <c r="F51" s="32"/>
      <c r="G51" s="127">
        <f>+G30+G38+G48</f>
        <v>347199</v>
      </c>
      <c r="H51" s="127"/>
      <c r="I51" s="127">
        <f>+I30+I38+I48</f>
        <v>-21609</v>
      </c>
      <c r="J51" s="32"/>
      <c r="K51" s="32"/>
    </row>
    <row r="52" spans="1:11" ht="6.75" customHeight="1">
      <c r="A52" s="32"/>
      <c r="B52" s="32"/>
      <c r="C52" s="32"/>
      <c r="D52" s="32"/>
      <c r="E52" s="32"/>
      <c r="F52" s="32"/>
      <c r="G52" s="127"/>
      <c r="H52" s="127"/>
      <c r="I52" s="127"/>
      <c r="J52" s="32"/>
      <c r="K52" s="32"/>
    </row>
    <row r="53" spans="1:11" ht="15" customHeight="1">
      <c r="A53" s="32"/>
      <c r="B53" s="32" t="s">
        <v>65</v>
      </c>
      <c r="C53" s="32"/>
      <c r="D53" s="32"/>
      <c r="E53" s="32"/>
      <c r="F53" s="32"/>
      <c r="G53" s="127">
        <v>0</v>
      </c>
      <c r="H53" s="127"/>
      <c r="I53" s="127">
        <v>64</v>
      </c>
      <c r="J53" s="32"/>
      <c r="K53" s="32"/>
    </row>
    <row r="54" spans="1:11" ht="6" customHeight="1">
      <c r="A54" s="32"/>
      <c r="B54" s="32"/>
      <c r="C54" s="32"/>
      <c r="D54" s="32"/>
      <c r="E54" s="32"/>
      <c r="F54" s="32"/>
      <c r="G54" s="127"/>
      <c r="H54" s="127"/>
      <c r="I54" s="127"/>
      <c r="J54" s="32"/>
      <c r="K54" s="32"/>
    </row>
    <row r="55" spans="1:11" ht="15">
      <c r="A55" s="32"/>
      <c r="B55" s="32" t="s">
        <v>153</v>
      </c>
      <c r="C55" s="32"/>
      <c r="D55" s="32"/>
      <c r="E55" s="32"/>
      <c r="F55" s="32"/>
      <c r="G55" s="127">
        <v>-48936</v>
      </c>
      <c r="H55" s="127"/>
      <c r="I55" s="127">
        <v>-27391</v>
      </c>
      <c r="J55" s="32"/>
      <c r="K55" s="32"/>
    </row>
    <row r="56" spans="1:11" ht="8.25" customHeight="1">
      <c r="A56" s="32"/>
      <c r="B56" s="32"/>
      <c r="C56" s="32"/>
      <c r="D56" s="32"/>
      <c r="E56" s="32"/>
      <c r="F56" s="32"/>
      <c r="G56" s="174"/>
      <c r="H56" s="219"/>
      <c r="I56" s="174"/>
      <c r="J56" s="32"/>
      <c r="K56" s="32"/>
    </row>
    <row r="57" spans="1:11" ht="17.25" customHeight="1">
      <c r="A57" s="32"/>
      <c r="B57" s="32" t="s">
        <v>154</v>
      </c>
      <c r="C57" s="32"/>
      <c r="D57" s="32"/>
      <c r="E57" s="32"/>
      <c r="F57" s="32"/>
      <c r="G57" s="127">
        <f>SUM(G50:G56)</f>
        <v>298263</v>
      </c>
      <c r="H57" s="127"/>
      <c r="I57" s="127">
        <f>SUM(I50:I56)</f>
        <v>-48936</v>
      </c>
      <c r="J57" s="32"/>
      <c r="K57" s="32"/>
    </row>
    <row r="58" spans="1:11" ht="5.25" customHeight="1" thickBot="1">
      <c r="A58" s="32"/>
      <c r="B58" s="32"/>
      <c r="C58" s="32"/>
      <c r="D58" s="32"/>
      <c r="E58" s="32"/>
      <c r="F58" s="32"/>
      <c r="G58" s="175"/>
      <c r="H58" s="237"/>
      <c r="I58" s="175"/>
      <c r="J58" s="32"/>
      <c r="K58" s="32"/>
    </row>
    <row r="59" spans="1:11" ht="15.75" thickTop="1">
      <c r="A59" s="32"/>
      <c r="B59" s="32"/>
      <c r="C59" s="32"/>
      <c r="D59" s="32"/>
      <c r="E59" s="32"/>
      <c r="F59" s="32"/>
      <c r="G59" s="127"/>
      <c r="H59" s="127"/>
      <c r="I59" s="127"/>
      <c r="J59" s="32"/>
      <c r="K59" s="32"/>
    </row>
    <row r="60" spans="1:11" ht="15">
      <c r="A60" s="32"/>
      <c r="B60" s="32"/>
      <c r="C60" s="32"/>
      <c r="D60" s="32"/>
      <c r="E60" s="32"/>
      <c r="F60" s="32"/>
      <c r="G60" s="32"/>
      <c r="H60" s="32"/>
      <c r="I60" s="32"/>
      <c r="J60" s="32"/>
      <c r="K60" s="32"/>
    </row>
    <row r="61" spans="1:11" ht="15">
      <c r="A61" s="32"/>
      <c r="B61" s="32"/>
      <c r="C61" s="32"/>
      <c r="D61" s="32"/>
      <c r="E61" s="32"/>
      <c r="F61" s="32"/>
      <c r="G61" s="32"/>
      <c r="H61" s="32"/>
      <c r="I61" s="32"/>
      <c r="J61" s="32"/>
      <c r="K61" s="32"/>
    </row>
    <row r="62" spans="1:11" ht="15">
      <c r="A62" s="32"/>
      <c r="B62" s="252" t="s">
        <v>279</v>
      </c>
      <c r="C62" s="252"/>
      <c r="D62" s="252"/>
      <c r="E62" s="252"/>
      <c r="F62" s="252"/>
      <c r="G62" s="252"/>
      <c r="H62" s="252"/>
      <c r="I62" s="252"/>
      <c r="J62" s="252"/>
      <c r="K62" s="32"/>
    </row>
    <row r="63" spans="1:11" ht="15">
      <c r="A63" s="32"/>
      <c r="B63" s="251" t="s">
        <v>144</v>
      </c>
      <c r="C63" s="251"/>
      <c r="D63" s="251"/>
      <c r="E63" s="251"/>
      <c r="F63" s="251"/>
      <c r="G63" s="251"/>
      <c r="H63" s="251"/>
      <c r="I63" s="251"/>
      <c r="J63" s="251"/>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1:11" ht="15">
      <c r="A78" s="32"/>
      <c r="B78" s="32"/>
      <c r="C78" s="32"/>
      <c r="D78" s="32"/>
      <c r="E78" s="32"/>
      <c r="F78" s="32"/>
      <c r="G78" s="32"/>
      <c r="H78" s="32"/>
      <c r="I78" s="32"/>
      <c r="J78" s="32"/>
      <c r="K78" s="32"/>
    </row>
    <row r="79" spans="1:11" ht="15">
      <c r="A79" s="32"/>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11" ht="15">
      <c r="B92" s="32"/>
      <c r="C92" s="32"/>
      <c r="D92" s="32"/>
      <c r="E92" s="32"/>
      <c r="F92" s="32"/>
      <c r="G92" s="32"/>
      <c r="H92" s="32"/>
      <c r="I92" s="32"/>
      <c r="J92" s="32"/>
      <c r="K92" s="32"/>
    </row>
    <row r="93" spans="2:11" ht="15">
      <c r="B93" s="32"/>
      <c r="C93" s="32"/>
      <c r="D93" s="32"/>
      <c r="E93" s="32"/>
      <c r="F93" s="32"/>
      <c r="G93" s="32"/>
      <c r="H93" s="32"/>
      <c r="I93" s="32"/>
      <c r="J93" s="32"/>
      <c r="K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row r="137" spans="2:6" ht="15">
      <c r="B137" s="32"/>
      <c r="C137" s="32"/>
      <c r="D137" s="32"/>
      <c r="E137" s="32"/>
      <c r="F137" s="32"/>
    </row>
  </sheetData>
  <mergeCells count="2">
    <mergeCell ref="B62:J62"/>
    <mergeCell ref="B63:J63"/>
  </mergeCells>
  <printOptions/>
  <pageMargins left="0.75" right="0.5" top="0.75" bottom="0.25" header="0.5" footer="0.25"/>
  <pageSetup firstPageNumber="4" useFirstPageNumber="1" fitToHeight="1" fitToWidth="1" horizontalDpi="300" verticalDpi="300" orientation="portrait" paperSize="9" scale="7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462"/>
  <sheetViews>
    <sheetView tabSelected="1" view="pageBreakPreview" zoomScale="75" zoomScaleNormal="75" zoomScaleSheetLayoutView="75" workbookViewId="0" topLeftCell="A1">
      <selection activeCell="A8" sqref="A8"/>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s>
  <sheetData>
    <row r="2" ht="15.75">
      <c r="B2" s="186" t="s">
        <v>151</v>
      </c>
    </row>
    <row r="3" ht="12.75" customHeight="1">
      <c r="B3" s="187" t="s">
        <v>152</v>
      </c>
    </row>
    <row r="4" ht="15">
      <c r="B4" s="99" t="s">
        <v>41</v>
      </c>
    </row>
    <row r="5" ht="15">
      <c r="B5" s="99"/>
    </row>
    <row r="6" ht="18">
      <c r="B6" s="100" t="s">
        <v>243</v>
      </c>
    </row>
    <row r="7" ht="15">
      <c r="B7" s="23" t="s">
        <v>0</v>
      </c>
    </row>
    <row r="10" ht="18">
      <c r="B10" s="101" t="s">
        <v>147</v>
      </c>
    </row>
    <row r="13" spans="2:15" ht="15.75">
      <c r="B13" s="102" t="s">
        <v>68</v>
      </c>
      <c r="C13" s="104" t="s">
        <v>304</v>
      </c>
      <c r="D13" s="32"/>
      <c r="E13" s="32"/>
      <c r="F13" s="32"/>
      <c r="G13" s="32"/>
      <c r="H13" s="32"/>
      <c r="I13" s="32"/>
      <c r="J13" s="32"/>
      <c r="K13" s="32"/>
      <c r="L13" s="32"/>
      <c r="M13" s="32"/>
      <c r="N13" s="32"/>
      <c r="O13" s="32"/>
    </row>
    <row r="14" spans="2:15" ht="8.25" customHeight="1">
      <c r="B14" s="64"/>
      <c r="C14" s="24"/>
      <c r="D14" s="32"/>
      <c r="E14" s="32"/>
      <c r="F14" s="32"/>
      <c r="G14" s="32"/>
      <c r="H14" s="32"/>
      <c r="I14" s="32"/>
      <c r="J14" s="32"/>
      <c r="K14" s="32"/>
      <c r="L14" s="32"/>
      <c r="M14" s="32"/>
      <c r="N14" s="32"/>
      <c r="O14" s="32"/>
    </row>
    <row r="15" spans="2:15" ht="15">
      <c r="B15" s="64"/>
      <c r="C15" s="31"/>
      <c r="D15" s="32"/>
      <c r="E15" s="32"/>
      <c r="F15" s="32"/>
      <c r="G15" s="32"/>
      <c r="H15" s="32"/>
      <c r="I15" s="32"/>
      <c r="J15" s="32"/>
      <c r="K15" s="32"/>
      <c r="L15" s="32"/>
      <c r="M15" s="32"/>
      <c r="N15" s="32"/>
      <c r="O15" s="32"/>
    </row>
    <row r="16" spans="2:15" ht="15">
      <c r="B16" s="64"/>
      <c r="C16" s="31"/>
      <c r="D16" s="32"/>
      <c r="E16" s="32"/>
      <c r="F16" s="32"/>
      <c r="G16" s="32"/>
      <c r="H16" s="32"/>
      <c r="I16" s="32"/>
      <c r="J16" s="32"/>
      <c r="K16" s="32"/>
      <c r="L16" s="32"/>
      <c r="M16" s="32"/>
      <c r="N16" s="32"/>
      <c r="O16" s="32"/>
    </row>
    <row r="17" spans="2:15" ht="15">
      <c r="B17" s="64"/>
      <c r="C17" s="31"/>
      <c r="D17" s="32"/>
      <c r="E17" s="32"/>
      <c r="F17" s="32"/>
      <c r="G17" s="32"/>
      <c r="H17" s="32"/>
      <c r="I17" s="32"/>
      <c r="J17" s="32"/>
      <c r="K17" s="32"/>
      <c r="L17" s="32"/>
      <c r="M17" s="32"/>
      <c r="N17" s="32"/>
      <c r="O17" s="32"/>
    </row>
    <row r="18" spans="2:15" ht="15">
      <c r="B18" s="64"/>
      <c r="C18" s="24"/>
      <c r="D18" s="32"/>
      <c r="E18" s="32"/>
      <c r="F18" s="32"/>
      <c r="G18" s="32"/>
      <c r="H18" s="32"/>
      <c r="I18" s="32"/>
      <c r="J18" s="32"/>
      <c r="K18" s="32"/>
      <c r="L18" s="32"/>
      <c r="M18" s="32"/>
      <c r="N18" s="32"/>
      <c r="O18" s="32"/>
    </row>
    <row r="19" spans="2:15" ht="15">
      <c r="B19" s="64"/>
      <c r="C19" s="31"/>
      <c r="D19" s="32"/>
      <c r="E19" s="32"/>
      <c r="F19" s="32"/>
      <c r="G19" s="32"/>
      <c r="H19" s="32"/>
      <c r="I19" s="32"/>
      <c r="J19" s="32"/>
      <c r="K19" s="32"/>
      <c r="L19" s="32"/>
      <c r="M19" s="32"/>
      <c r="N19" s="32"/>
      <c r="O19" s="32"/>
    </row>
    <row r="20" spans="2:15" ht="15">
      <c r="B20" s="64"/>
      <c r="C20" s="31"/>
      <c r="D20" s="32"/>
      <c r="E20" s="32"/>
      <c r="F20" s="32"/>
      <c r="G20" s="32"/>
      <c r="H20" s="32"/>
      <c r="I20" s="32"/>
      <c r="J20" s="32"/>
      <c r="K20" s="32"/>
      <c r="L20" s="32"/>
      <c r="M20" s="32"/>
      <c r="N20" s="32"/>
      <c r="O20" s="32"/>
    </row>
    <row r="21" spans="2:15" ht="15">
      <c r="B21" s="64"/>
      <c r="C21" s="31"/>
      <c r="D21" s="32"/>
      <c r="E21" s="32"/>
      <c r="F21" s="32"/>
      <c r="G21" s="32"/>
      <c r="H21" s="32"/>
      <c r="I21" s="32"/>
      <c r="J21" s="32"/>
      <c r="K21" s="32"/>
      <c r="L21" s="32"/>
      <c r="M21" s="32"/>
      <c r="N21" s="32"/>
      <c r="O21" s="32"/>
    </row>
    <row r="22" spans="2:15" ht="15">
      <c r="B22" s="64"/>
      <c r="C22" s="26"/>
      <c r="D22" s="32"/>
      <c r="E22" s="32"/>
      <c r="F22" s="32"/>
      <c r="G22" s="32"/>
      <c r="H22" s="32"/>
      <c r="I22" s="32"/>
      <c r="J22" s="32"/>
      <c r="K22" s="32"/>
      <c r="L22" s="32"/>
      <c r="M22" s="32"/>
      <c r="N22" s="32"/>
      <c r="O22" s="32"/>
    </row>
    <row r="23" spans="2:15" ht="15">
      <c r="B23" s="64"/>
      <c r="C23" s="26"/>
      <c r="D23" s="32"/>
      <c r="E23" s="32"/>
      <c r="F23" s="32"/>
      <c r="G23" s="32"/>
      <c r="H23" s="32"/>
      <c r="I23" s="32"/>
      <c r="J23" s="32"/>
      <c r="K23" s="32"/>
      <c r="L23" s="32"/>
      <c r="M23" s="32"/>
      <c r="N23" s="32"/>
      <c r="O23" s="32"/>
    </row>
    <row r="24" spans="2:15" ht="15">
      <c r="B24" s="64"/>
      <c r="C24" s="26"/>
      <c r="D24" s="32"/>
      <c r="E24" s="32"/>
      <c r="F24" s="32"/>
      <c r="G24" s="32"/>
      <c r="H24" s="32"/>
      <c r="I24" s="32"/>
      <c r="J24" s="32"/>
      <c r="K24" s="32"/>
      <c r="L24" s="32"/>
      <c r="M24" s="32"/>
      <c r="N24" s="32"/>
      <c r="O24" s="32"/>
    </row>
    <row r="25" spans="2:15" ht="15">
      <c r="B25" s="64"/>
      <c r="C25" s="26"/>
      <c r="D25" s="32"/>
      <c r="E25" s="32"/>
      <c r="F25" s="32"/>
      <c r="G25" s="32"/>
      <c r="H25" s="32"/>
      <c r="I25" s="32"/>
      <c r="J25" s="32"/>
      <c r="K25" s="32"/>
      <c r="L25" s="32"/>
      <c r="M25" s="32"/>
      <c r="N25" s="32"/>
      <c r="O25" s="32"/>
    </row>
    <row r="26" spans="2:15" ht="15">
      <c r="B26" s="64"/>
      <c r="C26" s="26"/>
      <c r="D26" s="32"/>
      <c r="E26" s="32"/>
      <c r="F26" s="32"/>
      <c r="G26" s="32"/>
      <c r="H26" s="32"/>
      <c r="K26" s="79" t="s">
        <v>261</v>
      </c>
      <c r="L26" s="32"/>
      <c r="M26" s="79" t="s">
        <v>293</v>
      </c>
      <c r="N26" s="32"/>
      <c r="O26" s="32"/>
    </row>
    <row r="27" spans="2:15" ht="15">
      <c r="B27" s="64"/>
      <c r="C27" s="26"/>
      <c r="D27" s="32"/>
      <c r="E27" s="32"/>
      <c r="F27" s="32"/>
      <c r="G27" s="32"/>
      <c r="H27" s="32"/>
      <c r="K27" s="79" t="s">
        <v>262</v>
      </c>
      <c r="L27" s="32"/>
      <c r="M27" s="79" t="s">
        <v>266</v>
      </c>
      <c r="N27" s="32"/>
      <c r="O27" s="79" t="s">
        <v>263</v>
      </c>
    </row>
    <row r="28" spans="2:15" ht="15">
      <c r="B28" s="64"/>
      <c r="C28" s="241" t="s">
        <v>264</v>
      </c>
      <c r="D28" s="32"/>
      <c r="E28" s="32"/>
      <c r="F28" s="32"/>
      <c r="G28" s="32"/>
      <c r="H28" s="32"/>
      <c r="K28" s="180" t="s">
        <v>10</v>
      </c>
      <c r="L28" s="32"/>
      <c r="M28" s="180" t="s">
        <v>10</v>
      </c>
      <c r="N28" s="32"/>
      <c r="O28" s="180" t="s">
        <v>10</v>
      </c>
    </row>
    <row r="29" spans="2:15" ht="15">
      <c r="B29" s="64"/>
      <c r="C29" s="26" t="s">
        <v>301</v>
      </c>
      <c r="D29" s="32"/>
      <c r="E29" s="32"/>
      <c r="F29" s="32"/>
      <c r="G29" s="32"/>
      <c r="H29" s="32"/>
      <c r="N29" s="32"/>
      <c r="O29" s="32"/>
    </row>
    <row r="30" spans="2:15" ht="15">
      <c r="B30" s="64"/>
      <c r="C30" s="26"/>
      <c r="D30" s="28" t="s">
        <v>24</v>
      </c>
      <c r="E30" s="32" t="s">
        <v>267</v>
      </c>
      <c r="F30" s="32"/>
      <c r="G30" s="32"/>
      <c r="H30" s="32"/>
      <c r="K30" s="32">
        <v>121699</v>
      </c>
      <c r="L30" s="32"/>
      <c r="M30" s="32">
        <v>-3134</v>
      </c>
      <c r="N30" s="32"/>
      <c r="O30" s="32">
        <f>+M30+K30</f>
        <v>118565</v>
      </c>
    </row>
    <row r="31" spans="2:15" ht="15">
      <c r="B31" s="64"/>
      <c r="C31" s="26"/>
      <c r="D31" s="28" t="s">
        <v>24</v>
      </c>
      <c r="E31" s="32" t="s">
        <v>265</v>
      </c>
      <c r="F31" s="32"/>
      <c r="G31" s="32"/>
      <c r="H31" s="32"/>
      <c r="K31" s="32">
        <v>-586626</v>
      </c>
      <c r="L31" s="32"/>
      <c r="M31" s="32">
        <v>-26480</v>
      </c>
      <c r="N31" s="32"/>
      <c r="O31" s="32">
        <f>+M31+K31</f>
        <v>-613106</v>
      </c>
    </row>
    <row r="32" spans="2:15" ht="15.75" thickBot="1">
      <c r="B32" s="64"/>
      <c r="C32" s="26"/>
      <c r="D32" s="28" t="s">
        <v>24</v>
      </c>
      <c r="E32" s="32" t="s">
        <v>47</v>
      </c>
      <c r="F32" s="32"/>
      <c r="G32" s="32"/>
      <c r="H32" s="32"/>
      <c r="I32" s="32"/>
      <c r="J32" s="32"/>
      <c r="K32" s="242">
        <v>11327</v>
      </c>
      <c r="L32" s="32"/>
      <c r="M32" s="242">
        <f>-M31-M30</f>
        <v>29614</v>
      </c>
      <c r="N32" s="32"/>
      <c r="O32" s="242">
        <f>+M32+K32</f>
        <v>40941</v>
      </c>
    </row>
    <row r="33" spans="2:15" ht="15.75" thickTop="1">
      <c r="B33" s="64"/>
      <c r="C33" s="26"/>
      <c r="D33" s="32"/>
      <c r="E33" s="32"/>
      <c r="F33" s="32"/>
      <c r="G33" s="32"/>
      <c r="H33" s="32"/>
      <c r="I33" s="32"/>
      <c r="J33" s="32"/>
      <c r="K33" s="32"/>
      <c r="L33" s="32"/>
      <c r="M33" s="32"/>
      <c r="N33" s="32"/>
      <c r="O33" s="32"/>
    </row>
    <row r="34" spans="2:15" ht="15">
      <c r="B34" s="64"/>
      <c r="C34" s="26"/>
      <c r="D34" s="32"/>
      <c r="E34" s="32"/>
      <c r="F34" s="32"/>
      <c r="G34" s="32"/>
      <c r="H34" s="32"/>
      <c r="I34" s="32"/>
      <c r="J34" s="32"/>
      <c r="K34" s="32"/>
      <c r="L34" s="32"/>
      <c r="M34" s="32"/>
      <c r="N34" s="32"/>
      <c r="O34" s="32"/>
    </row>
    <row r="35" spans="2:15" ht="8.25" customHeight="1">
      <c r="B35" s="64"/>
      <c r="C35" s="26"/>
      <c r="D35" s="32"/>
      <c r="E35" s="32"/>
      <c r="F35" s="32"/>
      <c r="G35" s="32"/>
      <c r="H35" s="32"/>
      <c r="I35" s="32"/>
      <c r="J35" s="32"/>
      <c r="K35" s="32"/>
      <c r="L35" s="32"/>
      <c r="M35" s="32"/>
      <c r="N35" s="32"/>
      <c r="O35" s="32"/>
    </row>
    <row r="36" spans="2:15" ht="15.75">
      <c r="B36" s="102" t="s">
        <v>69</v>
      </c>
      <c r="C36" s="105" t="s">
        <v>305</v>
      </c>
      <c r="D36" s="32"/>
      <c r="E36" s="32"/>
      <c r="F36" s="32"/>
      <c r="G36" s="32"/>
      <c r="H36" s="32"/>
      <c r="I36" s="32"/>
      <c r="J36" s="32"/>
      <c r="K36" s="32"/>
      <c r="L36" s="32"/>
      <c r="M36" s="32"/>
      <c r="N36" s="32"/>
      <c r="O36" s="32"/>
    </row>
    <row r="37" spans="2:15" ht="8.25" customHeight="1">
      <c r="B37" s="64"/>
      <c r="C37" s="32"/>
      <c r="D37" s="32"/>
      <c r="E37" s="32"/>
      <c r="F37" s="32"/>
      <c r="G37" s="32"/>
      <c r="H37" s="32"/>
      <c r="I37" s="32"/>
      <c r="J37" s="32"/>
      <c r="K37" s="32"/>
      <c r="L37" s="32"/>
      <c r="M37" s="32"/>
      <c r="N37" s="32"/>
      <c r="O37" s="32"/>
    </row>
    <row r="38" spans="2:15" ht="15">
      <c r="B38" s="64"/>
      <c r="C38" s="32"/>
      <c r="D38" s="32"/>
      <c r="E38" s="32"/>
      <c r="F38" s="32"/>
      <c r="G38" s="32"/>
      <c r="H38" s="32"/>
      <c r="I38" s="32"/>
      <c r="J38" s="32"/>
      <c r="K38" s="32"/>
      <c r="L38" s="32"/>
      <c r="M38" s="32"/>
      <c r="N38" s="32"/>
      <c r="O38" s="32"/>
    </row>
    <row r="39" spans="2:15" ht="15">
      <c r="B39" s="64"/>
      <c r="C39" s="32"/>
      <c r="D39" s="32"/>
      <c r="E39" s="32"/>
      <c r="F39" s="32"/>
      <c r="G39" s="32"/>
      <c r="H39" s="32"/>
      <c r="I39" s="32"/>
      <c r="J39" s="32"/>
      <c r="K39" s="32"/>
      <c r="L39" s="32"/>
      <c r="M39" s="32"/>
      <c r="N39" s="32"/>
      <c r="O39" s="32"/>
    </row>
    <row r="40" spans="2:15" ht="15">
      <c r="B40" s="64"/>
      <c r="C40" s="32"/>
      <c r="D40" s="32"/>
      <c r="E40" s="32"/>
      <c r="F40" s="32"/>
      <c r="G40" s="32"/>
      <c r="H40" s="32"/>
      <c r="I40" s="32"/>
      <c r="J40" s="32"/>
      <c r="K40" s="32"/>
      <c r="L40" s="32"/>
      <c r="M40" s="32"/>
      <c r="N40" s="32"/>
      <c r="O40" s="32"/>
    </row>
    <row r="41" spans="2:15" ht="15">
      <c r="B41" s="64"/>
      <c r="C41" s="32"/>
      <c r="D41" s="32"/>
      <c r="E41" s="32"/>
      <c r="F41" s="32"/>
      <c r="G41" s="32"/>
      <c r="H41" s="32"/>
      <c r="I41" s="32"/>
      <c r="J41" s="32"/>
      <c r="K41" s="32"/>
      <c r="L41" s="32"/>
      <c r="M41" s="32"/>
      <c r="N41" s="32"/>
      <c r="O41" s="32"/>
    </row>
    <row r="42" spans="2:15" ht="15">
      <c r="B42" s="64"/>
      <c r="C42" s="32"/>
      <c r="D42" s="32"/>
      <c r="E42" s="32"/>
      <c r="F42" s="32"/>
      <c r="G42" s="32"/>
      <c r="H42" s="32"/>
      <c r="I42" s="32"/>
      <c r="J42" s="32"/>
      <c r="K42" s="32"/>
      <c r="L42" s="32"/>
      <c r="M42" s="32"/>
      <c r="N42" s="32"/>
      <c r="O42" s="32"/>
    </row>
    <row r="43" spans="2:15" ht="15">
      <c r="B43" s="64"/>
      <c r="C43" s="32"/>
      <c r="D43" s="32"/>
      <c r="E43" s="32"/>
      <c r="F43" s="32"/>
      <c r="G43" s="32"/>
      <c r="H43" s="32"/>
      <c r="I43" s="32"/>
      <c r="J43" s="32"/>
      <c r="K43" s="32"/>
      <c r="L43" s="32"/>
      <c r="M43" s="32"/>
      <c r="N43" s="32"/>
      <c r="O43" s="32"/>
    </row>
    <row r="44" spans="2:15" ht="8.25" customHeight="1">
      <c r="B44" s="64"/>
      <c r="C44" s="32"/>
      <c r="D44" s="32"/>
      <c r="E44" s="32"/>
      <c r="F44" s="32"/>
      <c r="G44" s="32"/>
      <c r="H44" s="32"/>
      <c r="I44" s="32"/>
      <c r="J44" s="32"/>
      <c r="K44" s="32"/>
      <c r="L44" s="32"/>
      <c r="M44" s="32"/>
      <c r="N44" s="32"/>
      <c r="O44" s="32"/>
    </row>
    <row r="45" spans="2:15" ht="15.75">
      <c r="B45" s="102" t="s">
        <v>70</v>
      </c>
      <c r="C45" s="105" t="s">
        <v>306</v>
      </c>
      <c r="D45" s="32"/>
      <c r="E45" s="32"/>
      <c r="F45" s="32"/>
      <c r="G45" s="32"/>
      <c r="H45" s="32"/>
      <c r="I45" s="32"/>
      <c r="J45" s="32"/>
      <c r="K45" s="32"/>
      <c r="L45" s="32"/>
      <c r="M45" s="32"/>
      <c r="N45" s="32"/>
      <c r="O45" s="32"/>
    </row>
    <row r="46" spans="2:15" ht="8.25" customHeight="1">
      <c r="B46" s="103"/>
      <c r="C46" s="32"/>
      <c r="D46" s="32"/>
      <c r="E46" s="32"/>
      <c r="F46" s="32"/>
      <c r="G46" s="32"/>
      <c r="H46" s="32"/>
      <c r="I46" s="32"/>
      <c r="J46" s="32"/>
      <c r="K46" s="32"/>
      <c r="L46" s="32"/>
      <c r="M46" s="32"/>
      <c r="N46" s="32"/>
      <c r="O46" s="32"/>
    </row>
    <row r="47" spans="2:17" ht="15.75" customHeight="1">
      <c r="B47" s="103"/>
      <c r="C47" s="255" t="s">
        <v>230</v>
      </c>
      <c r="D47" s="256"/>
      <c r="E47" s="256"/>
      <c r="F47" s="256"/>
      <c r="G47" s="256"/>
      <c r="H47" s="256"/>
      <c r="I47" s="256"/>
      <c r="J47" s="256"/>
      <c r="K47" s="256"/>
      <c r="L47" s="256"/>
      <c r="M47" s="256"/>
      <c r="N47" s="256"/>
      <c r="O47" s="256"/>
      <c r="P47" s="256"/>
      <c r="Q47" s="256"/>
    </row>
    <row r="48" spans="2:17" ht="15.75" customHeight="1">
      <c r="B48" s="103"/>
      <c r="C48" s="230" t="s">
        <v>173</v>
      </c>
      <c r="D48" s="256" t="s">
        <v>228</v>
      </c>
      <c r="E48" s="256"/>
      <c r="F48" s="256"/>
      <c r="G48" s="256"/>
      <c r="H48" s="256"/>
      <c r="I48" s="256"/>
      <c r="J48" s="256"/>
      <c r="K48" s="256"/>
      <c r="L48" s="256"/>
      <c r="M48" s="256"/>
      <c r="N48" s="256"/>
      <c r="O48" s="256"/>
      <c r="P48" s="256"/>
      <c r="Q48" s="256"/>
    </row>
    <row r="49" spans="2:17" ht="15">
      <c r="B49" s="103"/>
      <c r="C49" s="230" t="s">
        <v>174</v>
      </c>
      <c r="D49" s="256" t="s">
        <v>270</v>
      </c>
      <c r="E49" s="256"/>
      <c r="F49" s="256"/>
      <c r="G49" s="256"/>
      <c r="H49" s="256"/>
      <c r="I49" s="256"/>
      <c r="J49" s="256"/>
      <c r="K49" s="256"/>
      <c r="L49" s="256"/>
      <c r="M49" s="256"/>
      <c r="N49" s="256"/>
      <c r="O49" s="256"/>
      <c r="P49" s="256"/>
      <c r="Q49" s="256"/>
    </row>
    <row r="50" spans="2:17" ht="15">
      <c r="B50" s="103"/>
      <c r="C50" s="230"/>
      <c r="D50" s="65" t="s">
        <v>269</v>
      </c>
      <c r="E50" s="65"/>
      <c r="F50" s="65"/>
      <c r="G50" s="65"/>
      <c r="H50" s="229"/>
      <c r="I50" s="229"/>
      <c r="J50" s="229"/>
      <c r="K50" s="229"/>
      <c r="L50" s="229"/>
      <c r="M50" s="229"/>
      <c r="N50" s="229"/>
      <c r="O50" s="229"/>
      <c r="P50" s="229"/>
      <c r="Q50" s="229"/>
    </row>
    <row r="51" spans="2:17" ht="15">
      <c r="B51" s="103"/>
      <c r="C51" s="230"/>
      <c r="D51" s="65"/>
      <c r="E51" s="65"/>
      <c r="F51" s="65"/>
      <c r="G51" s="65"/>
      <c r="H51" s="229"/>
      <c r="I51" s="229"/>
      <c r="J51" s="229"/>
      <c r="K51" s="229"/>
      <c r="L51" s="229"/>
      <c r="M51" s="229"/>
      <c r="N51" s="229"/>
      <c r="O51" s="229"/>
      <c r="P51" s="229"/>
      <c r="Q51" s="229"/>
    </row>
    <row r="52" spans="2:15" ht="15">
      <c r="B52" s="103"/>
      <c r="C52" s="32"/>
      <c r="D52" s="32"/>
      <c r="E52" s="32"/>
      <c r="F52" s="32"/>
      <c r="G52" s="32"/>
      <c r="H52" s="32"/>
      <c r="I52" s="32"/>
      <c r="J52" s="32"/>
      <c r="K52" s="32"/>
      <c r="L52" s="32"/>
      <c r="M52" s="32"/>
      <c r="N52" s="32"/>
      <c r="O52" s="32"/>
    </row>
    <row r="53" spans="2:15" ht="8.25" customHeight="1">
      <c r="B53" s="103"/>
      <c r="C53" s="32"/>
      <c r="D53" s="32"/>
      <c r="E53" s="32"/>
      <c r="F53" s="32"/>
      <c r="G53" s="32"/>
      <c r="H53" s="32"/>
      <c r="I53" s="32"/>
      <c r="J53" s="32"/>
      <c r="K53" s="32"/>
      <c r="L53" s="32"/>
      <c r="M53" s="32"/>
      <c r="N53" s="32"/>
      <c r="O53" s="32"/>
    </row>
    <row r="54" spans="2:15" ht="15.75">
      <c r="B54" s="102" t="s">
        <v>71</v>
      </c>
      <c r="C54" s="105" t="s">
        <v>104</v>
      </c>
      <c r="D54" s="32"/>
      <c r="E54" s="32"/>
      <c r="F54" s="32"/>
      <c r="G54" s="32"/>
      <c r="H54" s="32"/>
      <c r="I54" s="32"/>
      <c r="J54" s="32"/>
      <c r="K54" s="32"/>
      <c r="L54" s="32"/>
      <c r="M54" s="32"/>
      <c r="N54" s="32"/>
      <c r="O54" s="32"/>
    </row>
    <row r="55" spans="2:15" ht="8.25" customHeight="1">
      <c r="B55" s="103"/>
      <c r="C55" s="32"/>
      <c r="D55" s="32"/>
      <c r="E55" s="32"/>
      <c r="F55" s="32"/>
      <c r="G55" s="32"/>
      <c r="H55" s="32"/>
      <c r="I55" s="32"/>
      <c r="J55" s="32"/>
      <c r="K55" s="32"/>
      <c r="L55" s="32"/>
      <c r="M55" s="32"/>
      <c r="N55" s="32"/>
      <c r="O55" s="32"/>
    </row>
    <row r="56" spans="2:15" ht="15">
      <c r="B56" s="103"/>
      <c r="D56" s="32"/>
      <c r="E56" s="32"/>
      <c r="F56" s="32"/>
      <c r="G56" s="32"/>
      <c r="H56" s="32"/>
      <c r="I56" s="32"/>
      <c r="J56" s="32"/>
      <c r="K56" s="32"/>
      <c r="L56" s="32"/>
      <c r="M56" s="32"/>
      <c r="N56" s="32"/>
      <c r="O56" s="32"/>
    </row>
    <row r="57" spans="2:15" ht="15">
      <c r="B57" s="103"/>
      <c r="C57" s="32"/>
      <c r="D57" s="32"/>
      <c r="E57" s="32"/>
      <c r="F57" s="32"/>
      <c r="G57" s="32"/>
      <c r="H57" s="32"/>
      <c r="I57" s="32"/>
      <c r="J57" s="32"/>
      <c r="K57" s="32"/>
      <c r="L57" s="32"/>
      <c r="M57" s="32"/>
      <c r="N57" s="32"/>
      <c r="O57" s="32"/>
    </row>
    <row r="58" spans="2:15" ht="15">
      <c r="B58" s="103"/>
      <c r="C58" s="32"/>
      <c r="D58" s="32"/>
      <c r="E58" s="32"/>
      <c r="F58" s="32"/>
      <c r="G58" s="32"/>
      <c r="H58" s="32"/>
      <c r="I58" s="32"/>
      <c r="J58" s="32"/>
      <c r="K58" s="32"/>
      <c r="L58" s="32"/>
      <c r="M58" s="32"/>
      <c r="N58" s="32"/>
      <c r="O58" s="32"/>
    </row>
    <row r="59" spans="2:15" ht="15">
      <c r="B59" s="103"/>
      <c r="C59" s="32"/>
      <c r="D59" s="32"/>
      <c r="E59" s="32"/>
      <c r="F59" s="32"/>
      <c r="G59" s="32"/>
      <c r="H59" s="32"/>
      <c r="I59" s="32"/>
      <c r="J59" s="32"/>
      <c r="K59" s="32"/>
      <c r="L59" s="32"/>
      <c r="M59" s="32"/>
      <c r="N59" s="32"/>
      <c r="O59" s="32"/>
    </row>
    <row r="60" spans="2:15" ht="8.25" customHeight="1">
      <c r="B60" s="103"/>
      <c r="C60" s="32"/>
      <c r="D60" s="32"/>
      <c r="E60" s="32"/>
      <c r="F60" s="32"/>
      <c r="G60" s="32"/>
      <c r="H60" s="32"/>
      <c r="I60" s="32"/>
      <c r="J60" s="32"/>
      <c r="K60" s="32"/>
      <c r="L60" s="32"/>
      <c r="M60" s="32"/>
      <c r="N60" s="32"/>
      <c r="O60" s="32"/>
    </row>
    <row r="61" spans="2:15" ht="15.75">
      <c r="B61" s="102" t="s">
        <v>72</v>
      </c>
      <c r="C61" s="105" t="s">
        <v>307</v>
      </c>
      <c r="D61" s="32"/>
      <c r="E61" s="32"/>
      <c r="F61" s="32"/>
      <c r="G61" s="32"/>
      <c r="H61" s="32"/>
      <c r="I61" s="32"/>
      <c r="J61" s="32"/>
      <c r="K61" s="32"/>
      <c r="L61" s="32"/>
      <c r="M61" s="32"/>
      <c r="N61" s="32"/>
      <c r="O61" s="32"/>
    </row>
    <row r="62" spans="2:15" ht="8.25" customHeight="1">
      <c r="B62" s="103"/>
      <c r="C62" s="32"/>
      <c r="D62" s="32"/>
      <c r="E62" s="32"/>
      <c r="F62" s="32"/>
      <c r="G62" s="32"/>
      <c r="H62" s="32"/>
      <c r="I62" s="32"/>
      <c r="J62" s="32"/>
      <c r="K62" s="32"/>
      <c r="L62" s="32"/>
      <c r="M62" s="32"/>
      <c r="N62" s="32"/>
      <c r="O62" s="32"/>
    </row>
    <row r="63" spans="2:15" ht="15">
      <c r="B63" s="103"/>
      <c r="C63" s="32"/>
      <c r="D63" s="32"/>
      <c r="E63" s="32"/>
      <c r="F63" s="32"/>
      <c r="G63" s="32"/>
      <c r="H63" s="32"/>
      <c r="I63" s="32"/>
      <c r="J63" s="32"/>
      <c r="K63" s="32"/>
      <c r="L63" s="32"/>
      <c r="M63" s="32"/>
      <c r="N63" s="32"/>
      <c r="O63" s="32"/>
    </row>
    <row r="64" spans="2:15" ht="15">
      <c r="B64" s="103"/>
      <c r="C64" s="32"/>
      <c r="D64" s="32"/>
      <c r="E64" s="32"/>
      <c r="F64" s="32"/>
      <c r="G64" s="32"/>
      <c r="H64" s="32"/>
      <c r="I64" s="32"/>
      <c r="J64" s="32"/>
      <c r="K64" s="32"/>
      <c r="L64" s="32"/>
      <c r="M64" s="32"/>
      <c r="N64" s="32"/>
      <c r="O64" s="32"/>
    </row>
    <row r="65" spans="2:15" ht="15">
      <c r="B65" s="103"/>
      <c r="C65" s="32"/>
      <c r="D65" s="32"/>
      <c r="E65" s="32"/>
      <c r="F65" s="32"/>
      <c r="G65" s="32"/>
      <c r="H65" s="32"/>
      <c r="I65" s="32"/>
      <c r="J65" s="32"/>
      <c r="K65" s="32"/>
      <c r="L65" s="32"/>
      <c r="M65" s="32"/>
      <c r="N65" s="32"/>
      <c r="O65" s="32"/>
    </row>
    <row r="66" spans="2:15" ht="15">
      <c r="B66" s="103"/>
      <c r="C66" s="32"/>
      <c r="D66" s="32"/>
      <c r="E66" s="32"/>
      <c r="F66" s="32"/>
      <c r="G66" s="32"/>
      <c r="H66" s="32"/>
      <c r="I66" s="32"/>
      <c r="J66" s="32"/>
      <c r="K66" s="32"/>
      <c r="L66" s="32"/>
      <c r="M66" s="32"/>
      <c r="N66" s="32"/>
      <c r="O66" s="32"/>
    </row>
    <row r="67" spans="2:15" ht="15">
      <c r="B67" s="103"/>
      <c r="C67" s="32"/>
      <c r="D67" s="32"/>
      <c r="E67" s="32"/>
      <c r="F67" s="32"/>
      <c r="G67" s="32"/>
      <c r="H67" s="32"/>
      <c r="I67" s="32"/>
      <c r="J67" s="32"/>
      <c r="K67" s="32"/>
      <c r="L67" s="32"/>
      <c r="M67" s="32"/>
      <c r="N67" s="32"/>
      <c r="O67" s="32"/>
    </row>
    <row r="68" spans="2:15" ht="15">
      <c r="B68" s="103"/>
      <c r="C68" s="32"/>
      <c r="D68" s="32"/>
      <c r="E68" s="32"/>
      <c r="F68" s="32"/>
      <c r="G68" s="32"/>
      <c r="H68" s="32"/>
      <c r="I68" s="32"/>
      <c r="J68" s="32"/>
      <c r="K68" s="32"/>
      <c r="L68" s="32"/>
      <c r="M68" s="32"/>
      <c r="N68" s="32"/>
      <c r="O68" s="32"/>
    </row>
    <row r="69" spans="2:15" ht="12.75" customHeight="1">
      <c r="B69" s="103"/>
      <c r="C69" s="32"/>
      <c r="D69" s="32"/>
      <c r="E69" s="32"/>
      <c r="F69" s="32"/>
      <c r="G69" s="32"/>
      <c r="H69" s="32"/>
      <c r="I69" s="32"/>
      <c r="J69" s="32"/>
      <c r="K69" s="32"/>
      <c r="L69" s="32"/>
      <c r="M69" s="32"/>
      <c r="N69" s="32"/>
      <c r="O69" s="32"/>
    </row>
    <row r="70" spans="2:15" ht="15.75">
      <c r="B70" s="102" t="s">
        <v>73</v>
      </c>
      <c r="C70" s="105" t="s">
        <v>308</v>
      </c>
      <c r="D70" s="32"/>
      <c r="E70" s="32"/>
      <c r="F70" s="32"/>
      <c r="G70" s="32"/>
      <c r="H70" s="32"/>
      <c r="I70" s="32"/>
      <c r="J70" s="32"/>
      <c r="K70" s="32"/>
      <c r="L70" s="32"/>
      <c r="M70" s="32"/>
      <c r="N70" s="32"/>
      <c r="O70" s="32"/>
    </row>
    <row r="71" spans="2:15" ht="8.25" customHeight="1">
      <c r="B71" s="103"/>
      <c r="C71" s="32"/>
      <c r="D71" s="32"/>
      <c r="E71" s="32"/>
      <c r="F71" s="32"/>
      <c r="G71" s="32"/>
      <c r="H71" s="32"/>
      <c r="I71" s="32"/>
      <c r="J71" s="32"/>
      <c r="K71" s="32"/>
      <c r="L71" s="32"/>
      <c r="M71" s="32"/>
      <c r="N71" s="32"/>
      <c r="O71" s="32"/>
    </row>
    <row r="72" spans="2:15" ht="15">
      <c r="B72" s="103"/>
      <c r="C72" s="32"/>
      <c r="D72" s="32"/>
      <c r="E72" s="32"/>
      <c r="F72" s="32"/>
      <c r="G72" s="32"/>
      <c r="H72" s="32"/>
      <c r="I72" s="32"/>
      <c r="J72" s="32"/>
      <c r="K72" s="32"/>
      <c r="L72" s="32"/>
      <c r="M72" s="32"/>
      <c r="N72" s="32"/>
      <c r="O72" s="32"/>
    </row>
    <row r="73" spans="2:15" ht="15">
      <c r="B73" s="103"/>
      <c r="C73" s="32"/>
      <c r="D73" s="32"/>
      <c r="E73" s="32"/>
      <c r="F73" s="32"/>
      <c r="G73" s="32"/>
      <c r="H73" s="32"/>
      <c r="I73" s="32"/>
      <c r="J73" s="32"/>
      <c r="K73" s="32"/>
      <c r="L73" s="32"/>
      <c r="M73" s="32"/>
      <c r="N73" s="32"/>
      <c r="O73" s="32"/>
    </row>
    <row r="74" spans="2:15" ht="15">
      <c r="B74" s="103"/>
      <c r="C74" s="32"/>
      <c r="D74" s="32"/>
      <c r="E74" s="32"/>
      <c r="F74" s="32"/>
      <c r="G74" s="32"/>
      <c r="H74" s="32"/>
      <c r="I74" s="32"/>
      <c r="J74" s="32"/>
      <c r="K74" s="32"/>
      <c r="L74" s="32"/>
      <c r="M74" s="32"/>
      <c r="N74" s="32"/>
      <c r="O74" s="32"/>
    </row>
    <row r="75" spans="2:15" ht="15">
      <c r="B75" s="103"/>
      <c r="D75" s="32"/>
      <c r="E75" s="32"/>
      <c r="F75" s="32"/>
      <c r="G75" s="32"/>
      <c r="H75" s="32"/>
      <c r="I75" s="32"/>
      <c r="J75" s="32"/>
      <c r="K75" s="32"/>
      <c r="L75" s="32"/>
      <c r="M75" s="32"/>
      <c r="N75" s="32"/>
      <c r="O75" s="32"/>
    </row>
    <row r="76" spans="2:15" ht="15">
      <c r="B76" s="103"/>
      <c r="D76" s="32"/>
      <c r="E76" s="32"/>
      <c r="F76" s="32"/>
      <c r="G76" s="32"/>
      <c r="H76" s="32"/>
      <c r="I76" s="32"/>
      <c r="J76" s="32"/>
      <c r="K76" s="32"/>
      <c r="L76" s="32"/>
      <c r="M76" s="32"/>
      <c r="N76" s="32"/>
      <c r="O76" s="32"/>
    </row>
    <row r="77" spans="2:15" ht="15">
      <c r="B77" s="103"/>
      <c r="D77" s="32"/>
      <c r="E77" s="32"/>
      <c r="F77" s="32"/>
      <c r="G77" s="32"/>
      <c r="H77" s="32"/>
      <c r="I77" s="32"/>
      <c r="J77" s="32"/>
      <c r="K77" s="32"/>
      <c r="L77" s="32"/>
      <c r="M77" s="32"/>
      <c r="N77" s="32"/>
      <c r="O77" s="32"/>
    </row>
    <row r="78" spans="2:15" ht="15">
      <c r="B78" s="103"/>
      <c r="D78" s="32"/>
      <c r="E78" s="32"/>
      <c r="F78" s="32"/>
      <c r="G78" s="32"/>
      <c r="H78" s="32"/>
      <c r="I78" s="32"/>
      <c r="J78" s="32"/>
      <c r="K78" s="32"/>
      <c r="L78" s="32"/>
      <c r="M78" s="32"/>
      <c r="N78" s="32"/>
      <c r="O78" s="32"/>
    </row>
    <row r="79" spans="2:15" ht="15">
      <c r="B79" s="103"/>
      <c r="C79" s="32" t="s">
        <v>215</v>
      </c>
      <c r="D79" s="32"/>
      <c r="E79" s="32"/>
      <c r="F79" s="32"/>
      <c r="G79" s="32"/>
      <c r="H79" s="32"/>
      <c r="I79" s="32"/>
      <c r="J79" s="32"/>
      <c r="K79" s="32"/>
      <c r="L79" s="32"/>
      <c r="M79" s="32"/>
      <c r="N79" s="32"/>
      <c r="O79" s="32"/>
    </row>
    <row r="80" spans="2:15" ht="15">
      <c r="B80" s="103"/>
      <c r="C80" s="32"/>
      <c r="D80" s="32"/>
      <c r="E80" s="32"/>
      <c r="F80" s="32"/>
      <c r="G80" s="32"/>
      <c r="H80" s="32"/>
      <c r="I80" s="32"/>
      <c r="J80" s="32"/>
      <c r="K80" s="32"/>
      <c r="L80" s="32"/>
      <c r="M80" s="32"/>
      <c r="N80" s="32"/>
      <c r="O80" s="32"/>
    </row>
    <row r="81" spans="2:15" ht="15">
      <c r="B81" s="103"/>
      <c r="C81" s="32" t="s">
        <v>216</v>
      </c>
      <c r="D81" s="32"/>
      <c r="E81" s="32"/>
      <c r="F81" s="32"/>
      <c r="G81" s="32"/>
      <c r="H81" s="32"/>
      <c r="I81" s="32"/>
      <c r="J81" s="32"/>
      <c r="K81" s="32"/>
      <c r="L81" s="32"/>
      <c r="M81" s="32"/>
      <c r="N81" s="32"/>
      <c r="O81" s="32"/>
    </row>
    <row r="82" spans="2:15" ht="15">
      <c r="B82" s="103"/>
      <c r="C82" s="32" t="s">
        <v>233</v>
      </c>
      <c r="D82" s="32"/>
      <c r="E82" s="32"/>
      <c r="F82" s="32"/>
      <c r="G82" s="32"/>
      <c r="H82" s="32"/>
      <c r="I82" s="32"/>
      <c r="J82" s="32"/>
      <c r="K82" s="32"/>
      <c r="L82" s="32"/>
      <c r="M82" s="32"/>
      <c r="N82" s="32"/>
      <c r="O82" s="32"/>
    </row>
    <row r="83" spans="2:15" ht="15">
      <c r="B83" s="103"/>
      <c r="D83" s="32"/>
      <c r="E83" s="32"/>
      <c r="F83" s="32"/>
      <c r="G83" s="32"/>
      <c r="H83" s="32"/>
      <c r="I83" s="32"/>
      <c r="J83" s="32"/>
      <c r="K83" s="32"/>
      <c r="L83" s="32"/>
      <c r="M83" s="32"/>
      <c r="N83" s="32"/>
      <c r="O83" s="32"/>
    </row>
    <row r="84" spans="2:15" ht="15">
      <c r="B84" s="103"/>
      <c r="D84" s="32"/>
      <c r="E84" s="32"/>
      <c r="F84" s="32"/>
      <c r="G84" s="32"/>
      <c r="H84" s="32"/>
      <c r="I84" s="32"/>
      <c r="J84" s="32"/>
      <c r="K84" s="32"/>
      <c r="L84" s="32"/>
      <c r="M84" s="32"/>
      <c r="N84" s="32"/>
      <c r="O84" s="32"/>
    </row>
    <row r="85" spans="2:15" ht="15">
      <c r="B85" s="103"/>
      <c r="C85" s="32" t="s">
        <v>234</v>
      </c>
      <c r="D85" s="32"/>
      <c r="E85" s="32"/>
      <c r="F85" s="32"/>
      <c r="G85" s="32"/>
      <c r="H85" s="32"/>
      <c r="I85" s="32"/>
      <c r="J85" s="32"/>
      <c r="K85" s="32"/>
      <c r="L85" s="32"/>
      <c r="M85" s="32"/>
      <c r="N85" s="32"/>
      <c r="O85" s="32"/>
    </row>
    <row r="86" spans="2:15" ht="15">
      <c r="B86" s="103"/>
      <c r="D86" s="32"/>
      <c r="E86" s="32"/>
      <c r="F86" s="32"/>
      <c r="G86" s="32"/>
      <c r="H86" s="32"/>
      <c r="I86" s="32"/>
      <c r="J86" s="32"/>
      <c r="K86" s="32"/>
      <c r="L86" s="32"/>
      <c r="M86" s="32"/>
      <c r="N86" s="32"/>
      <c r="O86" s="32"/>
    </row>
    <row r="87" spans="2:15" ht="15">
      <c r="B87" s="103"/>
      <c r="C87" s="32"/>
      <c r="D87" s="32"/>
      <c r="E87" s="32"/>
      <c r="F87" s="32"/>
      <c r="G87" s="32"/>
      <c r="H87" s="32"/>
      <c r="I87" s="32"/>
      <c r="J87" s="32"/>
      <c r="K87" s="32"/>
      <c r="L87" s="32"/>
      <c r="M87" s="32"/>
      <c r="N87" s="32"/>
      <c r="O87" s="32"/>
    </row>
    <row r="88" spans="2:15" ht="15">
      <c r="B88" s="103"/>
      <c r="C88" s="32"/>
      <c r="D88" s="32"/>
      <c r="E88" s="32"/>
      <c r="F88" s="32"/>
      <c r="G88" s="32"/>
      <c r="H88" s="32"/>
      <c r="I88" s="32"/>
      <c r="J88" s="32"/>
      <c r="K88" s="32"/>
      <c r="L88" s="32"/>
      <c r="M88" s="32"/>
      <c r="N88" s="32"/>
      <c r="O88" s="32"/>
    </row>
    <row r="89" spans="2:15" ht="15">
      <c r="B89" s="103"/>
      <c r="C89" s="32"/>
      <c r="D89" s="32"/>
      <c r="E89" s="32"/>
      <c r="F89" s="32"/>
      <c r="G89" s="32"/>
      <c r="H89" s="32"/>
      <c r="I89" s="32"/>
      <c r="J89" s="32"/>
      <c r="K89" s="32"/>
      <c r="L89" s="32"/>
      <c r="M89" s="32"/>
      <c r="N89" s="32"/>
      <c r="O89" s="32"/>
    </row>
    <row r="90" spans="2:15" ht="15">
      <c r="B90" s="103"/>
      <c r="C90" s="32"/>
      <c r="D90" s="32"/>
      <c r="E90" s="32"/>
      <c r="F90" s="32"/>
      <c r="G90" s="32"/>
      <c r="H90" s="32"/>
      <c r="I90" s="32"/>
      <c r="J90" s="32"/>
      <c r="K90" s="32"/>
      <c r="L90" s="32"/>
      <c r="M90" s="32"/>
      <c r="N90" s="32"/>
      <c r="O90" s="32"/>
    </row>
    <row r="91" spans="2:15" ht="15">
      <c r="B91" s="103"/>
      <c r="C91" s="32"/>
      <c r="D91" s="32"/>
      <c r="E91" s="32"/>
      <c r="F91" s="32"/>
      <c r="G91" s="32"/>
      <c r="H91" s="32"/>
      <c r="I91" s="32"/>
      <c r="J91" s="32"/>
      <c r="K91" s="32"/>
      <c r="L91" s="32"/>
      <c r="M91" s="32"/>
      <c r="N91" s="32"/>
      <c r="O91" s="32"/>
    </row>
    <row r="92" spans="2:15" ht="15">
      <c r="B92" s="103"/>
      <c r="C92" s="32"/>
      <c r="D92" s="32"/>
      <c r="E92" s="32"/>
      <c r="F92" s="32"/>
      <c r="G92" s="32"/>
      <c r="H92" s="32"/>
      <c r="I92" s="32"/>
      <c r="J92" s="32"/>
      <c r="K92" s="32"/>
      <c r="L92" s="32"/>
      <c r="M92" s="32"/>
      <c r="N92" s="32"/>
      <c r="O92" s="32"/>
    </row>
    <row r="93" spans="2:15" ht="15">
      <c r="B93" s="103"/>
      <c r="C93" s="32"/>
      <c r="D93" s="32"/>
      <c r="E93" s="32"/>
      <c r="F93" s="32"/>
      <c r="G93" s="32"/>
      <c r="H93" s="32"/>
      <c r="I93" s="32"/>
      <c r="J93" s="32"/>
      <c r="K93" s="32"/>
      <c r="L93" s="32"/>
      <c r="M93" s="32"/>
      <c r="N93" s="32"/>
      <c r="O93" s="32"/>
    </row>
    <row r="94" spans="2:15" ht="15">
      <c r="B94" s="103"/>
      <c r="C94" s="32"/>
      <c r="D94" s="32"/>
      <c r="E94" s="32"/>
      <c r="F94" s="32"/>
      <c r="G94" s="32"/>
      <c r="H94" s="32"/>
      <c r="I94" s="32"/>
      <c r="J94" s="32"/>
      <c r="K94" s="32"/>
      <c r="L94" s="32"/>
      <c r="M94" s="32"/>
      <c r="N94" s="32"/>
      <c r="O94" s="32"/>
    </row>
    <row r="95" spans="2:15" ht="15.75">
      <c r="B95" s="102" t="s">
        <v>74</v>
      </c>
      <c r="C95" s="105" t="s">
        <v>103</v>
      </c>
      <c r="D95" s="32"/>
      <c r="E95" s="32"/>
      <c r="F95" s="32"/>
      <c r="G95" s="32"/>
      <c r="H95" s="32"/>
      <c r="I95" s="32"/>
      <c r="J95" s="32"/>
      <c r="K95" s="32"/>
      <c r="L95" s="32"/>
      <c r="M95" s="32"/>
      <c r="N95" s="32"/>
      <c r="O95" s="32"/>
    </row>
    <row r="96" spans="2:15" ht="8.25" customHeight="1">
      <c r="B96" s="103"/>
      <c r="C96" s="32"/>
      <c r="D96" s="32"/>
      <c r="E96" s="32"/>
      <c r="F96" s="32"/>
      <c r="G96" s="32"/>
      <c r="H96" s="32"/>
      <c r="I96" s="32"/>
      <c r="J96" s="32"/>
      <c r="K96" s="32"/>
      <c r="L96" s="32"/>
      <c r="M96" s="32"/>
      <c r="N96" s="32"/>
      <c r="O96" s="32"/>
    </row>
    <row r="97" spans="2:15" ht="15">
      <c r="B97" s="103"/>
      <c r="C97" s="32"/>
      <c r="D97" s="32"/>
      <c r="E97" s="32"/>
      <c r="F97" s="32"/>
      <c r="G97" s="32"/>
      <c r="H97" s="32"/>
      <c r="I97" s="32"/>
      <c r="J97" s="32"/>
      <c r="K97" s="32"/>
      <c r="L97" s="32"/>
      <c r="M97" s="32"/>
      <c r="N97" s="32"/>
      <c r="O97" s="32"/>
    </row>
    <row r="98" spans="2:15" ht="15">
      <c r="B98" s="103"/>
      <c r="C98" s="32"/>
      <c r="D98" s="32"/>
      <c r="E98" s="32"/>
      <c r="F98" s="32"/>
      <c r="G98" s="32"/>
      <c r="H98" s="32"/>
      <c r="I98" s="32"/>
      <c r="J98" s="32"/>
      <c r="K98" s="32"/>
      <c r="L98" s="32"/>
      <c r="M98" s="32"/>
      <c r="N98" s="32"/>
      <c r="O98" s="32"/>
    </row>
    <row r="99" spans="2:15" ht="15">
      <c r="B99" s="103"/>
      <c r="C99" s="32"/>
      <c r="D99" s="32"/>
      <c r="E99" s="32"/>
      <c r="F99" s="32"/>
      <c r="G99" s="32"/>
      <c r="H99" s="32"/>
      <c r="I99" s="32"/>
      <c r="J99" s="32"/>
      <c r="K99" s="32"/>
      <c r="L99" s="32"/>
      <c r="M99" s="32"/>
      <c r="N99" s="32"/>
      <c r="O99" s="32"/>
    </row>
    <row r="100" spans="2:15" ht="15">
      <c r="B100" s="103"/>
      <c r="C100" s="32"/>
      <c r="D100" s="32"/>
      <c r="E100" s="32"/>
      <c r="F100" s="32"/>
      <c r="G100" s="32"/>
      <c r="H100" s="32"/>
      <c r="I100" s="32"/>
      <c r="J100" s="32"/>
      <c r="K100" s="32"/>
      <c r="L100" s="32"/>
      <c r="M100" s="32"/>
      <c r="N100" s="32"/>
      <c r="O100" s="32"/>
    </row>
    <row r="101" spans="2:15" ht="15">
      <c r="B101" s="103"/>
      <c r="C101" s="32"/>
      <c r="D101" s="32"/>
      <c r="E101" s="32"/>
      <c r="F101" s="32"/>
      <c r="G101" s="32"/>
      <c r="H101" s="32"/>
      <c r="I101" s="32"/>
      <c r="J101" s="32"/>
      <c r="K101" s="32"/>
      <c r="L101" s="32"/>
      <c r="M101" s="32"/>
      <c r="N101" s="32"/>
      <c r="O101" s="32"/>
    </row>
    <row r="102" spans="2:15" ht="15.75">
      <c r="B102" s="102" t="s">
        <v>75</v>
      </c>
      <c r="C102" s="105" t="s">
        <v>309</v>
      </c>
      <c r="D102" s="106"/>
      <c r="E102" s="32"/>
      <c r="F102" s="32"/>
      <c r="G102" s="32"/>
      <c r="H102" s="32"/>
      <c r="I102" s="32"/>
      <c r="J102" s="32"/>
      <c r="K102" s="32"/>
      <c r="L102" s="32"/>
      <c r="M102" s="32"/>
      <c r="N102" s="32"/>
      <c r="O102" s="32"/>
    </row>
    <row r="103" spans="2:15" ht="8.25" customHeight="1">
      <c r="B103" s="103"/>
      <c r="C103" s="24"/>
      <c r="D103" s="27"/>
      <c r="E103" s="27"/>
      <c r="F103" s="27"/>
      <c r="G103" s="27"/>
      <c r="H103" s="27"/>
      <c r="I103" s="63"/>
      <c r="J103" s="63"/>
      <c r="K103" s="62"/>
      <c r="L103" s="59"/>
      <c r="M103" s="68"/>
      <c r="N103" s="49"/>
      <c r="O103" s="25"/>
    </row>
    <row r="104" spans="2:15" ht="15">
      <c r="B104" s="103"/>
      <c r="C104" s="31" t="s">
        <v>197</v>
      </c>
      <c r="D104" s="27"/>
      <c r="E104" s="27"/>
      <c r="F104" s="27"/>
      <c r="G104" s="27"/>
      <c r="H104" s="27"/>
      <c r="I104" s="63"/>
      <c r="J104" s="63"/>
      <c r="K104" s="62"/>
      <c r="L104" s="59"/>
      <c r="M104" s="68"/>
      <c r="N104" s="49"/>
      <c r="O104" s="25"/>
    </row>
    <row r="105" spans="2:15" ht="15">
      <c r="B105" s="103"/>
      <c r="C105" s="24"/>
      <c r="D105" s="27"/>
      <c r="E105" s="27"/>
      <c r="F105" s="27"/>
      <c r="G105" s="27"/>
      <c r="H105" s="27"/>
      <c r="I105" s="63"/>
      <c r="J105" s="63"/>
      <c r="K105" s="62"/>
      <c r="L105" s="59"/>
      <c r="M105" s="68"/>
      <c r="N105" s="49"/>
      <c r="O105" s="25"/>
    </row>
    <row r="106" spans="2:15" ht="15">
      <c r="B106" s="103"/>
      <c r="C106" s="27"/>
      <c r="D106" s="27"/>
      <c r="E106" s="27"/>
      <c r="F106" s="27"/>
      <c r="I106" s="195"/>
      <c r="J106" s="193"/>
      <c r="K106" s="196" t="s">
        <v>176</v>
      </c>
      <c r="L106" s="193"/>
      <c r="M106" s="197" t="s">
        <v>12</v>
      </c>
      <c r="N106" s="46"/>
      <c r="O106" s="46" t="s">
        <v>12</v>
      </c>
    </row>
    <row r="107" spans="2:15" ht="15">
      <c r="B107" s="103"/>
      <c r="C107" s="27"/>
      <c r="D107" s="27"/>
      <c r="E107" s="27"/>
      <c r="F107" s="27"/>
      <c r="I107" s="198" t="s">
        <v>25</v>
      </c>
      <c r="J107" s="199"/>
      <c r="K107" s="176" t="s">
        <v>177</v>
      </c>
      <c r="L107" s="199"/>
      <c r="M107" s="200" t="s">
        <v>178</v>
      </c>
      <c r="N107" s="46"/>
      <c r="O107" s="46" t="s">
        <v>177</v>
      </c>
    </row>
    <row r="108" spans="2:15" ht="15">
      <c r="B108" s="103"/>
      <c r="C108" s="27"/>
      <c r="D108" s="27"/>
      <c r="E108" s="27"/>
      <c r="F108" s="27"/>
      <c r="I108" s="198" t="s">
        <v>175</v>
      </c>
      <c r="J108" s="199"/>
      <c r="K108" s="176" t="s">
        <v>175</v>
      </c>
      <c r="L108" s="199"/>
      <c r="M108" s="200" t="s">
        <v>175</v>
      </c>
      <c r="N108" s="46"/>
      <c r="O108" s="46" t="s">
        <v>323</v>
      </c>
    </row>
    <row r="109" spans="2:15" ht="15">
      <c r="B109" s="103"/>
      <c r="C109" s="48"/>
      <c r="D109" s="48"/>
      <c r="E109" s="27"/>
      <c r="F109" s="27"/>
      <c r="H109" s="31"/>
      <c r="I109" s="201" t="s">
        <v>10</v>
      </c>
      <c r="J109" s="202"/>
      <c r="K109" s="203" t="s">
        <v>10</v>
      </c>
      <c r="L109" s="204"/>
      <c r="M109" s="205" t="s">
        <v>10</v>
      </c>
      <c r="N109" s="41"/>
      <c r="O109" s="45" t="s">
        <v>10</v>
      </c>
    </row>
    <row r="110" spans="2:15" ht="9.75" customHeight="1">
      <c r="B110" s="103"/>
      <c r="C110" s="48"/>
      <c r="D110" s="75"/>
      <c r="E110" s="75"/>
      <c r="F110" s="75"/>
      <c r="H110" s="75"/>
      <c r="I110" s="206"/>
      <c r="J110" s="76"/>
      <c r="K110" s="50"/>
      <c r="L110" s="74"/>
      <c r="M110" s="207"/>
      <c r="N110" s="74"/>
      <c r="O110" s="74"/>
    </row>
    <row r="111" spans="2:15" ht="15.75" customHeight="1">
      <c r="B111" s="103"/>
      <c r="C111" s="75" t="s">
        <v>198</v>
      </c>
      <c r="D111" s="75"/>
      <c r="E111" s="75"/>
      <c r="F111" s="75"/>
      <c r="H111" s="129"/>
      <c r="I111" s="208">
        <f>1533025+8300</f>
        <v>1541325</v>
      </c>
      <c r="J111" s="131"/>
      <c r="K111" s="130">
        <v>-8300</v>
      </c>
      <c r="L111" s="129"/>
      <c r="M111" s="209">
        <f aca="true" t="shared" si="0" ref="M111:M116">+I111+K111</f>
        <v>1533025</v>
      </c>
      <c r="N111" s="129"/>
      <c r="O111" s="129">
        <v>123497</v>
      </c>
    </row>
    <row r="112" spans="2:15" ht="15.75" customHeight="1">
      <c r="B112" s="103"/>
      <c r="C112" s="75" t="s">
        <v>302</v>
      </c>
      <c r="D112" s="75"/>
      <c r="E112" s="75"/>
      <c r="F112" s="75"/>
      <c r="H112" s="129"/>
      <c r="I112" s="208">
        <f>102213-10269</f>
        <v>91944</v>
      </c>
      <c r="J112" s="131"/>
      <c r="K112" s="130">
        <v>0</v>
      </c>
      <c r="L112" s="129"/>
      <c r="M112" s="209">
        <f t="shared" si="0"/>
        <v>91944</v>
      </c>
      <c r="N112" s="129"/>
      <c r="O112" s="129">
        <v>594</v>
      </c>
    </row>
    <row r="113" spans="2:15" ht="15.75" customHeight="1">
      <c r="B113" s="103"/>
      <c r="C113" s="75" t="s">
        <v>272</v>
      </c>
      <c r="D113" s="75"/>
      <c r="E113" s="75"/>
      <c r="F113" s="75"/>
      <c r="H113" s="129"/>
      <c r="I113" s="208">
        <v>203174</v>
      </c>
      <c r="J113" s="131"/>
      <c r="K113" s="130">
        <v>0</v>
      </c>
      <c r="L113" s="129"/>
      <c r="M113" s="209">
        <f t="shared" si="0"/>
        <v>203174</v>
      </c>
      <c r="N113" s="129"/>
      <c r="O113" s="129">
        <v>13723</v>
      </c>
    </row>
    <row r="114" spans="2:15" ht="15.75" customHeight="1">
      <c r="B114" s="103"/>
      <c r="C114" s="75" t="s">
        <v>199</v>
      </c>
      <c r="D114" s="75"/>
      <c r="E114" s="75"/>
      <c r="F114" s="75"/>
      <c r="H114" s="129"/>
      <c r="I114" s="208">
        <f>53386+4062+17199+3145</f>
        <v>77792</v>
      </c>
      <c r="J114" s="131"/>
      <c r="K114" s="130">
        <v>-3145</v>
      </c>
      <c r="L114" s="129"/>
      <c r="M114" s="209">
        <f t="shared" si="0"/>
        <v>74647</v>
      </c>
      <c r="N114" s="129"/>
      <c r="O114" s="129">
        <f>14161-4974+9972</f>
        <v>19159</v>
      </c>
    </row>
    <row r="115" spans="2:15" ht="15.75" customHeight="1">
      <c r="B115" s="103"/>
      <c r="C115" s="75" t="s">
        <v>271</v>
      </c>
      <c r="D115" s="75"/>
      <c r="E115" s="75"/>
      <c r="F115" s="75"/>
      <c r="H115" s="129"/>
      <c r="I115" s="208">
        <v>55358</v>
      </c>
      <c r="J115" s="131"/>
      <c r="K115" s="130">
        <v>0</v>
      </c>
      <c r="L115" s="129"/>
      <c r="M115" s="209">
        <f t="shared" si="0"/>
        <v>55358</v>
      </c>
      <c r="N115" s="129"/>
      <c r="O115" s="129">
        <v>2049</v>
      </c>
    </row>
    <row r="116" spans="2:15" ht="15.75" customHeight="1">
      <c r="B116" s="103"/>
      <c r="C116" s="39" t="s">
        <v>50</v>
      </c>
      <c r="D116" s="75"/>
      <c r="E116" s="75"/>
      <c r="F116" s="75"/>
      <c r="H116" s="129"/>
      <c r="I116" s="208">
        <v>35711</v>
      </c>
      <c r="J116" s="131"/>
      <c r="K116" s="133">
        <v>0</v>
      </c>
      <c r="L116" s="129"/>
      <c r="M116" s="209">
        <f t="shared" si="0"/>
        <v>35711</v>
      </c>
      <c r="N116" s="129"/>
      <c r="O116" s="129">
        <f>-23573-1155</f>
        <v>-24728</v>
      </c>
    </row>
    <row r="117" spans="2:15" ht="8.25" customHeight="1">
      <c r="B117" s="103"/>
      <c r="C117" s="39"/>
      <c r="D117" s="75"/>
      <c r="E117" s="75"/>
      <c r="F117" s="75"/>
      <c r="H117" s="129"/>
      <c r="I117" s="208"/>
      <c r="J117" s="131"/>
      <c r="K117" s="129"/>
      <c r="L117" s="129"/>
      <c r="M117" s="209"/>
      <c r="N117" s="129"/>
      <c r="O117" s="214"/>
    </row>
    <row r="118" spans="2:15" ht="19.5" customHeight="1" thickBot="1">
      <c r="B118" s="103"/>
      <c r="C118" s="75"/>
      <c r="D118" s="75"/>
      <c r="E118" s="75"/>
      <c r="F118" s="75"/>
      <c r="H118" s="129"/>
      <c r="I118" s="210">
        <f>SUM(I111:I116)</f>
        <v>2005304</v>
      </c>
      <c r="J118" s="136"/>
      <c r="K118" s="135">
        <f>SUM(K111:K116)</f>
        <v>-11445</v>
      </c>
      <c r="L118" s="135"/>
      <c r="M118" s="211">
        <f>SUM(M111:M116)</f>
        <v>1993859</v>
      </c>
      <c r="N118" s="129"/>
      <c r="O118" s="129">
        <f>SUM(O111:O116)</f>
        <v>134294</v>
      </c>
    </row>
    <row r="119" spans="2:15" ht="9.75" customHeight="1" thickTop="1">
      <c r="B119" s="103"/>
      <c r="C119" s="75"/>
      <c r="D119" s="75"/>
      <c r="E119" s="75"/>
      <c r="F119" s="75"/>
      <c r="H119" s="129"/>
      <c r="I119" s="212"/>
      <c r="J119" s="213"/>
      <c r="K119" s="214"/>
      <c r="L119" s="214"/>
      <c r="M119" s="215"/>
      <c r="N119" s="129"/>
      <c r="O119" s="129"/>
    </row>
    <row r="120" spans="2:15" ht="9" customHeight="1">
      <c r="B120" s="103"/>
      <c r="C120" s="75" t="s">
        <v>12</v>
      </c>
      <c r="D120" s="75"/>
      <c r="E120" s="75"/>
      <c r="F120" s="75"/>
      <c r="H120" s="129"/>
      <c r="I120" s="129"/>
      <c r="J120" s="131"/>
      <c r="K120" s="130"/>
      <c r="L120" s="129"/>
      <c r="M120" s="129"/>
      <c r="N120" s="129"/>
      <c r="O120" s="137" t="s">
        <v>12</v>
      </c>
    </row>
    <row r="121" spans="2:15" ht="15">
      <c r="B121" s="103"/>
      <c r="C121" s="75" t="s">
        <v>200</v>
      </c>
      <c r="D121" s="75"/>
      <c r="E121" s="75"/>
      <c r="F121" s="75"/>
      <c r="H121" s="129"/>
      <c r="I121" s="129"/>
      <c r="J121" s="131"/>
      <c r="K121" s="130"/>
      <c r="L121" s="129"/>
      <c r="M121" s="129"/>
      <c r="N121" s="129"/>
      <c r="O121" s="137">
        <v>-133905</v>
      </c>
    </row>
    <row r="122" spans="2:15" ht="15">
      <c r="B122" s="103"/>
      <c r="C122" s="75" t="s">
        <v>201</v>
      </c>
      <c r="D122" s="75"/>
      <c r="E122" s="75"/>
      <c r="F122" s="75"/>
      <c r="G122" s="129"/>
      <c r="H122" s="129"/>
      <c r="I122" s="129"/>
      <c r="J122" s="131"/>
      <c r="K122" s="130"/>
      <c r="L122" s="129"/>
      <c r="M122" s="129"/>
      <c r="N122" s="129"/>
      <c r="O122" s="137">
        <f>27232-3243</f>
        <v>23989</v>
      </c>
    </row>
    <row r="123" spans="2:15" ht="15">
      <c r="B123" s="103"/>
      <c r="C123" s="77" t="s">
        <v>202</v>
      </c>
      <c r="D123" s="84"/>
      <c r="E123" s="75"/>
      <c r="F123" s="75"/>
      <c r="G123" s="129"/>
      <c r="H123" s="129"/>
      <c r="I123" s="129"/>
      <c r="J123" s="131"/>
      <c r="K123" s="130"/>
      <c r="L123" s="129"/>
      <c r="M123" s="129"/>
      <c r="N123" s="129"/>
      <c r="O123" s="134">
        <v>-9433</v>
      </c>
    </row>
    <row r="124" spans="2:15" ht="15">
      <c r="B124" s="103"/>
      <c r="C124" s="31" t="s">
        <v>232</v>
      </c>
      <c r="D124" s="84"/>
      <c r="E124" s="75"/>
      <c r="F124" s="75"/>
      <c r="G124" s="129"/>
      <c r="H124" s="129"/>
      <c r="I124" s="129"/>
      <c r="J124" s="131"/>
      <c r="K124" s="130"/>
      <c r="L124" s="129"/>
      <c r="M124" s="129"/>
      <c r="N124" s="129"/>
      <c r="O124" s="134">
        <f>127349-7498</f>
        <v>119851</v>
      </c>
    </row>
    <row r="125" spans="2:15" ht="15">
      <c r="B125" s="103"/>
      <c r="C125" s="31" t="s">
        <v>288</v>
      </c>
      <c r="D125" s="84"/>
      <c r="E125" s="75"/>
      <c r="F125" s="75"/>
      <c r="G125" s="129"/>
      <c r="H125" s="129"/>
      <c r="I125" s="129"/>
      <c r="J125" s="131"/>
      <c r="K125" s="130"/>
      <c r="L125" s="129"/>
      <c r="M125" s="129"/>
      <c r="N125" s="129"/>
      <c r="O125" s="134">
        <v>-15000</v>
      </c>
    </row>
    <row r="126" spans="2:15" ht="8.25" customHeight="1">
      <c r="B126" s="103"/>
      <c r="C126" s="77"/>
      <c r="D126" s="84"/>
      <c r="E126" s="75"/>
      <c r="F126" s="75"/>
      <c r="G126" s="129"/>
      <c r="H126" s="129"/>
      <c r="I126" s="129"/>
      <c r="J126" s="131"/>
      <c r="K126" s="130"/>
      <c r="L126" s="129"/>
      <c r="M126" s="129"/>
      <c r="N126" s="129"/>
      <c r="O126" s="132"/>
    </row>
    <row r="127" spans="2:15" ht="15.75" thickBot="1">
      <c r="B127" s="103"/>
      <c r="C127" s="77" t="s">
        <v>203</v>
      </c>
      <c r="D127" s="84"/>
      <c r="E127" s="75"/>
      <c r="F127" s="75"/>
      <c r="G127" s="129"/>
      <c r="H127" s="129"/>
      <c r="I127" s="129"/>
      <c r="J127" s="131"/>
      <c r="K127" s="130"/>
      <c r="L127" s="129"/>
      <c r="M127" s="129"/>
      <c r="N127" s="129"/>
      <c r="O127" s="138">
        <f>SUM(O118:O126)</f>
        <v>119796</v>
      </c>
    </row>
    <row r="128" spans="2:15" ht="15.75" thickTop="1">
      <c r="B128" s="103"/>
      <c r="C128" s="84"/>
      <c r="D128" s="84"/>
      <c r="E128" s="75"/>
      <c r="F128" s="75"/>
      <c r="G128" s="75"/>
      <c r="H128" s="75"/>
      <c r="I128" s="74"/>
      <c r="J128" s="76"/>
      <c r="K128" s="50"/>
      <c r="L128" s="74"/>
      <c r="M128" s="75"/>
      <c r="N128" s="74"/>
      <c r="O128" s="39"/>
    </row>
    <row r="129" spans="2:15" ht="15">
      <c r="B129" s="103"/>
      <c r="C129" s="202" t="s">
        <v>192</v>
      </c>
      <c r="D129" s="77" t="s">
        <v>281</v>
      </c>
      <c r="E129" s="75"/>
      <c r="F129" s="75"/>
      <c r="G129" s="75"/>
      <c r="H129" s="75"/>
      <c r="I129" s="74"/>
      <c r="J129" s="76"/>
      <c r="K129" s="50"/>
      <c r="L129" s="74"/>
      <c r="M129" s="75"/>
      <c r="N129" s="74"/>
      <c r="O129" s="39"/>
    </row>
    <row r="130" spans="2:15" ht="15">
      <c r="B130" s="103"/>
      <c r="C130" s="84"/>
      <c r="D130" s="84"/>
      <c r="E130" s="75"/>
      <c r="F130" s="75"/>
      <c r="G130" s="75"/>
      <c r="H130" s="75"/>
      <c r="I130" s="74"/>
      <c r="J130" s="76"/>
      <c r="K130" s="50"/>
      <c r="L130" s="74"/>
      <c r="M130" s="75"/>
      <c r="N130" s="74"/>
      <c r="O130" s="39"/>
    </row>
    <row r="131" spans="2:15" ht="15">
      <c r="B131" s="103"/>
      <c r="C131" s="39"/>
      <c r="D131" s="84"/>
      <c r="E131" s="75"/>
      <c r="F131" s="75"/>
      <c r="G131" s="75"/>
      <c r="H131" s="75"/>
      <c r="I131" s="74"/>
      <c r="J131" s="76"/>
      <c r="K131" s="50"/>
      <c r="L131" s="74"/>
      <c r="M131" s="75"/>
      <c r="N131" s="74"/>
      <c r="O131" s="39"/>
    </row>
    <row r="132" spans="2:15" ht="15">
      <c r="B132" s="103"/>
      <c r="C132" s="39"/>
      <c r="D132" s="84"/>
      <c r="E132" s="75"/>
      <c r="F132" s="75"/>
      <c r="G132" s="75"/>
      <c r="H132" s="75"/>
      <c r="I132" s="74"/>
      <c r="J132" s="76"/>
      <c r="K132" s="50"/>
      <c r="L132" s="74"/>
      <c r="M132" s="75"/>
      <c r="N132" s="74"/>
      <c r="O132" s="39"/>
    </row>
    <row r="133" spans="2:15" ht="15">
      <c r="B133" s="103"/>
      <c r="C133" s="39"/>
      <c r="D133" s="84"/>
      <c r="E133" s="75"/>
      <c r="F133" s="75"/>
      <c r="G133" s="75"/>
      <c r="H133" s="75"/>
      <c r="I133" s="74"/>
      <c r="J133" s="76"/>
      <c r="K133" s="50"/>
      <c r="L133" s="74"/>
      <c r="M133" s="75"/>
      <c r="N133" s="74"/>
      <c r="O133" s="39"/>
    </row>
    <row r="134" spans="2:15" ht="12.75" customHeight="1">
      <c r="B134" s="103"/>
      <c r="C134" s="39"/>
      <c r="D134" s="84"/>
      <c r="E134" s="75"/>
      <c r="F134" s="75"/>
      <c r="G134" s="75"/>
      <c r="H134" s="75"/>
      <c r="I134" s="74"/>
      <c r="J134" s="76"/>
      <c r="K134" s="50"/>
      <c r="L134" s="74"/>
      <c r="M134" s="75"/>
      <c r="N134" s="74"/>
      <c r="O134" s="39"/>
    </row>
    <row r="135" spans="2:15" ht="12.75" customHeight="1">
      <c r="B135" s="103"/>
      <c r="C135" s="39"/>
      <c r="D135" s="84"/>
      <c r="E135" s="75"/>
      <c r="F135" s="75"/>
      <c r="G135" s="75"/>
      <c r="H135" s="75"/>
      <c r="I135" s="74"/>
      <c r="J135" s="76"/>
      <c r="K135" s="50"/>
      <c r="L135" s="74"/>
      <c r="M135" s="75"/>
      <c r="N135" s="74"/>
      <c r="O135" s="39"/>
    </row>
    <row r="136" spans="2:15" ht="15.75">
      <c r="B136" s="102" t="s">
        <v>76</v>
      </c>
      <c r="C136" s="105" t="s">
        <v>310</v>
      </c>
      <c r="D136" s="32"/>
      <c r="E136" s="32"/>
      <c r="F136" s="32"/>
      <c r="G136" s="32"/>
      <c r="H136" s="32"/>
      <c r="I136" s="32"/>
      <c r="J136" s="32"/>
      <c r="K136" s="32"/>
      <c r="L136" s="32"/>
      <c r="M136" s="32"/>
      <c r="N136" s="32"/>
      <c r="O136" s="32"/>
    </row>
    <row r="137" spans="2:15" ht="8.25" customHeight="1">
      <c r="B137" s="103"/>
      <c r="C137" s="32"/>
      <c r="D137" s="32"/>
      <c r="E137" s="32"/>
      <c r="F137" s="32"/>
      <c r="G137" s="32"/>
      <c r="H137" s="32"/>
      <c r="I137" s="32"/>
      <c r="J137" s="32"/>
      <c r="K137" s="32"/>
      <c r="L137" s="32"/>
      <c r="M137" s="32"/>
      <c r="N137" s="32"/>
      <c r="O137" s="32"/>
    </row>
    <row r="138" spans="2:15" ht="15">
      <c r="B138" s="103"/>
      <c r="C138" s="32"/>
      <c r="D138" s="32"/>
      <c r="E138" s="32"/>
      <c r="F138" s="32"/>
      <c r="G138" s="32"/>
      <c r="H138" s="32"/>
      <c r="I138" s="32"/>
      <c r="J138" s="32"/>
      <c r="K138" s="32"/>
      <c r="L138" s="32"/>
      <c r="M138" s="32"/>
      <c r="N138" s="32"/>
      <c r="O138" s="32"/>
    </row>
    <row r="139" spans="2:15" ht="15">
      <c r="B139" s="103"/>
      <c r="C139" s="32"/>
      <c r="D139" s="32"/>
      <c r="E139" s="32"/>
      <c r="F139" s="32"/>
      <c r="G139" s="32"/>
      <c r="H139" s="32"/>
      <c r="I139" s="32"/>
      <c r="J139" s="32"/>
      <c r="K139" s="32"/>
      <c r="L139" s="32"/>
      <c r="M139" s="32"/>
      <c r="N139" s="32"/>
      <c r="O139" s="32"/>
    </row>
    <row r="140" spans="2:15" ht="15">
      <c r="B140" s="103"/>
      <c r="C140" s="32"/>
      <c r="D140" s="32"/>
      <c r="E140" s="32"/>
      <c r="F140" s="32"/>
      <c r="G140" s="32"/>
      <c r="H140" s="32"/>
      <c r="I140" s="32"/>
      <c r="J140" s="32"/>
      <c r="K140" s="32"/>
      <c r="L140" s="32"/>
      <c r="M140" s="32"/>
      <c r="N140" s="32"/>
      <c r="O140" s="32"/>
    </row>
    <row r="141" spans="2:15" ht="15">
      <c r="B141" s="103"/>
      <c r="C141" s="32"/>
      <c r="D141" s="32"/>
      <c r="E141" s="32"/>
      <c r="F141" s="32"/>
      <c r="G141" s="32"/>
      <c r="H141" s="32"/>
      <c r="I141" s="32"/>
      <c r="J141" s="32"/>
      <c r="K141" s="32"/>
      <c r="L141" s="32"/>
      <c r="M141" s="32"/>
      <c r="N141" s="32"/>
      <c r="O141" s="32"/>
    </row>
    <row r="142" spans="2:15" ht="15.75">
      <c r="B142" s="102" t="s">
        <v>77</v>
      </c>
      <c r="C142" s="105" t="s">
        <v>311</v>
      </c>
      <c r="D142" s="32"/>
      <c r="E142" s="32"/>
      <c r="F142" s="32"/>
      <c r="G142" s="32"/>
      <c r="H142" s="32"/>
      <c r="I142" s="32"/>
      <c r="J142" s="32"/>
      <c r="K142" s="32"/>
      <c r="L142" s="32"/>
      <c r="M142" s="32"/>
      <c r="N142" s="32"/>
      <c r="O142" s="32"/>
    </row>
    <row r="143" spans="2:15" ht="8.25" customHeight="1">
      <c r="B143" s="103"/>
      <c r="C143" s="32"/>
      <c r="D143" s="32"/>
      <c r="E143" s="32"/>
      <c r="F143" s="32"/>
      <c r="G143" s="32"/>
      <c r="H143" s="32"/>
      <c r="I143" s="32"/>
      <c r="J143" s="32"/>
      <c r="K143" s="32"/>
      <c r="L143" s="32"/>
      <c r="M143" s="32"/>
      <c r="N143" s="32"/>
      <c r="O143" s="32"/>
    </row>
    <row r="144" spans="2:15" ht="15">
      <c r="B144" s="103"/>
      <c r="C144" s="32"/>
      <c r="D144" s="32"/>
      <c r="E144" s="32"/>
      <c r="F144" s="32"/>
      <c r="G144" s="32"/>
      <c r="H144" s="32"/>
      <c r="I144" s="32"/>
      <c r="J144" s="32"/>
      <c r="K144" s="32"/>
      <c r="L144" s="32"/>
      <c r="M144" s="32"/>
      <c r="N144" s="32"/>
      <c r="O144" s="32"/>
    </row>
    <row r="145" spans="2:15" ht="15">
      <c r="B145" s="103"/>
      <c r="C145" s="32"/>
      <c r="D145" s="32"/>
      <c r="E145" s="32"/>
      <c r="F145" s="32"/>
      <c r="G145" s="32"/>
      <c r="H145" s="32"/>
      <c r="I145" s="32"/>
      <c r="J145" s="32"/>
      <c r="K145" s="32"/>
      <c r="L145" s="32"/>
      <c r="M145" s="32"/>
      <c r="N145" s="32"/>
      <c r="O145" s="32"/>
    </row>
    <row r="146" spans="2:15" ht="15">
      <c r="B146" s="103"/>
      <c r="C146" s="32"/>
      <c r="D146" s="32"/>
      <c r="E146" s="32"/>
      <c r="F146" s="32"/>
      <c r="G146" s="32"/>
      <c r="H146" s="32"/>
      <c r="I146" s="32"/>
      <c r="J146" s="32"/>
      <c r="K146" s="32"/>
      <c r="L146" s="32"/>
      <c r="M146" s="32"/>
      <c r="N146" s="32"/>
      <c r="O146" s="32"/>
    </row>
    <row r="147" spans="2:15" ht="15">
      <c r="B147" s="103"/>
      <c r="C147" s="32"/>
      <c r="D147" s="32"/>
      <c r="E147" s="32"/>
      <c r="F147" s="32"/>
      <c r="G147" s="32"/>
      <c r="H147" s="32"/>
      <c r="I147" s="32"/>
      <c r="J147" s="32"/>
      <c r="K147" s="32"/>
      <c r="L147" s="32"/>
      <c r="M147" s="32"/>
      <c r="N147" s="32"/>
      <c r="O147" s="32"/>
    </row>
    <row r="148" spans="2:15" ht="15.75">
      <c r="B148" s="102" t="s">
        <v>78</v>
      </c>
      <c r="C148" s="105" t="s">
        <v>312</v>
      </c>
      <c r="D148" s="32"/>
      <c r="E148" s="32"/>
      <c r="F148" s="32"/>
      <c r="G148" s="32"/>
      <c r="H148" s="32"/>
      <c r="I148" s="32"/>
      <c r="J148" s="32"/>
      <c r="K148" s="32"/>
      <c r="L148" s="32"/>
      <c r="M148" s="32"/>
      <c r="N148" s="32"/>
      <c r="O148" s="32"/>
    </row>
    <row r="149" spans="2:15" ht="8.25" customHeight="1">
      <c r="B149" s="103"/>
      <c r="C149" s="32"/>
      <c r="D149" s="32"/>
      <c r="E149" s="32"/>
      <c r="F149" s="32"/>
      <c r="G149" s="32"/>
      <c r="H149" s="32"/>
      <c r="I149" s="32"/>
      <c r="J149" s="32"/>
      <c r="K149" s="32"/>
      <c r="L149" s="32"/>
      <c r="M149" s="32"/>
      <c r="N149" s="32"/>
      <c r="O149" s="32"/>
    </row>
    <row r="150" spans="2:15" ht="15" customHeight="1">
      <c r="B150" s="103"/>
      <c r="C150" s="32"/>
      <c r="D150" s="32"/>
      <c r="E150" s="32"/>
      <c r="F150" s="32"/>
      <c r="G150" s="32"/>
      <c r="H150" s="32"/>
      <c r="I150" s="32"/>
      <c r="J150" s="32"/>
      <c r="K150" s="32"/>
      <c r="L150" s="32"/>
      <c r="M150" s="32"/>
      <c r="N150" s="32"/>
      <c r="O150" s="32"/>
    </row>
    <row r="151" spans="2:15" ht="15" customHeight="1">
      <c r="B151" s="103"/>
      <c r="C151" s="32"/>
      <c r="D151" s="32"/>
      <c r="E151" s="32"/>
      <c r="F151" s="32"/>
      <c r="G151" s="32"/>
      <c r="H151" s="32"/>
      <c r="I151" s="32"/>
      <c r="J151" s="32"/>
      <c r="K151" s="32"/>
      <c r="L151" s="32"/>
      <c r="M151" s="32"/>
      <c r="N151" s="32"/>
      <c r="O151" s="32"/>
    </row>
    <row r="152" spans="2:15" ht="15" customHeight="1">
      <c r="B152" s="103"/>
      <c r="C152" s="32" t="s">
        <v>215</v>
      </c>
      <c r="D152" s="32"/>
      <c r="E152" s="32"/>
      <c r="F152" s="32"/>
      <c r="G152" s="32"/>
      <c r="H152" s="32"/>
      <c r="I152" s="32"/>
      <c r="J152" s="32"/>
      <c r="K152" s="32"/>
      <c r="L152" s="32"/>
      <c r="M152" s="32"/>
      <c r="N152" s="32"/>
      <c r="O152" s="32"/>
    </row>
    <row r="153" spans="2:15" ht="15" customHeight="1">
      <c r="B153" s="103"/>
      <c r="C153" s="32"/>
      <c r="D153" s="32"/>
      <c r="E153" s="32"/>
      <c r="F153" s="32"/>
      <c r="G153" s="32"/>
      <c r="H153" s="32"/>
      <c r="I153" s="32"/>
      <c r="J153" s="32"/>
      <c r="K153" s="32"/>
      <c r="L153" s="32"/>
      <c r="M153" s="32"/>
      <c r="N153" s="32"/>
      <c r="O153" s="32"/>
    </row>
    <row r="154" spans="2:15" ht="15" customHeight="1">
      <c r="B154" s="103"/>
      <c r="C154" s="32" t="s">
        <v>216</v>
      </c>
      <c r="D154" s="32"/>
      <c r="E154" s="32"/>
      <c r="F154" s="32"/>
      <c r="G154" s="32"/>
      <c r="H154" s="32"/>
      <c r="I154" s="32"/>
      <c r="J154" s="32"/>
      <c r="K154" s="32"/>
      <c r="L154" s="32"/>
      <c r="M154" s="32"/>
      <c r="N154" s="32"/>
      <c r="O154" s="32"/>
    </row>
    <row r="155" spans="2:15" ht="15" customHeight="1">
      <c r="B155" s="103"/>
      <c r="C155" s="32"/>
      <c r="D155" s="32"/>
      <c r="E155" s="32"/>
      <c r="F155" s="32"/>
      <c r="G155" s="32"/>
      <c r="H155" s="32"/>
      <c r="I155" s="32"/>
      <c r="J155" s="32"/>
      <c r="K155" s="32"/>
      <c r="L155" s="32"/>
      <c r="M155" s="32"/>
      <c r="N155" s="32"/>
      <c r="O155" s="32"/>
    </row>
    <row r="156" spans="2:15" ht="15" customHeight="1">
      <c r="B156" s="103"/>
      <c r="C156" s="32"/>
      <c r="D156" s="32"/>
      <c r="E156" s="32"/>
      <c r="F156" s="32"/>
      <c r="G156" s="32"/>
      <c r="H156" s="32"/>
      <c r="I156" s="32"/>
      <c r="J156" s="32"/>
      <c r="K156" s="32"/>
      <c r="L156" s="32"/>
      <c r="M156" s="32"/>
      <c r="N156" s="32"/>
      <c r="O156" s="32"/>
    </row>
    <row r="157" spans="2:15" ht="15" customHeight="1">
      <c r="B157" s="103"/>
      <c r="C157" s="32"/>
      <c r="D157" s="32"/>
      <c r="E157" s="32"/>
      <c r="F157" s="32"/>
      <c r="G157" s="32"/>
      <c r="H157" s="32"/>
      <c r="I157" s="32"/>
      <c r="J157" s="32"/>
      <c r="K157" s="32"/>
      <c r="L157" s="32"/>
      <c r="M157" s="32"/>
      <c r="N157" s="32"/>
      <c r="O157" s="32"/>
    </row>
    <row r="158" spans="2:15" ht="17.25" customHeight="1">
      <c r="B158" s="103"/>
      <c r="C158" s="32"/>
      <c r="D158" s="32"/>
      <c r="E158" s="32"/>
      <c r="F158" s="32"/>
      <c r="G158" s="32"/>
      <c r="H158" s="32"/>
      <c r="I158" s="32"/>
      <c r="J158" s="32"/>
      <c r="K158" s="32"/>
      <c r="L158" s="32"/>
      <c r="M158" s="32"/>
      <c r="N158" s="32"/>
      <c r="O158" s="32"/>
    </row>
    <row r="159" spans="2:15" ht="18" customHeight="1">
      <c r="B159" s="103"/>
      <c r="C159" s="32"/>
      <c r="D159" s="32"/>
      <c r="E159" s="32"/>
      <c r="F159" s="32"/>
      <c r="G159" s="32"/>
      <c r="H159" s="32"/>
      <c r="I159" s="32"/>
      <c r="J159" s="32"/>
      <c r="K159" s="32"/>
      <c r="L159" s="32"/>
      <c r="M159" s="32"/>
      <c r="N159" s="32"/>
      <c r="O159" s="32"/>
    </row>
    <row r="160" spans="2:15" ht="10.5" customHeight="1">
      <c r="B160" s="103"/>
      <c r="C160" s="32"/>
      <c r="D160" s="32"/>
      <c r="E160" s="32"/>
      <c r="F160" s="32"/>
      <c r="G160" s="32"/>
      <c r="H160" s="32"/>
      <c r="I160" s="32"/>
      <c r="J160" s="32"/>
      <c r="K160" s="32"/>
      <c r="L160" s="32"/>
      <c r="M160" s="32"/>
      <c r="N160" s="32"/>
      <c r="O160" s="32"/>
    </row>
    <row r="161" spans="2:15" ht="10.5" customHeight="1">
      <c r="B161" s="103"/>
      <c r="C161" s="32"/>
      <c r="D161" s="32"/>
      <c r="E161" s="32"/>
      <c r="F161" s="32"/>
      <c r="G161" s="32"/>
      <c r="H161" s="32"/>
      <c r="I161" s="32"/>
      <c r="J161" s="32"/>
      <c r="K161" s="32"/>
      <c r="L161" s="32"/>
      <c r="M161" s="32"/>
      <c r="N161" s="32"/>
      <c r="O161" s="32"/>
    </row>
    <row r="162" spans="2:15" ht="15" customHeight="1">
      <c r="B162" s="103"/>
      <c r="C162" s="32"/>
      <c r="D162" s="32"/>
      <c r="E162" s="32"/>
      <c r="F162" s="32"/>
      <c r="G162" s="32"/>
      <c r="H162" s="32"/>
      <c r="I162" s="32"/>
      <c r="J162" s="32"/>
      <c r="K162" s="32"/>
      <c r="L162" s="32"/>
      <c r="M162" s="32"/>
      <c r="N162" s="32"/>
      <c r="O162" s="32"/>
    </row>
    <row r="163" spans="2:15" ht="13.5" customHeight="1">
      <c r="B163" s="103"/>
      <c r="C163" s="32"/>
      <c r="D163" s="32"/>
      <c r="E163" s="32"/>
      <c r="F163" s="32"/>
      <c r="G163" s="32"/>
      <c r="H163" s="32"/>
      <c r="I163" s="32"/>
      <c r="J163" s="32"/>
      <c r="K163" s="32"/>
      <c r="L163" s="32"/>
      <c r="M163" s="32"/>
      <c r="N163" s="32"/>
      <c r="O163" s="32"/>
    </row>
    <row r="164" spans="2:15" ht="15" customHeight="1">
      <c r="B164" s="103"/>
      <c r="C164" s="32"/>
      <c r="D164" s="32"/>
      <c r="E164" s="32"/>
      <c r="F164" s="32"/>
      <c r="G164" s="32"/>
      <c r="H164" s="32"/>
      <c r="I164" s="32"/>
      <c r="J164" s="32"/>
      <c r="K164" s="32"/>
      <c r="L164" s="32"/>
      <c r="M164" s="32"/>
      <c r="N164" s="32"/>
      <c r="O164" s="32"/>
    </row>
    <row r="165" spans="2:15" ht="15" customHeight="1">
      <c r="B165" s="103"/>
      <c r="C165" s="32"/>
      <c r="D165" s="32"/>
      <c r="E165" s="32"/>
      <c r="F165" s="32"/>
      <c r="G165" s="32"/>
      <c r="H165" s="32"/>
      <c r="I165" s="32"/>
      <c r="J165" s="32"/>
      <c r="K165" s="32"/>
      <c r="L165" s="32"/>
      <c r="M165" s="32"/>
      <c r="N165" s="32"/>
      <c r="O165" s="32"/>
    </row>
    <row r="166" spans="2:15" ht="15" customHeight="1">
      <c r="B166" s="103"/>
      <c r="C166" s="32"/>
      <c r="D166" s="32"/>
      <c r="E166" s="32"/>
      <c r="F166" s="32"/>
      <c r="G166" s="32"/>
      <c r="H166" s="32"/>
      <c r="I166" s="258" t="s">
        <v>101</v>
      </c>
      <c r="J166" s="258"/>
      <c r="K166" s="258"/>
      <c r="L166" s="258"/>
      <c r="M166" s="258"/>
      <c r="N166" s="258"/>
      <c r="O166" s="258"/>
    </row>
    <row r="167" spans="2:15" ht="15" customHeight="1">
      <c r="B167" s="103"/>
      <c r="C167" s="32"/>
      <c r="D167" s="32"/>
      <c r="E167" s="32"/>
      <c r="F167" s="32"/>
      <c r="G167" s="32"/>
      <c r="H167" s="32"/>
      <c r="I167" s="259" t="s">
        <v>4</v>
      </c>
      <c r="J167" s="259"/>
      <c r="K167" s="259"/>
      <c r="L167" s="19"/>
      <c r="M167" s="259" t="s">
        <v>5</v>
      </c>
      <c r="N167" s="259"/>
      <c r="O167" s="259"/>
    </row>
    <row r="168" spans="2:15" ht="15" customHeight="1">
      <c r="B168" s="103"/>
      <c r="C168" s="32"/>
      <c r="D168" s="32"/>
      <c r="E168" s="32"/>
      <c r="F168" s="32"/>
      <c r="G168" s="32"/>
      <c r="H168" s="32"/>
      <c r="I168" s="258" t="s">
        <v>157</v>
      </c>
      <c r="J168" s="258"/>
      <c r="K168" s="258"/>
      <c r="L168" s="19"/>
      <c r="M168" s="258" t="s">
        <v>156</v>
      </c>
      <c r="N168" s="258"/>
      <c r="O168" s="258"/>
    </row>
    <row r="169" spans="2:15" ht="15" customHeight="1">
      <c r="B169" s="103"/>
      <c r="C169" s="32"/>
      <c r="D169" s="32"/>
      <c r="E169" s="32"/>
      <c r="F169" s="32"/>
      <c r="G169" s="32"/>
      <c r="H169" s="32"/>
      <c r="I169" s="32"/>
      <c r="J169" s="32"/>
      <c r="K169" s="29" t="s">
        <v>239</v>
      </c>
      <c r="L169" s="53"/>
      <c r="N169" s="32"/>
      <c r="O169" s="191" t="s">
        <v>43</v>
      </c>
    </row>
    <row r="170" spans="2:15" ht="15" customHeight="1">
      <c r="B170" s="103"/>
      <c r="C170" s="32"/>
      <c r="D170" s="32"/>
      <c r="E170" s="32"/>
      <c r="F170" s="32"/>
      <c r="G170" s="32"/>
      <c r="H170" s="32"/>
      <c r="I170" s="32"/>
      <c r="J170" s="32"/>
      <c r="K170" s="30" t="s">
        <v>10</v>
      </c>
      <c r="L170" s="53"/>
      <c r="N170" s="32"/>
      <c r="O170" s="33" t="s">
        <v>10</v>
      </c>
    </row>
    <row r="171" spans="2:15" ht="9" customHeight="1">
      <c r="B171" s="103"/>
      <c r="C171" s="32"/>
      <c r="D171" s="32"/>
      <c r="E171" s="32"/>
      <c r="F171" s="32"/>
      <c r="G171" s="32"/>
      <c r="H171" s="32"/>
      <c r="I171" s="32"/>
      <c r="J171" s="32"/>
      <c r="K171" s="30"/>
      <c r="L171" s="53"/>
      <c r="N171" s="32"/>
      <c r="O171" s="33"/>
    </row>
    <row r="172" spans="2:15" ht="15" customHeight="1" thickBot="1">
      <c r="B172" s="103"/>
      <c r="C172" s="32"/>
      <c r="D172" s="32" t="s">
        <v>26</v>
      </c>
      <c r="E172" s="32"/>
      <c r="F172" s="32"/>
      <c r="G172" s="32"/>
      <c r="H172" s="32"/>
      <c r="I172" s="32"/>
      <c r="J172" s="32"/>
      <c r="K172" s="233">
        <f>377944-10269</f>
        <v>367675</v>
      </c>
      <c r="L172" s="32"/>
      <c r="M172" s="32"/>
      <c r="N172" s="32"/>
      <c r="O172" s="233">
        <v>0</v>
      </c>
    </row>
    <row r="173" spans="2:15" ht="9" customHeight="1" thickTop="1">
      <c r="B173" s="103"/>
      <c r="C173" s="32"/>
      <c r="D173" s="32"/>
      <c r="E173" s="32"/>
      <c r="F173" s="32"/>
      <c r="G173" s="32"/>
      <c r="H173" s="32"/>
      <c r="I173" s="32"/>
      <c r="J173" s="32"/>
      <c r="K173" s="32"/>
      <c r="L173" s="32"/>
      <c r="M173" s="32"/>
      <c r="N173" s="32"/>
      <c r="O173" s="127"/>
    </row>
    <row r="174" spans="2:15" ht="15" customHeight="1" thickBot="1">
      <c r="B174" s="103"/>
      <c r="C174" s="32"/>
      <c r="D174" s="32" t="s">
        <v>205</v>
      </c>
      <c r="E174" s="32"/>
      <c r="F174" s="32"/>
      <c r="G174" s="32"/>
      <c r="H174" s="32"/>
      <c r="I174" s="32"/>
      <c r="J174" s="32"/>
      <c r="K174" s="233">
        <v>23580</v>
      </c>
      <c r="L174" s="32"/>
      <c r="M174" s="32"/>
      <c r="N174" s="32"/>
      <c r="O174" s="233">
        <v>0</v>
      </c>
    </row>
    <row r="175" spans="2:15" ht="9" customHeight="1" thickTop="1">
      <c r="B175" s="103"/>
      <c r="C175" s="32"/>
      <c r="D175" s="32"/>
      <c r="E175" s="32"/>
      <c r="F175" s="32"/>
      <c r="G175" s="32"/>
      <c r="H175" s="32"/>
      <c r="I175" s="32"/>
      <c r="J175" s="32"/>
      <c r="K175" s="32"/>
      <c r="L175" s="32"/>
      <c r="M175" s="32"/>
      <c r="N175" s="32"/>
      <c r="O175" s="127"/>
    </row>
    <row r="176" spans="2:15" ht="15" customHeight="1" thickBot="1">
      <c r="B176" s="103"/>
      <c r="C176" s="32"/>
      <c r="D176" s="32" t="s">
        <v>204</v>
      </c>
      <c r="E176" s="32"/>
      <c r="F176" s="32"/>
      <c r="G176" s="32"/>
      <c r="H176" s="32"/>
      <c r="I176" s="32"/>
      <c r="J176" s="32"/>
      <c r="K176" s="233">
        <v>8156</v>
      </c>
      <c r="L176" s="32"/>
      <c r="M176" s="32"/>
      <c r="N176" s="32"/>
      <c r="O176" s="233">
        <v>0</v>
      </c>
    </row>
    <row r="177" spans="2:15" ht="15" customHeight="1" thickTop="1">
      <c r="B177" s="103"/>
      <c r="C177" s="32"/>
      <c r="D177" s="32"/>
      <c r="E177" s="32"/>
      <c r="F177" s="32"/>
      <c r="G177" s="32"/>
      <c r="H177" s="32"/>
      <c r="I177" s="32"/>
      <c r="J177" s="32"/>
      <c r="K177" s="32"/>
      <c r="L177" s="32"/>
      <c r="M177" s="32"/>
      <c r="N177" s="32"/>
      <c r="O177" s="32"/>
    </row>
    <row r="178" spans="2:15" ht="13.5" customHeight="1">
      <c r="B178" s="103"/>
      <c r="C178" s="32"/>
      <c r="D178" s="32"/>
      <c r="E178" s="32"/>
      <c r="F178" s="32"/>
      <c r="G178" s="32"/>
      <c r="H178" s="32"/>
      <c r="I178" s="32"/>
      <c r="J178" s="32"/>
      <c r="K178" s="19" t="s">
        <v>13</v>
      </c>
      <c r="L178" s="19"/>
      <c r="N178" s="32"/>
      <c r="O178" s="19" t="s">
        <v>13</v>
      </c>
    </row>
    <row r="179" spans="2:15" ht="13.5" customHeight="1">
      <c r="B179" s="103"/>
      <c r="C179" s="32"/>
      <c r="D179" s="32"/>
      <c r="E179" s="32"/>
      <c r="F179" s="32"/>
      <c r="G179" s="32"/>
      <c r="H179" s="32"/>
      <c r="I179" s="32"/>
      <c r="J179" s="32"/>
      <c r="K179" s="19" t="s">
        <v>14</v>
      </c>
      <c r="L179" s="19"/>
      <c r="N179" s="32"/>
      <c r="O179" s="19" t="s">
        <v>15</v>
      </c>
    </row>
    <row r="180" spans="2:15" ht="13.5" customHeight="1">
      <c r="B180" s="103"/>
      <c r="C180" s="32"/>
      <c r="D180" s="32"/>
      <c r="E180" s="32"/>
      <c r="F180" s="32"/>
      <c r="G180" s="32"/>
      <c r="H180" s="32"/>
      <c r="I180" s="32"/>
      <c r="J180" s="32"/>
      <c r="K180" s="19" t="s">
        <v>4</v>
      </c>
      <c r="L180" s="19"/>
      <c r="N180" s="32"/>
      <c r="O180" s="19" t="s">
        <v>16</v>
      </c>
    </row>
    <row r="181" spans="2:15" ht="13.5" customHeight="1">
      <c r="B181" s="103"/>
      <c r="C181" s="32"/>
      <c r="D181" s="32"/>
      <c r="E181" s="32"/>
      <c r="F181" s="32"/>
      <c r="G181" s="32"/>
      <c r="H181" s="32"/>
      <c r="I181" s="32"/>
      <c r="J181" s="32"/>
      <c r="K181" s="19" t="s">
        <v>3</v>
      </c>
      <c r="L181" s="19"/>
      <c r="N181" s="32"/>
      <c r="O181" s="19" t="s">
        <v>17</v>
      </c>
    </row>
    <row r="182" spans="2:15" ht="13.5" customHeight="1">
      <c r="B182" s="103"/>
      <c r="C182" s="32"/>
      <c r="D182" s="32"/>
      <c r="E182" s="32"/>
      <c r="F182" s="32"/>
      <c r="G182" s="32"/>
      <c r="H182" s="32"/>
      <c r="I182" s="32"/>
      <c r="J182" s="32"/>
      <c r="K182" s="29" t="str">
        <f>+K169</f>
        <v>30/6/2003</v>
      </c>
      <c r="L182" s="19"/>
      <c r="N182" s="32"/>
      <c r="O182" s="29" t="s">
        <v>43</v>
      </c>
    </row>
    <row r="183" spans="2:15" ht="15" customHeight="1">
      <c r="B183" s="103"/>
      <c r="C183" s="32"/>
      <c r="D183" s="32"/>
      <c r="E183" s="32"/>
      <c r="F183" s="32"/>
      <c r="G183" s="32"/>
      <c r="H183" s="32"/>
      <c r="I183" s="32"/>
      <c r="J183" s="32"/>
      <c r="K183" s="30" t="s">
        <v>10</v>
      </c>
      <c r="L183" s="22"/>
      <c r="N183" s="32"/>
      <c r="O183" s="30" t="s">
        <v>10</v>
      </c>
    </row>
    <row r="184" spans="2:15" ht="15" customHeight="1">
      <c r="B184" s="103"/>
      <c r="C184" s="32"/>
      <c r="D184" s="32"/>
      <c r="E184" s="32"/>
      <c r="F184" s="32"/>
      <c r="G184" s="32"/>
      <c r="H184" s="32"/>
      <c r="I184" s="32"/>
      <c r="J184" s="32"/>
      <c r="K184" s="32"/>
      <c r="L184" s="32"/>
      <c r="N184" s="32"/>
      <c r="O184" s="32"/>
    </row>
    <row r="185" spans="2:15" ht="15" customHeight="1">
      <c r="B185" s="103"/>
      <c r="C185" s="32"/>
      <c r="D185" s="32" t="s">
        <v>289</v>
      </c>
      <c r="E185" s="32"/>
      <c r="F185" s="32"/>
      <c r="G185" s="32"/>
      <c r="H185" s="32"/>
      <c r="I185" s="32"/>
      <c r="J185" s="32"/>
      <c r="K185" s="127">
        <v>2516114</v>
      </c>
      <c r="L185" s="32"/>
      <c r="N185" s="32"/>
      <c r="O185" s="127">
        <v>0</v>
      </c>
    </row>
    <row r="186" spans="2:15" ht="8.25" customHeight="1">
      <c r="B186" s="103"/>
      <c r="C186" s="32"/>
      <c r="D186" s="31"/>
      <c r="E186" s="32"/>
      <c r="F186" s="32"/>
      <c r="G186" s="32"/>
      <c r="H186" s="32"/>
      <c r="I186" s="32"/>
      <c r="J186" s="32"/>
      <c r="K186" s="127"/>
      <c r="L186" s="32"/>
      <c r="N186" s="32"/>
      <c r="O186" s="127"/>
    </row>
    <row r="187" spans="2:15" ht="15" customHeight="1">
      <c r="B187" s="103"/>
      <c r="C187" s="32"/>
      <c r="D187" s="32" t="s">
        <v>206</v>
      </c>
      <c r="E187" s="32"/>
      <c r="F187" s="32"/>
      <c r="G187" s="32"/>
      <c r="H187" s="32"/>
      <c r="I187" s="32"/>
      <c r="J187" s="32"/>
      <c r="K187" s="127">
        <v>1062498</v>
      </c>
      <c r="L187" s="32"/>
      <c r="N187" s="32"/>
      <c r="O187" s="127">
        <v>0</v>
      </c>
    </row>
    <row r="188" spans="2:15" ht="8.25" customHeight="1">
      <c r="B188" s="103"/>
      <c r="C188" s="32"/>
      <c r="D188" s="32"/>
      <c r="E188" s="32"/>
      <c r="F188" s="32"/>
      <c r="G188" s="32"/>
      <c r="H188" s="32"/>
      <c r="I188" s="32"/>
      <c r="J188" s="32"/>
      <c r="K188" s="127"/>
      <c r="L188" s="32"/>
      <c r="N188" s="32"/>
      <c r="O188" s="127"/>
    </row>
    <row r="189" spans="2:15" ht="15" customHeight="1">
      <c r="B189" s="103"/>
      <c r="C189" s="32"/>
      <c r="D189" s="32" t="s">
        <v>207</v>
      </c>
      <c r="E189" s="32"/>
      <c r="F189" s="32"/>
      <c r="G189" s="32"/>
      <c r="H189" s="32"/>
      <c r="I189" s="32"/>
      <c r="J189" s="32"/>
      <c r="K189" s="127">
        <v>-968313</v>
      </c>
      <c r="L189" s="32"/>
      <c r="N189" s="32"/>
      <c r="O189" s="127">
        <v>0</v>
      </c>
    </row>
    <row r="190" spans="2:15" ht="8.25" customHeight="1">
      <c r="B190" s="103"/>
      <c r="C190" s="32"/>
      <c r="D190" s="32"/>
      <c r="E190" s="32"/>
      <c r="F190" s="32"/>
      <c r="G190" s="32"/>
      <c r="H190" s="32"/>
      <c r="I190" s="32"/>
      <c r="J190" s="32"/>
      <c r="K190" s="127"/>
      <c r="L190" s="32"/>
      <c r="N190" s="32"/>
      <c r="O190" s="127"/>
    </row>
    <row r="191" spans="2:15" ht="17.25" customHeight="1">
      <c r="B191" s="103"/>
      <c r="C191" s="32"/>
      <c r="D191" s="32" t="s">
        <v>208</v>
      </c>
      <c r="E191" s="32"/>
      <c r="F191" s="32"/>
      <c r="G191" s="32"/>
      <c r="H191" s="32"/>
      <c r="I191" s="32"/>
      <c r="J191" s="32"/>
      <c r="K191" s="231">
        <f>SUM(K185:K189)</f>
        <v>2610299</v>
      </c>
      <c r="L191" s="32"/>
      <c r="N191" s="32"/>
      <c r="O191" s="231">
        <f>SUM(O185:O189)</f>
        <v>0</v>
      </c>
    </row>
    <row r="192" spans="2:15" ht="15" customHeight="1">
      <c r="B192" s="103"/>
      <c r="C192" s="32"/>
      <c r="D192" s="32" t="s">
        <v>294</v>
      </c>
      <c r="E192" s="32"/>
      <c r="F192" s="32"/>
      <c r="G192" s="32"/>
      <c r="H192" s="32"/>
      <c r="I192" s="32"/>
      <c r="J192" s="32"/>
      <c r="K192" s="127">
        <v>-817234</v>
      </c>
      <c r="L192" s="32"/>
      <c r="N192" s="32"/>
      <c r="O192" s="127">
        <v>0</v>
      </c>
    </row>
    <row r="193" spans="2:15" ht="6.75" customHeight="1">
      <c r="B193" s="103"/>
      <c r="C193" s="32"/>
      <c r="D193" s="32"/>
      <c r="E193" s="32"/>
      <c r="F193" s="32"/>
      <c r="G193" s="32"/>
      <c r="H193" s="32"/>
      <c r="I193" s="32"/>
      <c r="J193" s="32"/>
      <c r="K193" s="127"/>
      <c r="L193" s="32"/>
      <c r="N193" s="32"/>
      <c r="O193" s="127"/>
    </row>
    <row r="194" spans="2:15" ht="18.75" customHeight="1" thickBot="1">
      <c r="B194" s="103"/>
      <c r="C194" s="32"/>
      <c r="D194" s="32" t="s">
        <v>209</v>
      </c>
      <c r="E194" s="32"/>
      <c r="F194" s="32"/>
      <c r="G194" s="32"/>
      <c r="H194" s="32"/>
      <c r="I194" s="32"/>
      <c r="J194" s="32"/>
      <c r="K194" s="232">
        <f>SUM(K191:K192)</f>
        <v>1793065</v>
      </c>
      <c r="L194" s="32"/>
      <c r="N194" s="32"/>
      <c r="O194" s="232">
        <f>SUM(O191:O192)</f>
        <v>0</v>
      </c>
    </row>
    <row r="195" spans="2:15" ht="15" customHeight="1" thickTop="1">
      <c r="B195" s="103"/>
      <c r="C195" s="32"/>
      <c r="D195" s="32"/>
      <c r="E195" s="32"/>
      <c r="F195" s="32"/>
      <c r="G195" s="32"/>
      <c r="H195" s="32"/>
      <c r="I195" s="32"/>
      <c r="J195" s="32"/>
      <c r="K195" s="32"/>
      <c r="L195" s="32"/>
      <c r="N195" s="32"/>
      <c r="O195" s="127"/>
    </row>
    <row r="196" spans="2:15" ht="15" customHeight="1">
      <c r="B196" s="103"/>
      <c r="C196" s="32"/>
      <c r="D196" s="32"/>
      <c r="E196" s="32"/>
      <c r="F196" s="32"/>
      <c r="G196" s="32"/>
      <c r="H196" s="32"/>
      <c r="I196" s="32"/>
      <c r="J196" s="32"/>
      <c r="K196" s="32"/>
      <c r="L196" s="32"/>
      <c r="N196" s="32"/>
      <c r="O196" s="127"/>
    </row>
    <row r="197" spans="2:15" ht="15" customHeight="1">
      <c r="B197" s="103"/>
      <c r="C197" s="32"/>
      <c r="D197" s="32"/>
      <c r="E197" s="32"/>
      <c r="F197" s="32"/>
      <c r="G197" s="32"/>
      <c r="H197" s="32"/>
      <c r="I197" s="32"/>
      <c r="J197" s="32"/>
      <c r="K197" s="32"/>
      <c r="L197" s="32"/>
      <c r="N197" s="32"/>
      <c r="O197" s="127"/>
    </row>
    <row r="198" spans="2:15" ht="12.75" customHeight="1">
      <c r="B198" s="103"/>
      <c r="C198" s="32"/>
      <c r="D198" s="32"/>
      <c r="E198" s="32"/>
      <c r="F198" s="32"/>
      <c r="G198" s="32"/>
      <c r="H198" s="32"/>
      <c r="I198" s="32"/>
      <c r="J198" s="32"/>
      <c r="K198" s="32"/>
      <c r="L198" s="32"/>
      <c r="M198" s="32"/>
      <c r="N198" s="32"/>
      <c r="O198" s="32"/>
    </row>
    <row r="199" spans="2:15" ht="12.75" customHeight="1">
      <c r="B199" s="103"/>
      <c r="C199" s="32"/>
      <c r="D199" s="32"/>
      <c r="E199" s="32"/>
      <c r="F199" s="32"/>
      <c r="G199" s="32"/>
      <c r="H199" s="32"/>
      <c r="I199" s="32"/>
      <c r="J199" s="32"/>
      <c r="K199" s="32"/>
      <c r="L199" s="32"/>
      <c r="M199" s="32"/>
      <c r="N199" s="32"/>
      <c r="O199" s="32"/>
    </row>
    <row r="200" spans="2:15" ht="12.75" customHeight="1">
      <c r="B200" s="103"/>
      <c r="C200" s="32"/>
      <c r="D200" s="32"/>
      <c r="E200" s="32"/>
      <c r="F200" s="32"/>
      <c r="G200" s="32"/>
      <c r="H200" s="32"/>
      <c r="I200" s="32"/>
      <c r="J200" s="32"/>
      <c r="K200" s="32"/>
      <c r="L200" s="32"/>
      <c r="M200" s="32"/>
      <c r="N200" s="32"/>
      <c r="O200" s="32"/>
    </row>
    <row r="201" spans="2:15" ht="12.75" customHeight="1">
      <c r="B201" s="103"/>
      <c r="C201" s="32"/>
      <c r="D201" s="32"/>
      <c r="E201" s="32"/>
      <c r="F201" s="32"/>
      <c r="G201" s="32"/>
      <c r="H201" s="32"/>
      <c r="I201" s="32"/>
      <c r="J201" s="32"/>
      <c r="K201" s="32"/>
      <c r="L201" s="32"/>
      <c r="M201" s="32"/>
      <c r="N201" s="32"/>
      <c r="O201" s="32"/>
    </row>
    <row r="202" spans="2:15" ht="15" customHeight="1">
      <c r="B202" s="103"/>
      <c r="C202" s="32"/>
      <c r="D202" s="32"/>
      <c r="E202" s="32"/>
      <c r="F202" s="32"/>
      <c r="G202" s="32"/>
      <c r="H202" s="32"/>
      <c r="I202" s="32"/>
      <c r="J202" s="32"/>
      <c r="K202" s="32"/>
      <c r="L202" s="32"/>
      <c r="M202" s="32"/>
      <c r="N202" s="32"/>
      <c r="O202" s="32"/>
    </row>
    <row r="203" spans="2:15" ht="12.75" customHeight="1">
      <c r="B203" s="103"/>
      <c r="C203" s="32"/>
      <c r="D203" s="32"/>
      <c r="E203" s="32"/>
      <c r="F203" s="32"/>
      <c r="G203" s="32"/>
      <c r="H203" s="32"/>
      <c r="I203" s="32"/>
      <c r="J203" s="32"/>
      <c r="K203" s="32"/>
      <c r="L203" s="32"/>
      <c r="M203" s="32"/>
      <c r="N203" s="32"/>
      <c r="O203" s="32"/>
    </row>
    <row r="204" spans="2:15" ht="12.75" customHeight="1">
      <c r="B204" s="103"/>
      <c r="C204" s="32"/>
      <c r="D204" s="32"/>
      <c r="E204" s="32"/>
      <c r="F204" s="32"/>
      <c r="G204" s="32"/>
      <c r="H204" s="32"/>
      <c r="I204" s="32"/>
      <c r="J204" s="32"/>
      <c r="K204" s="32"/>
      <c r="L204" s="32"/>
      <c r="M204" s="32"/>
      <c r="N204" s="32"/>
      <c r="O204" s="32"/>
    </row>
    <row r="205" spans="2:15" ht="15.75">
      <c r="B205" s="102" t="s">
        <v>79</v>
      </c>
      <c r="C205" s="105" t="s">
        <v>313</v>
      </c>
      <c r="D205" s="32"/>
      <c r="E205" s="32"/>
      <c r="F205" s="32"/>
      <c r="G205" s="32"/>
      <c r="H205" s="32"/>
      <c r="I205" s="32"/>
      <c r="J205" s="32"/>
      <c r="K205" s="32"/>
      <c r="L205" s="32"/>
      <c r="M205" s="32"/>
      <c r="N205" s="32"/>
      <c r="O205" s="32"/>
    </row>
    <row r="206" spans="2:15" ht="8.25" customHeight="1">
      <c r="B206" s="103"/>
      <c r="C206" s="32"/>
      <c r="D206" s="32"/>
      <c r="E206" s="32"/>
      <c r="F206" s="32"/>
      <c r="G206" s="32"/>
      <c r="H206" s="32"/>
      <c r="I206" s="32"/>
      <c r="J206" s="32"/>
      <c r="K206" s="32"/>
      <c r="L206" s="32"/>
      <c r="M206" s="32"/>
      <c r="N206" s="32"/>
      <c r="O206" s="32"/>
    </row>
    <row r="207" spans="2:15" ht="15">
      <c r="B207" s="103"/>
      <c r="C207" s="65"/>
      <c r="D207" s="65"/>
      <c r="E207" s="32"/>
      <c r="F207" s="32"/>
      <c r="G207" s="32"/>
      <c r="H207" s="32"/>
      <c r="I207" s="32"/>
      <c r="J207" s="32"/>
      <c r="K207" s="32"/>
      <c r="L207" s="32"/>
      <c r="M207" s="32"/>
      <c r="N207" s="32"/>
      <c r="O207" s="32"/>
    </row>
    <row r="208" spans="2:15" ht="15">
      <c r="B208" s="103"/>
      <c r="C208" s="32"/>
      <c r="D208" s="32"/>
      <c r="E208" s="32"/>
      <c r="F208" s="32"/>
      <c r="G208" s="32"/>
      <c r="H208" s="32"/>
      <c r="I208" s="32"/>
      <c r="J208" s="32"/>
      <c r="K208" s="32"/>
      <c r="L208" s="32"/>
      <c r="M208" s="32"/>
      <c r="N208" s="32"/>
      <c r="O208" s="32"/>
    </row>
    <row r="209" spans="2:15" ht="15">
      <c r="B209" s="103"/>
      <c r="C209" s="32"/>
      <c r="D209" s="32"/>
      <c r="E209" s="32"/>
      <c r="F209" s="32"/>
      <c r="G209" s="32"/>
      <c r="H209" s="32"/>
      <c r="I209" s="32"/>
      <c r="J209" s="32"/>
      <c r="K209" s="32"/>
      <c r="L209" s="32"/>
      <c r="M209" s="32"/>
      <c r="N209" s="32"/>
      <c r="O209" s="32"/>
    </row>
    <row r="210" spans="2:15" ht="11.25" customHeight="1">
      <c r="B210" s="103"/>
      <c r="C210" s="32"/>
      <c r="D210" s="32"/>
      <c r="E210" s="32"/>
      <c r="F210" s="32"/>
      <c r="G210" s="32"/>
      <c r="H210" s="32"/>
      <c r="I210" s="32"/>
      <c r="J210" s="32"/>
      <c r="K210" s="32"/>
      <c r="L210" s="32"/>
      <c r="M210" s="32"/>
      <c r="N210" s="32"/>
      <c r="O210" s="32"/>
    </row>
    <row r="211" spans="2:15" ht="15">
      <c r="B211" s="103"/>
      <c r="C211" s="32"/>
      <c r="D211" s="32"/>
      <c r="E211" s="32"/>
      <c r="F211" s="32"/>
      <c r="G211" s="32"/>
      <c r="H211" s="32"/>
      <c r="I211" s="32"/>
      <c r="J211" s="32"/>
      <c r="K211" s="32"/>
      <c r="L211" s="32"/>
      <c r="M211" s="32"/>
      <c r="N211" s="32"/>
      <c r="O211" s="32"/>
    </row>
    <row r="212" spans="2:15" ht="15">
      <c r="B212" s="103"/>
      <c r="C212" s="32"/>
      <c r="D212" s="32"/>
      <c r="E212" s="32"/>
      <c r="F212" s="32"/>
      <c r="G212" s="32"/>
      <c r="H212" s="32"/>
      <c r="I212" s="32"/>
      <c r="J212" s="32"/>
      <c r="K212" s="32"/>
      <c r="L212" s="32"/>
      <c r="M212" s="32"/>
      <c r="N212" s="32"/>
      <c r="O212" s="32"/>
    </row>
    <row r="213" spans="2:15" ht="11.25" customHeight="1">
      <c r="B213" s="103"/>
      <c r="C213" s="32"/>
      <c r="D213" s="32"/>
      <c r="E213" s="32"/>
      <c r="F213" s="32"/>
      <c r="G213" s="32"/>
      <c r="H213" s="32"/>
      <c r="I213" s="32"/>
      <c r="J213" s="32"/>
      <c r="K213" s="32"/>
      <c r="L213" s="32"/>
      <c r="M213" s="32"/>
      <c r="N213" s="32"/>
      <c r="O213" s="32"/>
    </row>
    <row r="214" spans="2:15" ht="15">
      <c r="B214" s="103"/>
      <c r="C214" s="32"/>
      <c r="D214" s="32"/>
      <c r="E214" s="32"/>
      <c r="F214" s="32"/>
      <c r="G214" s="32"/>
      <c r="H214" s="32"/>
      <c r="I214" s="32"/>
      <c r="J214" s="32"/>
      <c r="K214" s="32"/>
      <c r="L214" s="32"/>
      <c r="M214" s="32"/>
      <c r="N214" s="32"/>
      <c r="O214" s="32"/>
    </row>
    <row r="215" spans="2:15" ht="15">
      <c r="B215" s="103"/>
      <c r="C215" s="32"/>
      <c r="D215" s="32"/>
      <c r="E215" s="32"/>
      <c r="F215" s="32"/>
      <c r="G215" s="32"/>
      <c r="H215" s="32"/>
      <c r="I215" s="32"/>
      <c r="J215" s="32"/>
      <c r="K215" s="32"/>
      <c r="L215" s="32"/>
      <c r="M215" s="32"/>
      <c r="N215" s="32"/>
      <c r="O215" s="32"/>
    </row>
    <row r="216" spans="2:15" ht="15">
      <c r="B216" s="103"/>
      <c r="C216" s="32"/>
      <c r="D216" s="32"/>
      <c r="E216" s="32"/>
      <c r="F216" s="32"/>
      <c r="G216" s="32"/>
      <c r="H216" s="32"/>
      <c r="I216" s="32"/>
      <c r="J216" s="32"/>
      <c r="K216" s="32"/>
      <c r="L216" s="32"/>
      <c r="M216" s="32"/>
      <c r="N216" s="32"/>
      <c r="O216" s="32"/>
    </row>
    <row r="217" spans="2:15" ht="15">
      <c r="B217" s="103"/>
      <c r="C217" s="32"/>
      <c r="D217" s="32"/>
      <c r="E217" s="32"/>
      <c r="F217" s="32"/>
      <c r="G217" s="32"/>
      <c r="H217" s="32"/>
      <c r="I217" s="32"/>
      <c r="J217" s="32"/>
      <c r="K217" s="32"/>
      <c r="L217" s="32"/>
      <c r="M217" s="32"/>
      <c r="N217" s="32"/>
      <c r="O217" s="32"/>
    </row>
    <row r="218" spans="2:15" ht="15">
      <c r="B218" s="103"/>
      <c r="C218" s="32"/>
      <c r="D218" s="32"/>
      <c r="E218" s="32"/>
      <c r="F218" s="32"/>
      <c r="G218" s="32"/>
      <c r="H218" s="32"/>
      <c r="I218" s="32"/>
      <c r="J218" s="32"/>
      <c r="K218" s="32"/>
      <c r="L218" s="32"/>
      <c r="M218" s="32"/>
      <c r="N218" s="32"/>
      <c r="O218" s="32"/>
    </row>
    <row r="219" spans="2:15" ht="15.75">
      <c r="B219" s="102" t="s">
        <v>80</v>
      </c>
      <c r="C219" s="105" t="s">
        <v>314</v>
      </c>
      <c r="D219" s="32"/>
      <c r="E219" s="32"/>
      <c r="F219" s="32"/>
      <c r="G219" s="32"/>
      <c r="H219" s="32"/>
      <c r="I219" s="32"/>
      <c r="J219" s="32"/>
      <c r="K219" s="32"/>
      <c r="L219" s="32"/>
      <c r="M219" s="32"/>
      <c r="N219" s="32"/>
      <c r="O219" s="32"/>
    </row>
    <row r="220" spans="2:15" ht="8.25" customHeight="1">
      <c r="B220" s="103"/>
      <c r="C220" s="32"/>
      <c r="D220" s="32"/>
      <c r="E220" s="32"/>
      <c r="F220" s="32"/>
      <c r="G220" s="32"/>
      <c r="H220" s="32"/>
      <c r="I220" s="32"/>
      <c r="J220" s="32"/>
      <c r="K220" s="32"/>
      <c r="L220" s="32"/>
      <c r="M220" s="32"/>
      <c r="N220" s="32"/>
      <c r="O220" s="32"/>
    </row>
    <row r="221" spans="2:15" ht="15">
      <c r="B221" s="103"/>
      <c r="C221" s="32"/>
      <c r="D221" s="32"/>
      <c r="E221" s="32"/>
      <c r="F221" s="32"/>
      <c r="G221" s="32"/>
      <c r="H221" s="32"/>
      <c r="I221" s="32"/>
      <c r="J221" s="32"/>
      <c r="K221" s="32"/>
      <c r="L221" s="32"/>
      <c r="M221" s="32"/>
      <c r="N221" s="32"/>
      <c r="O221" s="32"/>
    </row>
    <row r="222" spans="2:15" ht="15">
      <c r="B222" s="103"/>
      <c r="C222" s="32"/>
      <c r="D222" s="32"/>
      <c r="E222" s="32"/>
      <c r="F222" s="32"/>
      <c r="G222" s="32"/>
      <c r="H222" s="32"/>
      <c r="I222" s="32"/>
      <c r="J222" s="32"/>
      <c r="K222" s="32"/>
      <c r="L222" s="32"/>
      <c r="M222" s="32"/>
      <c r="N222" s="32"/>
      <c r="O222" s="32"/>
    </row>
    <row r="223" spans="2:15" ht="15">
      <c r="B223" s="103"/>
      <c r="C223" s="32"/>
      <c r="D223" s="32"/>
      <c r="E223" s="32"/>
      <c r="F223" s="32"/>
      <c r="G223" s="32"/>
      <c r="H223" s="32"/>
      <c r="I223" s="32"/>
      <c r="J223" s="32"/>
      <c r="K223" s="32"/>
      <c r="L223" s="32"/>
      <c r="M223" s="32"/>
      <c r="N223" s="32"/>
      <c r="O223" s="32"/>
    </row>
    <row r="224" spans="2:15" ht="10.5" customHeight="1">
      <c r="B224" s="103"/>
      <c r="C224" s="32"/>
      <c r="D224" s="32"/>
      <c r="E224" s="32"/>
      <c r="F224" s="32"/>
      <c r="G224" s="32"/>
      <c r="H224" s="32"/>
      <c r="I224" s="32"/>
      <c r="J224" s="32"/>
      <c r="K224" s="32"/>
      <c r="L224" s="32"/>
      <c r="M224" s="32"/>
      <c r="N224" s="32"/>
      <c r="O224" s="32"/>
    </row>
    <row r="225" spans="2:15" ht="15">
      <c r="B225" s="103"/>
      <c r="C225" s="32"/>
      <c r="D225" s="32"/>
      <c r="E225" s="32"/>
      <c r="F225" s="32"/>
      <c r="G225" s="32"/>
      <c r="H225" s="32"/>
      <c r="I225" s="32"/>
      <c r="J225" s="32"/>
      <c r="K225" s="32"/>
      <c r="L225" s="32"/>
      <c r="M225" s="32"/>
      <c r="N225" s="32"/>
      <c r="O225" s="32"/>
    </row>
    <row r="226" spans="2:15" ht="15">
      <c r="B226" s="103"/>
      <c r="C226" s="32"/>
      <c r="D226" s="32"/>
      <c r="E226" s="32"/>
      <c r="F226" s="32"/>
      <c r="G226" s="32"/>
      <c r="H226" s="32"/>
      <c r="I226" s="32"/>
      <c r="J226" s="32"/>
      <c r="K226" s="32"/>
      <c r="L226" s="32"/>
      <c r="M226" s="32"/>
      <c r="N226" s="32"/>
      <c r="O226" s="32"/>
    </row>
    <row r="227" spans="2:15" ht="15">
      <c r="B227" s="103"/>
      <c r="C227" s="32"/>
      <c r="D227" s="32"/>
      <c r="E227" s="32"/>
      <c r="F227" s="32"/>
      <c r="G227" s="32"/>
      <c r="H227" s="32"/>
      <c r="I227" s="32"/>
      <c r="J227" s="32"/>
      <c r="K227" s="32"/>
      <c r="L227" s="32"/>
      <c r="M227" s="32"/>
      <c r="N227" s="32"/>
      <c r="O227" s="32"/>
    </row>
    <row r="228" spans="2:15" ht="15">
      <c r="B228" s="103"/>
      <c r="C228" s="32"/>
      <c r="D228" s="32"/>
      <c r="E228" s="32"/>
      <c r="F228" s="32"/>
      <c r="G228" s="32"/>
      <c r="H228" s="32"/>
      <c r="I228" s="32"/>
      <c r="J228" s="32"/>
      <c r="K228" s="32"/>
      <c r="L228" s="32"/>
      <c r="M228" s="32"/>
      <c r="N228" s="32"/>
      <c r="O228" s="32"/>
    </row>
    <row r="229" spans="2:15" ht="15">
      <c r="B229" s="103"/>
      <c r="C229" s="32"/>
      <c r="D229" s="32"/>
      <c r="E229" s="32"/>
      <c r="F229" s="32"/>
      <c r="G229" s="32"/>
      <c r="H229" s="32"/>
      <c r="I229" s="32"/>
      <c r="J229" s="32"/>
      <c r="K229" s="32"/>
      <c r="L229" s="32"/>
      <c r="M229" s="32"/>
      <c r="N229" s="32"/>
      <c r="O229" s="32"/>
    </row>
    <row r="230" spans="2:15" ht="15.75">
      <c r="B230" s="102" t="s">
        <v>81</v>
      </c>
      <c r="C230" s="105" t="s">
        <v>315</v>
      </c>
      <c r="D230" s="32"/>
      <c r="E230" s="32"/>
      <c r="F230" s="32"/>
      <c r="G230" s="32"/>
      <c r="H230" s="32"/>
      <c r="I230" s="32"/>
      <c r="J230" s="32"/>
      <c r="K230" s="32"/>
      <c r="L230" s="32"/>
      <c r="M230" s="32"/>
      <c r="N230" s="32"/>
      <c r="O230" s="32"/>
    </row>
    <row r="231" spans="2:15" ht="8.25" customHeight="1">
      <c r="B231" s="103"/>
      <c r="C231" s="32"/>
      <c r="D231" s="32"/>
      <c r="E231" s="32"/>
      <c r="F231" s="32"/>
      <c r="G231" s="32"/>
      <c r="H231" s="32"/>
      <c r="I231" s="32"/>
      <c r="J231" s="32"/>
      <c r="K231" s="32"/>
      <c r="L231" s="32"/>
      <c r="M231" s="32"/>
      <c r="N231" s="32"/>
      <c r="O231" s="32"/>
    </row>
    <row r="232" spans="2:15" ht="15">
      <c r="B232" s="103"/>
      <c r="D232" s="32"/>
      <c r="E232" s="32"/>
      <c r="F232" s="32"/>
      <c r="G232" s="32"/>
      <c r="H232" s="32"/>
      <c r="I232" s="32"/>
      <c r="J232" s="32"/>
      <c r="K232" s="32"/>
      <c r="L232" s="32"/>
      <c r="M232" s="32"/>
      <c r="N232" s="32"/>
      <c r="O232" s="32"/>
    </row>
    <row r="233" spans="2:15" ht="15">
      <c r="B233" s="103"/>
      <c r="D233" s="32"/>
      <c r="E233" s="32"/>
      <c r="F233" s="32"/>
      <c r="G233" s="32"/>
      <c r="H233" s="32"/>
      <c r="I233" s="32"/>
      <c r="J233" s="32"/>
      <c r="K233" s="32"/>
      <c r="L233" s="32"/>
      <c r="M233" s="32"/>
      <c r="N233" s="32"/>
      <c r="O233" s="32"/>
    </row>
    <row r="234" spans="2:15" ht="15">
      <c r="B234" s="103"/>
      <c r="C234" s="32"/>
      <c r="D234" s="32"/>
      <c r="E234" s="32"/>
      <c r="F234" s="32"/>
      <c r="G234" s="32"/>
      <c r="H234" s="32"/>
      <c r="I234" s="32"/>
      <c r="J234" s="32"/>
      <c r="K234" s="32"/>
      <c r="L234" s="32"/>
      <c r="M234" s="32"/>
      <c r="N234" s="32"/>
      <c r="O234" s="32"/>
    </row>
    <row r="235" spans="2:15" ht="11.25" customHeight="1">
      <c r="B235" s="103"/>
      <c r="C235" s="32"/>
      <c r="D235" s="32"/>
      <c r="E235" s="32"/>
      <c r="F235" s="32"/>
      <c r="G235" s="32"/>
      <c r="H235" s="32"/>
      <c r="I235" s="32"/>
      <c r="J235" s="32"/>
      <c r="K235" s="32"/>
      <c r="L235" s="32"/>
      <c r="M235" s="32"/>
      <c r="N235" s="32"/>
      <c r="O235" s="32"/>
    </row>
    <row r="236" spans="2:15" ht="15">
      <c r="B236" s="103"/>
      <c r="C236" s="32"/>
      <c r="D236" s="32"/>
      <c r="E236" s="32"/>
      <c r="F236" s="32"/>
      <c r="G236" s="32"/>
      <c r="H236" s="32"/>
      <c r="I236" s="32"/>
      <c r="J236" s="32"/>
      <c r="K236" s="32"/>
      <c r="L236" s="32"/>
      <c r="M236" s="32"/>
      <c r="N236" s="32"/>
      <c r="O236" s="32"/>
    </row>
    <row r="237" spans="2:15" ht="15">
      <c r="B237" s="103"/>
      <c r="C237" s="32"/>
      <c r="D237" s="32"/>
      <c r="E237" s="32"/>
      <c r="F237" s="32"/>
      <c r="G237" s="32"/>
      <c r="H237" s="32"/>
      <c r="I237" s="32"/>
      <c r="J237" s="32"/>
      <c r="K237" s="32"/>
      <c r="L237" s="32"/>
      <c r="M237" s="32"/>
      <c r="N237" s="32"/>
      <c r="O237" s="32"/>
    </row>
    <row r="238" spans="2:15" ht="15">
      <c r="B238" s="103"/>
      <c r="C238" s="32"/>
      <c r="D238" s="32"/>
      <c r="E238" s="32"/>
      <c r="F238" s="32"/>
      <c r="G238" s="32"/>
      <c r="H238" s="32"/>
      <c r="I238" s="32"/>
      <c r="J238" s="32"/>
      <c r="K238" s="32"/>
      <c r="L238" s="32"/>
      <c r="M238" s="32"/>
      <c r="N238" s="32"/>
      <c r="O238" s="32"/>
    </row>
    <row r="239" spans="2:15" ht="11.25" customHeight="1">
      <c r="B239" s="103"/>
      <c r="C239" s="32"/>
      <c r="D239" s="32"/>
      <c r="E239" s="32"/>
      <c r="F239" s="32"/>
      <c r="G239" s="32"/>
      <c r="H239" s="32"/>
      <c r="I239" s="32"/>
      <c r="J239" s="32"/>
      <c r="K239" s="32"/>
      <c r="L239" s="32"/>
      <c r="M239" s="32"/>
      <c r="N239" s="32"/>
      <c r="O239" s="32"/>
    </row>
    <row r="240" spans="2:15" ht="15">
      <c r="B240" s="103"/>
      <c r="C240" s="32"/>
      <c r="D240" s="32"/>
      <c r="E240" s="32"/>
      <c r="F240" s="32"/>
      <c r="G240" s="32"/>
      <c r="H240" s="32"/>
      <c r="I240" s="32"/>
      <c r="J240" s="32"/>
      <c r="K240" s="32"/>
      <c r="L240" s="32"/>
      <c r="M240" s="32"/>
      <c r="N240" s="32"/>
      <c r="O240" s="32"/>
    </row>
    <row r="241" spans="2:15" ht="15">
      <c r="B241" s="103"/>
      <c r="C241" s="32"/>
      <c r="D241" s="32"/>
      <c r="E241" s="32"/>
      <c r="F241" s="32"/>
      <c r="G241" s="32"/>
      <c r="H241" s="32"/>
      <c r="I241" s="32"/>
      <c r="J241" s="32"/>
      <c r="K241" s="32"/>
      <c r="L241" s="32"/>
      <c r="M241" s="32"/>
      <c r="N241" s="32"/>
      <c r="O241" s="32"/>
    </row>
    <row r="242" spans="2:15" ht="15">
      <c r="B242" s="103"/>
      <c r="C242" s="32"/>
      <c r="D242" s="32"/>
      <c r="E242" s="32"/>
      <c r="F242" s="32"/>
      <c r="G242" s="32"/>
      <c r="H242" s="32"/>
      <c r="I242" s="32"/>
      <c r="J242" s="32"/>
      <c r="K242" s="32"/>
      <c r="L242" s="32"/>
      <c r="M242" s="32"/>
      <c r="N242" s="32"/>
      <c r="O242" s="32"/>
    </row>
    <row r="243" spans="2:15" ht="15">
      <c r="B243" s="103"/>
      <c r="C243" s="32"/>
      <c r="D243" s="32"/>
      <c r="E243" s="32"/>
      <c r="F243" s="32"/>
      <c r="G243" s="32"/>
      <c r="H243" s="32"/>
      <c r="I243" s="32"/>
      <c r="J243" s="32"/>
      <c r="K243" s="32"/>
      <c r="L243" s="32"/>
      <c r="M243" s="32"/>
      <c r="N243" s="32"/>
      <c r="O243" s="32"/>
    </row>
    <row r="244" spans="2:15" ht="15.75">
      <c r="B244" s="102" t="s">
        <v>82</v>
      </c>
      <c r="C244" s="105" t="s">
        <v>93</v>
      </c>
      <c r="D244" s="32"/>
      <c r="E244" s="32"/>
      <c r="F244" s="32"/>
      <c r="G244" s="32"/>
      <c r="H244" s="32"/>
      <c r="I244" s="32"/>
      <c r="J244" s="32"/>
      <c r="K244" s="32"/>
      <c r="L244" s="32"/>
      <c r="M244" s="32"/>
      <c r="N244" s="32"/>
      <c r="O244" s="32"/>
    </row>
    <row r="245" spans="2:15" ht="8.25" customHeight="1">
      <c r="B245" s="103"/>
      <c r="C245" s="32"/>
      <c r="D245" s="32"/>
      <c r="E245" s="32"/>
      <c r="F245" s="32"/>
      <c r="G245" s="32"/>
      <c r="H245" s="32"/>
      <c r="I245" s="32"/>
      <c r="J245" s="32"/>
      <c r="K245" s="32"/>
      <c r="L245" s="32"/>
      <c r="M245" s="32"/>
      <c r="N245" s="32"/>
      <c r="O245" s="32"/>
    </row>
    <row r="246" spans="2:15" ht="15">
      <c r="B246" s="103"/>
      <c r="C246" s="32"/>
      <c r="D246" s="32"/>
      <c r="E246" s="32"/>
      <c r="F246" s="32"/>
      <c r="G246" s="32"/>
      <c r="H246" s="32"/>
      <c r="I246" s="32"/>
      <c r="J246" s="32"/>
      <c r="K246" s="32"/>
      <c r="L246" s="32"/>
      <c r="M246" s="32"/>
      <c r="N246" s="32"/>
      <c r="O246" s="32"/>
    </row>
    <row r="247" spans="2:15" ht="15">
      <c r="B247" s="103"/>
      <c r="C247" s="32"/>
      <c r="D247" s="32"/>
      <c r="E247" s="32"/>
      <c r="F247" s="32"/>
      <c r="G247" s="32"/>
      <c r="H247" s="32"/>
      <c r="I247" s="32"/>
      <c r="J247" s="32"/>
      <c r="K247" s="32"/>
      <c r="L247" s="32"/>
      <c r="M247" s="32"/>
      <c r="N247" s="32"/>
      <c r="O247" s="32"/>
    </row>
    <row r="248" spans="2:15" ht="15">
      <c r="B248" s="103"/>
      <c r="C248" s="32"/>
      <c r="D248" s="32"/>
      <c r="E248" s="32"/>
      <c r="F248" s="32"/>
      <c r="G248" s="32"/>
      <c r="H248" s="32"/>
      <c r="I248" s="32"/>
      <c r="J248" s="32"/>
      <c r="K248" s="32"/>
      <c r="L248" s="32"/>
      <c r="M248" s="32"/>
      <c r="N248" s="32"/>
      <c r="O248" s="32"/>
    </row>
    <row r="249" spans="2:15" ht="15">
      <c r="B249" s="103"/>
      <c r="C249" s="32"/>
      <c r="D249" s="32"/>
      <c r="E249" s="32"/>
      <c r="F249" s="32"/>
      <c r="G249" s="32"/>
      <c r="H249" s="32"/>
      <c r="I249" s="32"/>
      <c r="J249" s="32"/>
      <c r="K249" s="32"/>
      <c r="L249" s="32"/>
      <c r="M249" s="32"/>
      <c r="N249" s="32"/>
      <c r="O249" s="32"/>
    </row>
    <row r="250" spans="2:15" ht="15">
      <c r="B250" s="103"/>
      <c r="C250" s="32"/>
      <c r="D250" s="32"/>
      <c r="E250" s="32"/>
      <c r="F250" s="32"/>
      <c r="G250" s="32"/>
      <c r="H250" s="32"/>
      <c r="I250" s="32"/>
      <c r="J250" s="32"/>
      <c r="K250" s="32"/>
      <c r="L250" s="32"/>
      <c r="M250" s="32"/>
      <c r="N250" s="32"/>
      <c r="O250" s="32"/>
    </row>
    <row r="251" spans="2:15" ht="15.75">
      <c r="B251" s="102" t="s">
        <v>83</v>
      </c>
      <c r="C251" s="105" t="s">
        <v>316</v>
      </c>
      <c r="D251" s="32"/>
      <c r="E251" s="32"/>
      <c r="F251" s="32"/>
      <c r="G251" s="32"/>
      <c r="H251" s="32"/>
      <c r="I251" s="32"/>
      <c r="J251" s="32"/>
      <c r="K251" s="32"/>
      <c r="L251" s="32"/>
      <c r="M251" s="32"/>
      <c r="N251" s="32"/>
      <c r="O251" s="32"/>
    </row>
    <row r="252" spans="2:15" ht="8.25" customHeight="1">
      <c r="B252" s="103"/>
      <c r="C252" s="32"/>
      <c r="D252" s="32"/>
      <c r="E252" s="32"/>
      <c r="F252" s="32"/>
      <c r="G252" s="32"/>
      <c r="H252" s="32"/>
      <c r="I252" s="32"/>
      <c r="J252" s="32"/>
      <c r="K252" s="32"/>
      <c r="L252" s="32"/>
      <c r="M252" s="32"/>
      <c r="N252" s="32"/>
      <c r="O252" s="32"/>
    </row>
    <row r="253" spans="2:15" ht="15">
      <c r="B253" s="103"/>
      <c r="C253" s="32"/>
      <c r="D253" s="32"/>
      <c r="E253" s="32"/>
      <c r="F253" s="32"/>
      <c r="G253" s="32"/>
      <c r="H253" s="32"/>
      <c r="I253" s="32"/>
      <c r="J253" s="32"/>
      <c r="K253" s="32"/>
      <c r="L253" s="32"/>
      <c r="M253" s="32"/>
      <c r="N253" s="32"/>
      <c r="O253" s="32"/>
    </row>
    <row r="254" spans="2:15" ht="15">
      <c r="B254" s="103"/>
      <c r="C254" s="32"/>
      <c r="D254" s="32"/>
      <c r="E254" s="32"/>
      <c r="F254" s="32"/>
      <c r="G254" s="32"/>
      <c r="H254" s="32"/>
      <c r="I254" s="32"/>
      <c r="J254" s="32"/>
      <c r="K254" s="32"/>
      <c r="L254" s="32"/>
      <c r="M254" s="32"/>
      <c r="N254" s="32"/>
      <c r="O254" s="32"/>
    </row>
    <row r="255" spans="2:15" ht="15">
      <c r="B255" s="103"/>
      <c r="C255" s="32"/>
      <c r="D255" s="32"/>
      <c r="E255" s="32"/>
      <c r="F255" s="32"/>
      <c r="G255" s="32"/>
      <c r="H255" s="32"/>
      <c r="I255" s="32"/>
      <c r="J255" s="32"/>
      <c r="K255" s="32"/>
      <c r="L255" s="32"/>
      <c r="M255" s="32"/>
      <c r="N255" s="32"/>
      <c r="O255" s="32"/>
    </row>
    <row r="256" spans="2:15" ht="15">
      <c r="B256" s="103"/>
      <c r="C256" s="32"/>
      <c r="D256" s="32"/>
      <c r="E256" s="32"/>
      <c r="F256" s="32"/>
      <c r="G256" s="32"/>
      <c r="H256" s="32"/>
      <c r="I256" s="32"/>
      <c r="J256" s="32"/>
      <c r="K256" s="32"/>
      <c r="L256" s="32"/>
      <c r="M256" s="32"/>
      <c r="N256" s="32"/>
      <c r="O256" s="32"/>
    </row>
    <row r="257" spans="2:15" ht="15">
      <c r="B257" s="103"/>
      <c r="C257" s="32"/>
      <c r="D257" s="32"/>
      <c r="E257" s="32"/>
      <c r="F257" s="32"/>
      <c r="G257" s="32"/>
      <c r="H257" s="32"/>
      <c r="I257" s="32"/>
      <c r="J257" s="32"/>
      <c r="K257" s="32"/>
      <c r="L257" s="32"/>
      <c r="M257" s="32"/>
      <c r="N257" s="32"/>
      <c r="O257" s="32"/>
    </row>
    <row r="258" spans="2:15" ht="15">
      <c r="B258" s="103"/>
      <c r="C258" s="32"/>
      <c r="D258" s="32"/>
      <c r="E258" s="32"/>
      <c r="F258" s="32"/>
      <c r="G258" s="32"/>
      <c r="H258" s="32"/>
      <c r="I258" s="32"/>
      <c r="J258" s="32"/>
      <c r="K258" s="32"/>
      <c r="L258" s="32"/>
      <c r="M258" s="32"/>
      <c r="N258" s="32"/>
      <c r="O258" s="32"/>
    </row>
    <row r="259" spans="2:15" ht="15">
      <c r="B259" s="103"/>
      <c r="C259" s="32"/>
      <c r="D259" s="32"/>
      <c r="E259" s="32"/>
      <c r="F259" s="32"/>
      <c r="G259" s="32"/>
      <c r="H259" s="32"/>
      <c r="I259" s="32"/>
      <c r="J259" s="32"/>
      <c r="K259" s="32"/>
      <c r="L259" s="32"/>
      <c r="M259" s="32"/>
      <c r="N259" s="32"/>
      <c r="O259" s="32"/>
    </row>
    <row r="260" spans="2:15" ht="15">
      <c r="B260" s="103"/>
      <c r="C260" s="32"/>
      <c r="D260" s="32"/>
      <c r="E260" s="32"/>
      <c r="F260" s="32"/>
      <c r="G260" s="32"/>
      <c r="H260" s="32"/>
      <c r="I260" s="32"/>
      <c r="J260" s="32"/>
      <c r="K260" s="32"/>
      <c r="L260" s="32"/>
      <c r="M260" s="32"/>
      <c r="N260" s="32"/>
      <c r="O260" s="32"/>
    </row>
    <row r="261" spans="2:15" ht="15">
      <c r="B261" s="103"/>
      <c r="C261" s="32"/>
      <c r="D261" s="32"/>
      <c r="E261" s="32"/>
      <c r="F261" s="32"/>
      <c r="G261" s="32"/>
      <c r="H261" s="32"/>
      <c r="I261" s="32"/>
      <c r="J261" s="32"/>
      <c r="K261" s="32"/>
      <c r="L261" s="32"/>
      <c r="M261" s="32"/>
      <c r="N261" s="32"/>
      <c r="O261" s="32"/>
    </row>
    <row r="262" spans="2:15" ht="15">
      <c r="B262" s="103"/>
      <c r="C262" s="32"/>
      <c r="D262" s="32"/>
      <c r="E262" s="32"/>
      <c r="F262" s="32"/>
      <c r="G262" s="32"/>
      <c r="H262" s="32"/>
      <c r="I262" s="32"/>
      <c r="J262" s="32"/>
      <c r="K262" s="32"/>
      <c r="L262" s="32"/>
      <c r="M262" s="32"/>
      <c r="N262" s="32"/>
      <c r="O262" s="32"/>
    </row>
    <row r="263" spans="2:15" ht="15">
      <c r="B263" s="103"/>
      <c r="C263" s="32"/>
      <c r="D263" s="32"/>
      <c r="E263" s="32"/>
      <c r="F263" s="32"/>
      <c r="G263" s="32"/>
      <c r="H263" s="32"/>
      <c r="I263" s="32"/>
      <c r="J263" s="32"/>
      <c r="K263" s="32"/>
      <c r="L263" s="32"/>
      <c r="M263" s="32"/>
      <c r="N263" s="32"/>
      <c r="O263" s="32"/>
    </row>
    <row r="264" spans="2:15" ht="15">
      <c r="B264" s="103"/>
      <c r="C264" s="32"/>
      <c r="D264" s="32"/>
      <c r="E264" s="32"/>
      <c r="F264" s="32"/>
      <c r="G264" s="32"/>
      <c r="H264" s="32"/>
      <c r="I264" s="32"/>
      <c r="J264" s="32"/>
      <c r="K264" s="32"/>
      <c r="L264" s="32"/>
      <c r="M264" s="32"/>
      <c r="N264" s="32"/>
      <c r="O264" s="32"/>
    </row>
    <row r="265" spans="2:15" ht="15">
      <c r="B265" s="103"/>
      <c r="C265" s="32"/>
      <c r="D265" s="32"/>
      <c r="E265" s="32"/>
      <c r="F265" s="32"/>
      <c r="G265" s="32"/>
      <c r="H265" s="32"/>
      <c r="I265" s="32"/>
      <c r="J265" s="32"/>
      <c r="K265" s="32"/>
      <c r="L265" s="32"/>
      <c r="M265" s="32"/>
      <c r="N265" s="32"/>
      <c r="O265" s="32"/>
    </row>
    <row r="266" spans="2:15" ht="15">
      <c r="B266" s="103"/>
      <c r="C266" s="32"/>
      <c r="D266" s="32"/>
      <c r="E266" s="32"/>
      <c r="F266" s="32"/>
      <c r="G266" s="32"/>
      <c r="H266" s="32"/>
      <c r="I266" s="32"/>
      <c r="J266" s="32"/>
      <c r="K266" s="32"/>
      <c r="L266" s="32"/>
      <c r="M266" s="32"/>
      <c r="N266" s="32"/>
      <c r="O266" s="32"/>
    </row>
    <row r="267" spans="2:15" ht="15">
      <c r="B267" s="103"/>
      <c r="C267" s="32"/>
      <c r="D267" s="32"/>
      <c r="E267" s="32"/>
      <c r="F267" s="32"/>
      <c r="G267" s="32"/>
      <c r="H267" s="32"/>
      <c r="I267" s="32"/>
      <c r="J267" s="32"/>
      <c r="K267" s="32"/>
      <c r="L267" s="32"/>
      <c r="M267" s="32"/>
      <c r="N267" s="32"/>
      <c r="O267" s="32"/>
    </row>
    <row r="268" spans="2:15" ht="15">
      <c r="B268" s="103"/>
      <c r="C268" s="32"/>
      <c r="D268" s="32"/>
      <c r="E268" s="32"/>
      <c r="F268" s="32"/>
      <c r="G268" s="32"/>
      <c r="H268" s="32"/>
      <c r="I268" s="32"/>
      <c r="J268" s="32"/>
      <c r="K268" s="32"/>
      <c r="L268" s="32"/>
      <c r="M268" s="32"/>
      <c r="N268" s="32"/>
      <c r="O268" s="32"/>
    </row>
    <row r="269" spans="2:15" ht="15">
      <c r="B269" s="103"/>
      <c r="C269" s="32"/>
      <c r="D269" s="32"/>
      <c r="E269" s="32"/>
      <c r="F269" s="32"/>
      <c r="G269" s="32"/>
      <c r="H269" s="32"/>
      <c r="I269" s="32"/>
      <c r="J269" s="32"/>
      <c r="K269" s="32"/>
      <c r="L269" s="32"/>
      <c r="M269" s="32"/>
      <c r="N269" s="32"/>
      <c r="O269" s="32"/>
    </row>
    <row r="270" spans="2:15" ht="15">
      <c r="B270" s="103"/>
      <c r="C270" s="32"/>
      <c r="D270" s="32"/>
      <c r="E270" s="32"/>
      <c r="F270" s="32"/>
      <c r="G270" s="32"/>
      <c r="H270" s="32"/>
      <c r="I270" s="32"/>
      <c r="J270" s="32"/>
      <c r="K270" s="32"/>
      <c r="L270" s="32"/>
      <c r="M270" s="32"/>
      <c r="N270" s="32"/>
      <c r="O270" s="32"/>
    </row>
    <row r="271" spans="2:15" ht="15">
      <c r="B271" s="103"/>
      <c r="C271" s="32"/>
      <c r="D271" s="32"/>
      <c r="E271" s="32"/>
      <c r="F271" s="32"/>
      <c r="G271" s="32"/>
      <c r="H271" s="32"/>
      <c r="I271" s="32"/>
      <c r="J271" s="32"/>
      <c r="K271" s="32"/>
      <c r="L271" s="32"/>
      <c r="M271" s="32"/>
      <c r="N271" s="32"/>
      <c r="O271" s="32"/>
    </row>
    <row r="272" spans="2:15" ht="15.75">
      <c r="B272" s="102" t="s">
        <v>84</v>
      </c>
      <c r="C272" s="105" t="s">
        <v>46</v>
      </c>
      <c r="D272" s="32"/>
      <c r="E272" s="32"/>
      <c r="F272" s="32"/>
      <c r="G272" s="32"/>
      <c r="H272" s="32"/>
      <c r="I272" s="32"/>
      <c r="J272" s="32"/>
      <c r="K272" s="32"/>
      <c r="L272" s="32"/>
      <c r="M272" s="32"/>
      <c r="N272" s="32"/>
      <c r="O272" s="32"/>
    </row>
    <row r="273" spans="2:15" ht="8.25" customHeight="1">
      <c r="B273" s="103"/>
      <c r="C273" s="32"/>
      <c r="D273" s="32"/>
      <c r="E273" s="32"/>
      <c r="F273" s="32"/>
      <c r="G273" s="32"/>
      <c r="H273" s="32"/>
      <c r="I273" s="32"/>
      <c r="J273" s="32"/>
      <c r="K273" s="32"/>
      <c r="L273" s="32"/>
      <c r="M273" s="32"/>
      <c r="N273" s="32"/>
      <c r="O273" s="32"/>
    </row>
    <row r="274" spans="2:15" ht="15">
      <c r="B274" s="103"/>
      <c r="C274" s="24"/>
      <c r="D274" s="24"/>
      <c r="E274" s="27"/>
      <c r="F274" s="27"/>
      <c r="G274" s="27"/>
      <c r="H274" s="27"/>
      <c r="I274" s="257" t="s">
        <v>100</v>
      </c>
      <c r="J274" s="257"/>
      <c r="K274" s="257"/>
      <c r="L274" s="39"/>
      <c r="M274" s="257" t="s">
        <v>101</v>
      </c>
      <c r="N274" s="257"/>
      <c r="O274" s="257"/>
    </row>
    <row r="275" spans="2:15" ht="15">
      <c r="B275" s="103"/>
      <c r="C275" s="24"/>
      <c r="D275" s="24"/>
      <c r="E275" s="27"/>
      <c r="F275" s="27"/>
      <c r="G275" s="27"/>
      <c r="H275" s="27"/>
      <c r="I275" s="59" t="s">
        <v>4</v>
      </c>
      <c r="J275" s="61"/>
      <c r="K275" s="69" t="s">
        <v>5</v>
      </c>
      <c r="L275" s="63"/>
      <c r="M275" s="66" t="s">
        <v>23</v>
      </c>
      <c r="N275" s="63"/>
      <c r="O275" s="72" t="s">
        <v>5</v>
      </c>
    </row>
    <row r="276" spans="2:15" ht="15">
      <c r="B276" s="103"/>
      <c r="C276" s="24"/>
      <c r="D276" s="24"/>
      <c r="E276" s="27"/>
      <c r="F276" s="27"/>
      <c r="G276" s="27"/>
      <c r="H276" s="27"/>
      <c r="I276" s="59" t="s">
        <v>6</v>
      </c>
      <c r="J276" s="61"/>
      <c r="K276" s="69" t="s">
        <v>7</v>
      </c>
      <c r="L276" s="63"/>
      <c r="M276" s="66" t="s">
        <v>6</v>
      </c>
      <c r="N276" s="63"/>
      <c r="O276" s="72" t="s">
        <v>7</v>
      </c>
    </row>
    <row r="277" spans="2:15" ht="15">
      <c r="B277" s="64"/>
      <c r="C277" s="24"/>
      <c r="D277" s="24"/>
      <c r="E277" s="27"/>
      <c r="F277" s="27"/>
      <c r="G277" s="27"/>
      <c r="H277" s="27"/>
      <c r="I277" s="59" t="s">
        <v>3</v>
      </c>
      <c r="J277" s="61"/>
      <c r="K277" s="69" t="s">
        <v>3</v>
      </c>
      <c r="L277" s="63"/>
      <c r="M277" s="66" t="s">
        <v>8</v>
      </c>
      <c r="N277" s="63"/>
      <c r="O277" s="72" t="s">
        <v>9</v>
      </c>
    </row>
    <row r="278" spans="2:15" ht="15">
      <c r="B278" s="64"/>
      <c r="C278" s="24"/>
      <c r="D278" s="24"/>
      <c r="E278" s="27"/>
      <c r="F278" s="27"/>
      <c r="G278" s="27"/>
      <c r="H278" s="27"/>
      <c r="I278" s="60" t="s">
        <v>239</v>
      </c>
      <c r="J278" s="61"/>
      <c r="K278" s="60" t="s">
        <v>43</v>
      </c>
      <c r="L278" s="63"/>
      <c r="M278" s="67" t="str">
        <f>+I278</f>
        <v>30/6/2003</v>
      </c>
      <c r="N278" s="63"/>
      <c r="O278" s="67" t="str">
        <f>+K278</f>
        <v>30/6/2002</v>
      </c>
    </row>
    <row r="279" spans="2:15" ht="15">
      <c r="B279" s="64"/>
      <c r="C279" s="27"/>
      <c r="D279" s="24"/>
      <c r="E279" s="27"/>
      <c r="F279" s="27"/>
      <c r="G279" s="27"/>
      <c r="H279" s="27"/>
      <c r="I279" s="61" t="s">
        <v>10</v>
      </c>
      <c r="J279" s="61"/>
      <c r="K279" s="61" t="s">
        <v>10</v>
      </c>
      <c r="L279" s="63"/>
      <c r="M279" s="61" t="s">
        <v>10</v>
      </c>
      <c r="N279" s="63"/>
      <c r="O279" s="61" t="s">
        <v>10</v>
      </c>
    </row>
    <row r="280" spans="2:15" ht="15">
      <c r="B280" s="64"/>
      <c r="C280" s="27" t="s">
        <v>214</v>
      </c>
      <c r="D280" s="27"/>
      <c r="E280" s="27"/>
      <c r="F280" s="27"/>
      <c r="G280" s="27"/>
      <c r="H280" s="27"/>
      <c r="I280" s="31"/>
      <c r="J280" s="30"/>
      <c r="K280" s="32"/>
      <c r="L280" s="31"/>
      <c r="M280" s="30"/>
      <c r="N280" s="31"/>
      <c r="O280" s="32"/>
    </row>
    <row r="281" spans="2:15" ht="15">
      <c r="B281" s="64"/>
      <c r="C281" s="28" t="s">
        <v>24</v>
      </c>
      <c r="D281" s="27" t="s">
        <v>324</v>
      </c>
      <c r="F281" s="27"/>
      <c r="G281" s="27"/>
      <c r="H281" s="27"/>
      <c r="I281" s="31"/>
      <c r="J281" s="30"/>
      <c r="K281" s="32"/>
      <c r="L281" s="31"/>
      <c r="M281" s="30"/>
      <c r="N281" s="31"/>
      <c r="O281" s="32"/>
    </row>
    <row r="282" spans="2:15" ht="15">
      <c r="B282" s="64"/>
      <c r="D282" s="28" t="s">
        <v>24</v>
      </c>
      <c r="E282" s="32" t="s">
        <v>179</v>
      </c>
      <c r="F282" s="27"/>
      <c r="G282" s="27"/>
      <c r="H282" s="27"/>
      <c r="I282" s="120">
        <v>4275</v>
      </c>
      <c r="J282" s="139"/>
      <c r="K282" s="127">
        <v>-510</v>
      </c>
      <c r="L282" s="140"/>
      <c r="M282" s="120">
        <v>7506</v>
      </c>
      <c r="N282" s="140"/>
      <c r="O282" s="127">
        <f>3290</f>
        <v>3290</v>
      </c>
    </row>
    <row r="283" spans="2:15" ht="15">
      <c r="B283" s="64"/>
      <c r="C283" s="28"/>
      <c r="D283" s="28" t="s">
        <v>24</v>
      </c>
      <c r="E283" s="32" t="s">
        <v>180</v>
      </c>
      <c r="F283" s="27"/>
      <c r="G283" s="27"/>
      <c r="H283" s="27"/>
      <c r="I283" s="120">
        <v>2642</v>
      </c>
      <c r="J283" s="139"/>
      <c r="K283" s="127">
        <v>0</v>
      </c>
      <c r="L283" s="140"/>
      <c r="M283" s="120">
        <v>3012</v>
      </c>
      <c r="N283" s="140"/>
      <c r="O283" s="127">
        <v>0</v>
      </c>
    </row>
    <row r="284" spans="2:15" ht="15">
      <c r="B284" s="64"/>
      <c r="C284" s="28" t="s">
        <v>24</v>
      </c>
      <c r="D284" s="27" t="s">
        <v>213</v>
      </c>
      <c r="F284" s="27"/>
      <c r="G284" s="27"/>
      <c r="H284" s="27"/>
      <c r="I284" s="120">
        <v>15000</v>
      </c>
      <c r="J284" s="139"/>
      <c r="K284" s="120">
        <v>-21</v>
      </c>
      <c r="L284" s="140"/>
      <c r="M284" s="120">
        <v>14973</v>
      </c>
      <c r="N284" s="140"/>
      <c r="O284" s="120">
        <f>-79</f>
        <v>-79</v>
      </c>
    </row>
    <row r="285" spans="2:15" ht="17.25" customHeight="1">
      <c r="B285" s="64"/>
      <c r="C285" s="43"/>
      <c r="D285" s="27"/>
      <c r="E285" s="27"/>
      <c r="F285" s="27"/>
      <c r="G285" s="27"/>
      <c r="H285" s="27"/>
      <c r="I285" s="141">
        <f>SUM(I282:I284)</f>
        <v>21917</v>
      </c>
      <c r="J285" s="139"/>
      <c r="K285" s="141">
        <f>SUM(K282:K284)</f>
        <v>-531</v>
      </c>
      <c r="L285" s="140"/>
      <c r="M285" s="141">
        <f>SUM(M282:M284)</f>
        <v>25491</v>
      </c>
      <c r="N285" s="140"/>
      <c r="O285" s="141">
        <f>SUM(O282:O284)</f>
        <v>3211</v>
      </c>
    </row>
    <row r="286" spans="2:15" ht="15">
      <c r="B286" s="64"/>
      <c r="C286" s="27" t="s">
        <v>211</v>
      </c>
      <c r="D286" s="27"/>
      <c r="E286" s="27"/>
      <c r="F286" s="27"/>
      <c r="G286" s="27"/>
      <c r="H286" s="27"/>
      <c r="I286" s="142"/>
      <c r="J286" s="139"/>
      <c r="K286" s="142"/>
      <c r="L286" s="140"/>
      <c r="M286" s="142"/>
      <c r="N286" s="140"/>
      <c r="O286" s="142"/>
    </row>
    <row r="287" spans="2:15" ht="15">
      <c r="B287" s="64"/>
      <c r="C287" s="28" t="s">
        <v>24</v>
      </c>
      <c r="D287" s="27" t="s">
        <v>212</v>
      </c>
      <c r="F287" s="27"/>
      <c r="G287" s="27"/>
      <c r="H287" s="27"/>
      <c r="I287" s="120">
        <v>20051</v>
      </c>
      <c r="J287" s="139"/>
      <c r="K287" s="120">
        <v>3229</v>
      </c>
      <c r="L287" s="140"/>
      <c r="M287" s="120">
        <v>20177</v>
      </c>
      <c r="N287" s="140"/>
      <c r="O287" s="120">
        <f>3242</f>
        <v>3242</v>
      </c>
    </row>
    <row r="288" spans="2:15" ht="15">
      <c r="B288" s="64"/>
      <c r="C288" s="28"/>
      <c r="D288" s="27"/>
      <c r="F288" s="27"/>
      <c r="G288" s="27"/>
      <c r="H288" s="27"/>
      <c r="I288" s="120"/>
      <c r="J288" s="139"/>
      <c r="K288" s="120"/>
      <c r="L288" s="140"/>
      <c r="M288" s="120"/>
      <c r="N288" s="140"/>
      <c r="O288" s="120"/>
    </row>
    <row r="289" spans="2:15" ht="15">
      <c r="B289" s="64"/>
      <c r="C289" s="182" t="s">
        <v>210</v>
      </c>
      <c r="D289" s="27"/>
      <c r="F289" s="27"/>
      <c r="G289" s="27"/>
      <c r="H289" s="27"/>
      <c r="I289" s="120">
        <v>604</v>
      </c>
      <c r="J289" s="139"/>
      <c r="K289" s="120">
        <v>40</v>
      </c>
      <c r="L289" s="140"/>
      <c r="M289" s="120">
        <v>604</v>
      </c>
      <c r="N289" s="140"/>
      <c r="O289" s="120">
        <v>5</v>
      </c>
    </row>
    <row r="290" spans="2:15" ht="8.25" customHeight="1">
      <c r="B290" s="64"/>
      <c r="C290" s="27"/>
      <c r="D290" s="27"/>
      <c r="E290" s="27"/>
      <c r="F290" s="27"/>
      <c r="G290" s="27"/>
      <c r="H290" s="27"/>
      <c r="I290" s="120"/>
      <c r="J290" s="139"/>
      <c r="K290" s="127"/>
      <c r="L290" s="140"/>
      <c r="M290" s="127"/>
      <c r="N290" s="140"/>
      <c r="O290" s="127"/>
    </row>
    <row r="291" spans="2:15" ht="18.75" customHeight="1" thickBot="1">
      <c r="B291" s="64"/>
      <c r="C291" s="27"/>
      <c r="D291" s="27"/>
      <c r="E291" s="27"/>
      <c r="F291" s="27"/>
      <c r="G291" s="27"/>
      <c r="H291" s="27"/>
      <c r="I291" s="123">
        <f>SUM(I285:I290)</f>
        <v>42572</v>
      </c>
      <c r="J291" s="139"/>
      <c r="K291" s="123">
        <f>SUM(K285:K290)</f>
        <v>2738</v>
      </c>
      <c r="L291" s="140"/>
      <c r="M291" s="123">
        <f>SUM(M285:M290)</f>
        <v>46272</v>
      </c>
      <c r="N291" s="140"/>
      <c r="O291" s="123">
        <f>SUM(O285:O290)</f>
        <v>6458</v>
      </c>
    </row>
    <row r="292" spans="2:15" ht="15.75" thickTop="1">
      <c r="B292" s="64"/>
      <c r="C292" s="27"/>
      <c r="D292" s="27"/>
      <c r="E292" s="27"/>
      <c r="F292" s="27"/>
      <c r="G292" s="27"/>
      <c r="H292" s="27"/>
      <c r="I292" s="142"/>
      <c r="J292" s="139"/>
      <c r="K292" s="142"/>
      <c r="L292" s="140"/>
      <c r="M292" s="142"/>
      <c r="N292" s="140"/>
      <c r="O292" s="142"/>
    </row>
    <row r="293" spans="2:15" ht="15">
      <c r="B293" s="64"/>
      <c r="C293" s="27"/>
      <c r="D293" s="27"/>
      <c r="E293" s="27"/>
      <c r="F293" s="27"/>
      <c r="G293" s="27"/>
      <c r="H293" s="27"/>
      <c r="I293" s="142"/>
      <c r="J293" s="139"/>
      <c r="K293" s="142"/>
      <c r="L293" s="140"/>
      <c r="M293" s="142"/>
      <c r="N293" s="140"/>
      <c r="O293" s="142"/>
    </row>
    <row r="294" spans="2:15" ht="15">
      <c r="B294" s="64"/>
      <c r="C294" s="27"/>
      <c r="D294" s="27"/>
      <c r="E294" s="27"/>
      <c r="F294" s="27"/>
      <c r="G294" s="27"/>
      <c r="H294" s="27"/>
      <c r="I294" s="142"/>
      <c r="J294" s="139"/>
      <c r="K294" s="142"/>
      <c r="L294" s="140"/>
      <c r="M294" s="142"/>
      <c r="N294" s="140"/>
      <c r="O294" s="142"/>
    </row>
    <row r="295" spans="2:15" ht="15">
      <c r="B295" s="64"/>
      <c r="C295" s="27"/>
      <c r="D295" s="27"/>
      <c r="E295" s="27"/>
      <c r="F295" s="27"/>
      <c r="G295" s="27"/>
      <c r="H295" s="27"/>
      <c r="I295" s="142"/>
      <c r="J295" s="139"/>
      <c r="K295" s="142"/>
      <c r="L295" s="140"/>
      <c r="M295" s="142"/>
      <c r="N295" s="140"/>
      <c r="O295" s="142"/>
    </row>
    <row r="296" spans="2:15" ht="15">
      <c r="B296" s="64"/>
      <c r="C296" s="27"/>
      <c r="D296" s="27"/>
      <c r="E296" s="27"/>
      <c r="F296" s="27"/>
      <c r="G296" s="27"/>
      <c r="H296" s="27"/>
      <c r="I296" s="142"/>
      <c r="J296" s="139"/>
      <c r="K296" s="142"/>
      <c r="L296" s="140"/>
      <c r="M296" s="142"/>
      <c r="N296" s="140"/>
      <c r="O296" s="142"/>
    </row>
    <row r="297" spans="2:15" ht="15">
      <c r="B297" s="64"/>
      <c r="C297" s="64"/>
      <c r="D297" s="27"/>
      <c r="E297" s="27"/>
      <c r="F297" s="27"/>
      <c r="G297" s="27"/>
      <c r="H297" s="27"/>
      <c r="I297" s="44"/>
      <c r="J297" s="30"/>
      <c r="K297" s="44"/>
      <c r="L297" s="41"/>
      <c r="M297" s="44"/>
      <c r="N297" s="41"/>
      <c r="O297" s="44"/>
    </row>
    <row r="298" spans="2:15" ht="15">
      <c r="B298" s="64"/>
      <c r="C298" s="64"/>
      <c r="D298" s="27"/>
      <c r="E298" s="27"/>
      <c r="F298" s="27"/>
      <c r="G298" s="27"/>
      <c r="H298" s="27"/>
      <c r="I298" s="44"/>
      <c r="J298" s="30"/>
      <c r="K298" s="44"/>
      <c r="L298" s="41"/>
      <c r="M298" s="44"/>
      <c r="N298" s="41"/>
      <c r="O298" s="44"/>
    </row>
    <row r="299" spans="2:15" ht="15">
      <c r="B299" s="64"/>
      <c r="C299" s="64"/>
      <c r="D299" s="27"/>
      <c r="E299" s="27"/>
      <c r="F299" s="27"/>
      <c r="G299" s="27"/>
      <c r="H299" s="27"/>
      <c r="I299" s="44"/>
      <c r="J299" s="30"/>
      <c r="K299" s="44"/>
      <c r="L299" s="41"/>
      <c r="M299" s="44"/>
      <c r="N299" s="41"/>
      <c r="O299" s="44"/>
    </row>
    <row r="300" spans="2:15" ht="15">
      <c r="B300" s="64"/>
      <c r="C300" s="64"/>
      <c r="D300" s="27"/>
      <c r="E300" s="27"/>
      <c r="F300" s="27"/>
      <c r="G300" s="27"/>
      <c r="H300" s="27"/>
      <c r="I300" s="44"/>
      <c r="J300" s="30"/>
      <c r="K300" s="44"/>
      <c r="L300" s="41"/>
      <c r="M300" s="44"/>
      <c r="N300" s="41"/>
      <c r="O300" s="44"/>
    </row>
    <row r="301" spans="2:15" ht="15">
      <c r="B301" s="64"/>
      <c r="C301" s="64"/>
      <c r="D301" s="27"/>
      <c r="E301" s="27"/>
      <c r="F301" s="27"/>
      <c r="G301" s="27"/>
      <c r="H301" s="27"/>
      <c r="I301" s="44"/>
      <c r="J301" s="30"/>
      <c r="K301" s="44"/>
      <c r="L301" s="41"/>
      <c r="M301" s="44"/>
      <c r="N301" s="41"/>
      <c r="O301" s="44"/>
    </row>
    <row r="302" spans="2:15" ht="15.75">
      <c r="B302" s="102" t="s">
        <v>85</v>
      </c>
      <c r="C302" s="105" t="s">
        <v>317</v>
      </c>
      <c r="D302" s="32"/>
      <c r="E302" s="32"/>
      <c r="F302" s="32"/>
      <c r="G302" s="32"/>
      <c r="H302" s="32"/>
      <c r="I302" s="32"/>
      <c r="J302" s="32"/>
      <c r="K302" s="32"/>
      <c r="L302" s="32"/>
      <c r="M302" s="32"/>
      <c r="N302" s="32"/>
      <c r="O302" s="32"/>
    </row>
    <row r="303" spans="2:15" ht="8.25" customHeight="1">
      <c r="B303" s="64"/>
      <c r="C303" s="32"/>
      <c r="D303" s="32"/>
      <c r="E303" s="32"/>
      <c r="F303" s="32"/>
      <c r="G303" s="32"/>
      <c r="H303" s="32"/>
      <c r="I303" s="32"/>
      <c r="J303" s="32"/>
      <c r="K303" s="32"/>
      <c r="L303" s="32"/>
      <c r="M303" s="32"/>
      <c r="N303" s="32"/>
      <c r="O303" s="32"/>
    </row>
    <row r="304" spans="2:15" ht="15">
      <c r="B304" s="64"/>
      <c r="C304" s="32"/>
      <c r="D304" s="32"/>
      <c r="E304" s="32"/>
      <c r="F304" s="32"/>
      <c r="G304" s="32"/>
      <c r="H304" s="32"/>
      <c r="I304" s="32"/>
      <c r="J304" s="32"/>
      <c r="K304" s="32"/>
      <c r="L304" s="32"/>
      <c r="M304" s="32"/>
      <c r="N304" s="32"/>
      <c r="O304" s="32"/>
    </row>
    <row r="305" spans="2:15" ht="15">
      <c r="B305" s="64"/>
      <c r="C305" s="32"/>
      <c r="D305" s="32"/>
      <c r="E305" s="32"/>
      <c r="F305" s="32"/>
      <c r="G305" s="32"/>
      <c r="H305" s="32"/>
      <c r="I305" s="32"/>
      <c r="J305" s="32"/>
      <c r="K305" s="32"/>
      <c r="L305" s="32"/>
      <c r="M305" s="32"/>
      <c r="N305" s="32"/>
      <c r="O305" s="32"/>
    </row>
    <row r="306" spans="2:15" ht="15">
      <c r="B306" s="64"/>
      <c r="C306" s="32"/>
      <c r="D306" s="32"/>
      <c r="E306" s="32"/>
      <c r="F306" s="32"/>
      <c r="G306" s="32"/>
      <c r="H306" s="32"/>
      <c r="I306" s="32"/>
      <c r="J306" s="32"/>
      <c r="K306" s="32"/>
      <c r="L306" s="32"/>
      <c r="M306" s="32"/>
      <c r="N306" s="32"/>
      <c r="O306" s="32"/>
    </row>
    <row r="307" spans="2:15" ht="15">
      <c r="B307" s="64"/>
      <c r="C307" s="32"/>
      <c r="D307" s="32"/>
      <c r="E307" s="32"/>
      <c r="F307" s="32"/>
      <c r="G307" s="32"/>
      <c r="H307" s="32"/>
      <c r="I307" s="32"/>
      <c r="J307" s="32"/>
      <c r="K307" s="32"/>
      <c r="L307" s="32"/>
      <c r="M307" s="32"/>
      <c r="N307" s="32"/>
      <c r="O307" s="32"/>
    </row>
    <row r="308" spans="2:15" ht="15">
      <c r="B308" s="64"/>
      <c r="C308" s="32"/>
      <c r="D308" s="32"/>
      <c r="E308" s="32"/>
      <c r="F308" s="32"/>
      <c r="G308" s="32"/>
      <c r="H308" s="32"/>
      <c r="I308" s="32"/>
      <c r="J308" s="32"/>
      <c r="K308" s="32"/>
      <c r="L308" s="32"/>
      <c r="M308" s="32"/>
      <c r="N308" s="32"/>
      <c r="O308" s="32"/>
    </row>
    <row r="309" spans="2:15" ht="15.75">
      <c r="B309" s="102" t="s">
        <v>86</v>
      </c>
      <c r="C309" s="105" t="s">
        <v>102</v>
      </c>
      <c r="D309" s="32"/>
      <c r="E309" s="32"/>
      <c r="F309" s="32"/>
      <c r="G309" s="32"/>
      <c r="H309" s="32"/>
      <c r="I309" s="32"/>
      <c r="J309" s="32"/>
      <c r="K309" s="32"/>
      <c r="L309" s="32"/>
      <c r="M309" s="32"/>
      <c r="N309" s="32"/>
      <c r="O309" s="32"/>
    </row>
    <row r="310" spans="2:15" ht="8.25" customHeight="1">
      <c r="B310" s="103"/>
      <c r="C310" s="32"/>
      <c r="D310" s="32"/>
      <c r="E310" s="32"/>
      <c r="F310" s="32"/>
      <c r="G310" s="32"/>
      <c r="H310" s="32"/>
      <c r="I310" s="32"/>
      <c r="J310" s="32"/>
      <c r="K310" s="32"/>
      <c r="L310" s="32"/>
      <c r="M310" s="32"/>
      <c r="N310" s="32"/>
      <c r="O310" s="32"/>
    </row>
    <row r="311" spans="2:15" ht="15">
      <c r="B311" s="103"/>
      <c r="C311" s="31" t="s">
        <v>303</v>
      </c>
      <c r="D311" s="32"/>
      <c r="E311" s="32"/>
      <c r="F311" s="32"/>
      <c r="G311" s="32"/>
      <c r="H311" s="32"/>
      <c r="I311" s="32"/>
      <c r="J311" s="32"/>
      <c r="K311" s="32"/>
      <c r="L311" s="32"/>
      <c r="M311" s="32"/>
      <c r="N311" s="32"/>
      <c r="O311" s="32"/>
    </row>
    <row r="312" spans="2:15" ht="8.25" customHeight="1">
      <c r="B312" s="103"/>
      <c r="C312" s="31"/>
      <c r="D312" s="32"/>
      <c r="E312" s="32"/>
      <c r="F312" s="32"/>
      <c r="G312" s="32"/>
      <c r="H312" s="32"/>
      <c r="I312" s="32"/>
      <c r="J312" s="32"/>
      <c r="K312" s="32"/>
      <c r="L312" s="32"/>
      <c r="M312" s="32"/>
      <c r="N312" s="32"/>
      <c r="O312" s="32"/>
    </row>
    <row r="313" spans="2:15" ht="14.25" customHeight="1">
      <c r="B313" s="103"/>
      <c r="C313" s="31"/>
      <c r="D313" s="31"/>
      <c r="E313" s="32"/>
      <c r="F313" s="32"/>
      <c r="G313" s="32"/>
      <c r="H313" s="32"/>
      <c r="I313" s="32"/>
      <c r="J313" s="32"/>
      <c r="K313" s="180" t="s">
        <v>10</v>
      </c>
      <c r="L313" s="32"/>
      <c r="M313" s="32"/>
      <c r="N313" s="32"/>
      <c r="O313" s="32"/>
    </row>
    <row r="314" spans="2:15" ht="8.25" customHeight="1">
      <c r="B314" s="103"/>
      <c r="C314" s="31"/>
      <c r="D314" s="31"/>
      <c r="E314" s="32"/>
      <c r="F314" s="32"/>
      <c r="G314" s="32"/>
      <c r="H314" s="32"/>
      <c r="I314" s="32"/>
      <c r="J314" s="32"/>
      <c r="K314" s="32"/>
      <c r="L314" s="32"/>
      <c r="M314" s="32"/>
      <c r="N314" s="32"/>
      <c r="O314" s="32"/>
    </row>
    <row r="315" spans="2:15" ht="15.75" thickBot="1">
      <c r="B315" s="103"/>
      <c r="C315" s="31" t="s">
        <v>249</v>
      </c>
      <c r="D315" s="31"/>
      <c r="E315" s="32"/>
      <c r="F315" s="32"/>
      <c r="G315" s="32"/>
      <c r="H315" s="32"/>
      <c r="I315" s="32"/>
      <c r="J315" s="32"/>
      <c r="K315" s="244">
        <v>8</v>
      </c>
      <c r="L315" s="32"/>
      <c r="M315" s="32"/>
      <c r="N315" s="32"/>
      <c r="O315" s="32"/>
    </row>
    <row r="316" spans="2:15" ht="8.25" customHeight="1" thickTop="1">
      <c r="B316" s="103"/>
      <c r="C316" s="31"/>
      <c r="D316" s="31"/>
      <c r="E316" s="32"/>
      <c r="F316" s="32"/>
      <c r="G316" s="32"/>
      <c r="H316" s="32"/>
      <c r="I316" s="32"/>
      <c r="J316" s="32"/>
      <c r="K316" s="40"/>
      <c r="L316" s="32"/>
      <c r="M316" s="32"/>
      <c r="N316" s="32"/>
      <c r="O316" s="32"/>
    </row>
    <row r="317" spans="2:15" ht="15.75" thickBot="1">
      <c r="B317" s="103"/>
      <c r="C317" s="31" t="s">
        <v>250</v>
      </c>
      <c r="D317" s="31"/>
      <c r="E317" s="32"/>
      <c r="F317" s="32"/>
      <c r="G317" s="32"/>
      <c r="H317" s="32"/>
      <c r="I317" s="32"/>
      <c r="J317" s="32"/>
      <c r="K317" s="240">
        <f>4000+2813</f>
        <v>6813</v>
      </c>
      <c r="L317" s="32"/>
      <c r="M317" s="32"/>
      <c r="N317" s="32"/>
      <c r="O317" s="32"/>
    </row>
    <row r="318" spans="2:15" ht="8.25" customHeight="1" thickTop="1">
      <c r="B318" s="103"/>
      <c r="C318" s="31"/>
      <c r="D318" s="31"/>
      <c r="E318" s="32"/>
      <c r="F318" s="32"/>
      <c r="G318" s="32"/>
      <c r="H318" s="32"/>
      <c r="I318" s="32"/>
      <c r="J318" s="32"/>
      <c r="K318" s="40"/>
      <c r="L318" s="32"/>
      <c r="M318" s="32"/>
      <c r="N318" s="32"/>
      <c r="O318" s="32"/>
    </row>
    <row r="319" spans="2:15" ht="15.75" thickBot="1">
      <c r="B319" s="103"/>
      <c r="C319" s="31" t="s">
        <v>322</v>
      </c>
      <c r="D319" s="31"/>
      <c r="E319" s="32"/>
      <c r="F319" s="32"/>
      <c r="G319" s="32"/>
      <c r="H319" s="32"/>
      <c r="I319" s="32"/>
      <c r="J319" s="32"/>
      <c r="K319" s="240">
        <v>-3442</v>
      </c>
      <c r="L319" s="32"/>
      <c r="M319" s="32"/>
      <c r="N319" s="32"/>
      <c r="O319" s="32"/>
    </row>
    <row r="320" spans="2:15" ht="14.25" customHeight="1" thickTop="1">
      <c r="B320" s="103"/>
      <c r="D320" s="31"/>
      <c r="E320" s="32"/>
      <c r="F320" s="32"/>
      <c r="G320" s="32"/>
      <c r="H320" s="32"/>
      <c r="I320" s="32"/>
      <c r="J320" s="32"/>
      <c r="K320" s="32"/>
      <c r="L320" s="32"/>
      <c r="M320" s="32"/>
      <c r="N320" s="32"/>
      <c r="O320" s="32"/>
    </row>
    <row r="321" spans="2:3" ht="15">
      <c r="B321" s="103"/>
      <c r="C321" s="32" t="s">
        <v>142</v>
      </c>
    </row>
    <row r="322" ht="8.25" customHeight="1">
      <c r="B322" s="103"/>
    </row>
    <row r="323" spans="2:11" ht="15">
      <c r="B323" s="103"/>
      <c r="C323" s="32"/>
      <c r="D323" s="32"/>
      <c r="E323" s="32"/>
      <c r="F323" s="32"/>
      <c r="G323" s="32"/>
      <c r="H323" s="32"/>
      <c r="I323" s="32"/>
      <c r="J323" s="32"/>
      <c r="K323" s="180" t="s">
        <v>10</v>
      </c>
    </row>
    <row r="324" spans="2:11" ht="8.25" customHeight="1">
      <c r="B324" s="103"/>
      <c r="C324" s="32"/>
      <c r="D324" s="32"/>
      <c r="E324" s="32"/>
      <c r="F324" s="32"/>
      <c r="G324" s="32"/>
      <c r="H324" s="32"/>
      <c r="I324" s="32"/>
      <c r="J324" s="32"/>
      <c r="K324" s="32"/>
    </row>
    <row r="325" spans="2:11" ht="15.75" thickBot="1">
      <c r="B325" s="103"/>
      <c r="C325" s="32" t="s">
        <v>12</v>
      </c>
      <c r="D325" s="32" t="s">
        <v>129</v>
      </c>
      <c r="E325" s="32"/>
      <c r="F325" s="32"/>
      <c r="G325" s="32"/>
      <c r="H325" s="32"/>
      <c r="I325" s="32"/>
      <c r="J325" s="32"/>
      <c r="K325" s="181">
        <f>135469+15000</f>
        <v>150469</v>
      </c>
    </row>
    <row r="326" spans="2:11" ht="8.25" customHeight="1" thickTop="1">
      <c r="B326" s="103"/>
      <c r="C326" s="32"/>
      <c r="D326" s="32"/>
      <c r="E326" s="32"/>
      <c r="F326" s="32"/>
      <c r="G326" s="32"/>
      <c r="H326" s="32"/>
      <c r="I326" s="32"/>
      <c r="J326" s="32"/>
      <c r="K326" s="32"/>
    </row>
    <row r="327" spans="2:11" ht="15.75" thickBot="1">
      <c r="B327" s="103"/>
      <c r="C327" s="32" t="s">
        <v>12</v>
      </c>
      <c r="D327" s="32" t="s">
        <v>130</v>
      </c>
      <c r="E327" s="32"/>
      <c r="F327" s="32"/>
      <c r="G327" s="32"/>
      <c r="H327" s="32"/>
      <c r="I327" s="32"/>
      <c r="J327" s="32"/>
      <c r="K327" s="181">
        <v>135469</v>
      </c>
    </row>
    <row r="328" spans="2:11" ht="7.5" customHeight="1" thickTop="1">
      <c r="B328" s="103"/>
      <c r="C328" s="32"/>
      <c r="D328" s="32"/>
      <c r="E328" s="32"/>
      <c r="F328" s="32"/>
      <c r="G328" s="32"/>
      <c r="H328" s="32"/>
      <c r="I328" s="32"/>
      <c r="J328" s="32"/>
      <c r="K328" s="32"/>
    </row>
    <row r="329" spans="2:11" ht="15.75" thickBot="1">
      <c r="B329" s="103"/>
      <c r="C329" s="32" t="s">
        <v>12</v>
      </c>
      <c r="D329" s="32" t="s">
        <v>131</v>
      </c>
      <c r="E329" s="32"/>
      <c r="F329" s="32"/>
      <c r="G329" s="32"/>
      <c r="H329" s="32"/>
      <c r="I329" s="32"/>
      <c r="J329" s="32"/>
      <c r="K329" s="181">
        <v>36907</v>
      </c>
    </row>
    <row r="330" spans="2:11" ht="9.75" customHeight="1" thickTop="1">
      <c r="B330" s="103"/>
      <c r="C330" s="32"/>
      <c r="D330" s="32"/>
      <c r="E330" s="32"/>
      <c r="F330" s="32"/>
      <c r="G330" s="32"/>
      <c r="H330" s="32"/>
      <c r="I330" s="32"/>
      <c r="J330" s="32"/>
      <c r="K330" s="32"/>
    </row>
    <row r="331" spans="2:11" ht="15" customHeight="1">
      <c r="B331" s="103"/>
      <c r="C331" s="32"/>
      <c r="D331" s="32"/>
      <c r="E331" s="32"/>
      <c r="F331" s="32"/>
      <c r="G331" s="32"/>
      <c r="H331" s="32"/>
      <c r="I331" s="32"/>
      <c r="J331" s="32"/>
      <c r="K331" s="32"/>
    </row>
    <row r="332" spans="2:11" ht="15" customHeight="1">
      <c r="B332" s="103"/>
      <c r="C332" s="32"/>
      <c r="D332" s="32"/>
      <c r="E332" s="32"/>
      <c r="F332" s="32"/>
      <c r="G332" s="32"/>
      <c r="H332" s="32"/>
      <c r="I332" s="32"/>
      <c r="J332" s="32"/>
      <c r="K332" s="32"/>
    </row>
    <row r="333" spans="2:11" ht="15" customHeight="1">
      <c r="B333" s="103"/>
      <c r="C333" s="32"/>
      <c r="D333" s="32"/>
      <c r="E333" s="32"/>
      <c r="F333" s="32"/>
      <c r="G333" s="32"/>
      <c r="H333" s="32"/>
      <c r="I333" s="32"/>
      <c r="J333" s="32"/>
      <c r="K333" s="32"/>
    </row>
    <row r="334" spans="2:11" ht="15" customHeight="1">
      <c r="B334" s="103"/>
      <c r="C334" s="32"/>
      <c r="D334" s="32"/>
      <c r="E334" s="32"/>
      <c r="F334" s="32"/>
      <c r="G334" s="32"/>
      <c r="H334" s="32"/>
      <c r="I334" s="32"/>
      <c r="J334" s="32"/>
      <c r="K334" s="32"/>
    </row>
    <row r="335" spans="2:11" ht="15" customHeight="1">
      <c r="B335" s="103"/>
      <c r="C335" s="32"/>
      <c r="D335" s="32"/>
      <c r="E335" s="32"/>
      <c r="F335" s="32"/>
      <c r="G335" s="32"/>
      <c r="H335" s="32"/>
      <c r="I335" s="32"/>
      <c r="J335" s="32"/>
      <c r="K335" s="32"/>
    </row>
    <row r="336" spans="2:11" ht="15" customHeight="1">
      <c r="B336" s="103"/>
      <c r="C336" s="32"/>
      <c r="D336" s="32"/>
      <c r="E336" s="32"/>
      <c r="F336" s="32"/>
      <c r="G336" s="32"/>
      <c r="H336" s="32"/>
      <c r="I336" s="32"/>
      <c r="J336" s="32"/>
      <c r="K336" s="32"/>
    </row>
    <row r="337" spans="2:11" ht="15" customHeight="1">
      <c r="B337" s="103"/>
      <c r="C337" s="32"/>
      <c r="D337" s="32"/>
      <c r="E337" s="32"/>
      <c r="F337" s="32"/>
      <c r="G337" s="32"/>
      <c r="H337" s="32"/>
      <c r="I337" s="32"/>
      <c r="J337" s="32"/>
      <c r="K337" s="32"/>
    </row>
    <row r="338" spans="2:11" ht="15" customHeight="1">
      <c r="B338" s="103"/>
      <c r="C338" s="32"/>
      <c r="D338" s="32"/>
      <c r="E338" s="32"/>
      <c r="F338" s="32"/>
      <c r="G338" s="32"/>
      <c r="H338" s="32"/>
      <c r="I338" s="32"/>
      <c r="J338" s="32"/>
      <c r="K338" s="32"/>
    </row>
    <row r="339" spans="2:11" ht="15" customHeight="1">
      <c r="B339" s="103"/>
      <c r="C339" s="32"/>
      <c r="D339" s="32"/>
      <c r="E339" s="32"/>
      <c r="F339" s="32"/>
      <c r="G339" s="32"/>
      <c r="H339" s="32"/>
      <c r="I339" s="32"/>
      <c r="J339" s="32"/>
      <c r="K339" s="32"/>
    </row>
    <row r="340" spans="2:15" ht="15.75">
      <c r="B340" s="102" t="s">
        <v>87</v>
      </c>
      <c r="C340" s="105" t="s">
        <v>295</v>
      </c>
      <c r="D340" s="32"/>
      <c r="E340" s="32"/>
      <c r="F340" s="32"/>
      <c r="G340" s="32"/>
      <c r="H340" s="32"/>
      <c r="I340" s="32"/>
      <c r="J340" s="32"/>
      <c r="K340" s="32"/>
      <c r="L340" s="32"/>
      <c r="M340" s="32"/>
      <c r="N340" s="32"/>
      <c r="O340" s="32"/>
    </row>
    <row r="341" spans="2:15" ht="15">
      <c r="B341" s="103"/>
      <c r="C341" s="32"/>
      <c r="D341" s="32"/>
      <c r="E341" s="32"/>
      <c r="F341" s="32"/>
      <c r="G341" s="32"/>
      <c r="H341" s="32"/>
      <c r="I341" s="32"/>
      <c r="J341" s="32"/>
      <c r="K341" s="32"/>
      <c r="L341" s="83"/>
      <c r="M341" s="32"/>
      <c r="N341" s="32"/>
      <c r="O341" s="32"/>
    </row>
    <row r="342" spans="2:16" ht="15">
      <c r="B342" s="103"/>
      <c r="C342" s="152"/>
      <c r="D342" s="153" t="s">
        <v>108</v>
      </c>
      <c r="E342" s="154"/>
      <c r="F342" s="155"/>
      <c r="G342" s="156"/>
      <c r="H342" s="156"/>
      <c r="I342" s="156"/>
      <c r="J342" s="156"/>
      <c r="K342" s="157"/>
      <c r="L342" s="81"/>
      <c r="M342" s="156"/>
      <c r="N342" s="156"/>
      <c r="O342" s="156"/>
      <c r="P342" s="157"/>
    </row>
    <row r="343" spans="2:16" ht="15">
      <c r="B343" s="103"/>
      <c r="C343" s="158" t="s">
        <v>325</v>
      </c>
      <c r="D343" s="159" t="s">
        <v>109</v>
      </c>
      <c r="E343" s="160"/>
      <c r="F343" s="159" t="s">
        <v>110</v>
      </c>
      <c r="G343" s="161"/>
      <c r="H343" s="161"/>
      <c r="I343" s="161"/>
      <c r="J343" s="161"/>
      <c r="K343" s="160"/>
      <c r="L343" s="149"/>
      <c r="M343" s="161" t="s">
        <v>111</v>
      </c>
      <c r="N343" s="161"/>
      <c r="O343" s="161"/>
      <c r="P343" s="160"/>
    </row>
    <row r="344" spans="2:16" ht="15">
      <c r="B344" s="103"/>
      <c r="C344" s="162"/>
      <c r="D344" s="155"/>
      <c r="E344" s="157"/>
      <c r="F344" s="155"/>
      <c r="G344" s="156"/>
      <c r="H344" s="156"/>
      <c r="I344" s="156"/>
      <c r="J344" s="156"/>
      <c r="K344" s="157"/>
      <c r="L344" s="81"/>
      <c r="M344" s="156"/>
      <c r="N344" s="156"/>
      <c r="O344" s="156"/>
      <c r="P344" s="157"/>
    </row>
    <row r="345" spans="2:16" ht="15">
      <c r="B345" s="103"/>
      <c r="C345" s="163" t="s">
        <v>68</v>
      </c>
      <c r="D345" s="253" t="s">
        <v>284</v>
      </c>
      <c r="E345" s="254"/>
      <c r="F345" s="150"/>
      <c r="G345" s="81"/>
      <c r="H345" s="81"/>
      <c r="I345" s="81"/>
      <c r="J345" s="81"/>
      <c r="K345" s="166"/>
      <c r="L345" s="81" t="s">
        <v>12</v>
      </c>
      <c r="M345" s="81"/>
      <c r="N345" s="32"/>
      <c r="O345" s="81"/>
      <c r="P345" s="166"/>
    </row>
    <row r="346" spans="2:16" ht="15">
      <c r="B346" s="103"/>
      <c r="C346" s="163"/>
      <c r="D346" s="253" t="s">
        <v>283</v>
      </c>
      <c r="E346" s="254"/>
      <c r="F346" s="150"/>
      <c r="G346" s="81"/>
      <c r="H346" s="81"/>
      <c r="I346" s="81"/>
      <c r="J346" s="81"/>
      <c r="K346" s="166"/>
      <c r="L346" s="169" t="s">
        <v>12</v>
      </c>
      <c r="M346" s="169"/>
      <c r="O346" s="81"/>
      <c r="P346" s="166"/>
    </row>
    <row r="347" spans="2:16" ht="15">
      <c r="B347" s="103"/>
      <c r="C347" s="163"/>
      <c r="D347" s="253" t="s">
        <v>112</v>
      </c>
      <c r="E347" s="254"/>
      <c r="F347" s="150"/>
      <c r="G347" s="81"/>
      <c r="H347" s="81"/>
      <c r="I347" s="81"/>
      <c r="J347" s="81"/>
      <c r="K347" s="166"/>
      <c r="L347" s="169" t="s">
        <v>12</v>
      </c>
      <c r="M347" s="81"/>
      <c r="O347" s="81"/>
      <c r="P347" s="166"/>
    </row>
    <row r="348" spans="2:16" ht="15">
      <c r="B348" s="103"/>
      <c r="C348" s="163"/>
      <c r="D348" s="253" t="s">
        <v>282</v>
      </c>
      <c r="E348" s="254"/>
      <c r="F348" s="150"/>
      <c r="G348" s="81"/>
      <c r="H348" s="81"/>
      <c r="I348" s="81"/>
      <c r="J348" s="81"/>
      <c r="K348" s="166"/>
      <c r="L348" s="169"/>
      <c r="M348" s="81"/>
      <c r="O348" s="81"/>
      <c r="P348" s="166"/>
    </row>
    <row r="349" spans="2:16" ht="15">
      <c r="B349" s="103"/>
      <c r="C349" s="163"/>
      <c r="D349" s="164"/>
      <c r="E349" s="165"/>
      <c r="F349" s="150"/>
      <c r="G349" s="81"/>
      <c r="H349" s="81"/>
      <c r="I349" s="81"/>
      <c r="J349" s="81"/>
      <c r="K349" s="166"/>
      <c r="L349" s="169"/>
      <c r="M349" s="81"/>
      <c r="O349" s="81"/>
      <c r="P349" s="166"/>
    </row>
    <row r="350" spans="2:16" ht="15">
      <c r="B350" s="103"/>
      <c r="C350" s="167"/>
      <c r="D350" s="170"/>
      <c r="E350" s="171"/>
      <c r="F350" s="151"/>
      <c r="G350" s="83"/>
      <c r="H350" s="83"/>
      <c r="I350" s="83"/>
      <c r="J350" s="83"/>
      <c r="K350" s="83"/>
      <c r="L350" s="170"/>
      <c r="M350" s="172"/>
      <c r="N350" s="83"/>
      <c r="O350" s="83"/>
      <c r="P350" s="171"/>
    </row>
    <row r="351" spans="2:16" ht="15">
      <c r="B351" s="103"/>
      <c r="C351" s="162"/>
      <c r="D351" s="155"/>
      <c r="E351" s="157"/>
      <c r="F351" s="155"/>
      <c r="G351" s="156"/>
      <c r="H351" s="156"/>
      <c r="I351" s="156"/>
      <c r="J351" s="156"/>
      <c r="K351" s="157"/>
      <c r="L351" s="81"/>
      <c r="M351" s="156"/>
      <c r="N351" s="156"/>
      <c r="O351" s="156"/>
      <c r="P351" s="157"/>
    </row>
    <row r="352" spans="2:16" ht="15">
      <c r="B352" s="103"/>
      <c r="C352" s="163" t="s">
        <v>69</v>
      </c>
      <c r="D352" s="253" t="s">
        <v>285</v>
      </c>
      <c r="E352" s="254"/>
      <c r="F352" s="150"/>
      <c r="G352" s="81"/>
      <c r="H352" s="81"/>
      <c r="I352" s="81"/>
      <c r="J352" s="81"/>
      <c r="K352" s="166"/>
      <c r="L352" s="169" t="s">
        <v>12</v>
      </c>
      <c r="M352" s="81" t="s">
        <v>113</v>
      </c>
      <c r="O352" s="81"/>
      <c r="P352" s="166"/>
    </row>
    <row r="353" spans="2:16" ht="15">
      <c r="B353" s="103"/>
      <c r="C353" s="163"/>
      <c r="D353" s="164"/>
      <c r="E353" s="165"/>
      <c r="F353" s="150"/>
      <c r="G353" s="81"/>
      <c r="H353" s="81"/>
      <c r="I353" s="81"/>
      <c r="J353" s="81"/>
      <c r="K353" s="166"/>
      <c r="L353" s="169"/>
      <c r="M353" s="81" t="s">
        <v>332</v>
      </c>
      <c r="O353" s="81"/>
      <c r="P353" s="166"/>
    </row>
    <row r="354" spans="2:16" ht="15">
      <c r="B354" s="103"/>
      <c r="C354" s="163"/>
      <c r="D354" s="164"/>
      <c r="E354" s="165"/>
      <c r="F354" s="150"/>
      <c r="G354" s="81"/>
      <c r="H354" s="81"/>
      <c r="I354" s="81"/>
      <c r="J354" s="81"/>
      <c r="K354" s="166"/>
      <c r="L354" s="169"/>
      <c r="M354" s="81" t="s">
        <v>326</v>
      </c>
      <c r="O354" s="81"/>
      <c r="P354" s="166"/>
    </row>
    <row r="355" spans="2:16" ht="15">
      <c r="B355" s="103"/>
      <c r="C355" s="163"/>
      <c r="D355" s="253"/>
      <c r="E355" s="254"/>
      <c r="F355" s="150"/>
      <c r="G355" s="81"/>
      <c r="H355" s="81"/>
      <c r="I355" s="81"/>
      <c r="J355" s="81"/>
      <c r="K355" s="166"/>
      <c r="L355" s="169"/>
      <c r="M355" s="187" t="s">
        <v>327</v>
      </c>
      <c r="O355" s="81"/>
      <c r="P355" s="166"/>
    </row>
    <row r="356" spans="2:16" ht="15">
      <c r="B356" s="103"/>
      <c r="C356" s="163"/>
      <c r="D356" s="164"/>
      <c r="E356" s="165"/>
      <c r="F356" s="150"/>
      <c r="G356" s="81"/>
      <c r="H356" s="81"/>
      <c r="I356" s="81"/>
      <c r="J356" s="81"/>
      <c r="K356" s="166"/>
      <c r="L356" s="169"/>
      <c r="M356" s="187" t="s">
        <v>333</v>
      </c>
      <c r="O356" s="81"/>
      <c r="P356" s="166"/>
    </row>
    <row r="357" spans="2:16" ht="15">
      <c r="B357" s="103"/>
      <c r="C357" s="163"/>
      <c r="D357" s="164"/>
      <c r="E357" s="165"/>
      <c r="F357" s="150"/>
      <c r="G357" s="81"/>
      <c r="H357" s="81"/>
      <c r="I357" s="81"/>
      <c r="J357" s="81"/>
      <c r="K357" s="166"/>
      <c r="L357" s="169"/>
      <c r="M357" s="81" t="s">
        <v>286</v>
      </c>
      <c r="O357" s="81"/>
      <c r="P357" s="166"/>
    </row>
    <row r="358" spans="2:16" ht="15">
      <c r="B358" s="103"/>
      <c r="C358" s="163"/>
      <c r="D358" s="164"/>
      <c r="E358" s="165"/>
      <c r="F358" s="150"/>
      <c r="G358" s="81"/>
      <c r="H358" s="81"/>
      <c r="I358" s="81"/>
      <c r="J358" s="81"/>
      <c r="K358" s="166"/>
      <c r="L358" s="169"/>
      <c r="M358" s="81"/>
      <c r="O358" s="81"/>
      <c r="P358" s="166"/>
    </row>
    <row r="359" spans="2:16" ht="15">
      <c r="B359" s="103"/>
      <c r="C359" s="222"/>
      <c r="D359" s="224"/>
      <c r="E359" s="224"/>
      <c r="F359" s="224"/>
      <c r="G359" s="224"/>
      <c r="H359" s="224"/>
      <c r="I359" s="224"/>
      <c r="J359" s="224"/>
      <c r="K359" s="224"/>
      <c r="L359" s="224"/>
      <c r="M359" s="224"/>
      <c r="N359" s="224"/>
      <c r="O359" s="224"/>
      <c r="P359" s="225"/>
    </row>
    <row r="360" spans="2:16" ht="15">
      <c r="B360" s="103"/>
      <c r="C360" s="164"/>
      <c r="D360" s="98"/>
      <c r="E360" s="98"/>
      <c r="F360" s="98"/>
      <c r="G360" s="98"/>
      <c r="H360" s="98"/>
      <c r="I360" s="98"/>
      <c r="J360" s="98"/>
      <c r="K360" s="98"/>
      <c r="L360" s="98"/>
      <c r="M360" s="98"/>
      <c r="N360" s="98"/>
      <c r="O360" s="98"/>
      <c r="P360" s="226"/>
    </row>
    <row r="361" spans="2:16" ht="15">
      <c r="B361" s="103"/>
      <c r="C361" s="164"/>
      <c r="D361" s="98"/>
      <c r="E361" s="98"/>
      <c r="F361" s="98"/>
      <c r="G361" s="98"/>
      <c r="H361" s="98"/>
      <c r="I361" s="98"/>
      <c r="J361" s="98"/>
      <c r="K361" s="98"/>
      <c r="L361" s="98"/>
      <c r="M361" s="98"/>
      <c r="N361" s="98"/>
      <c r="O361" s="98"/>
      <c r="P361" s="226"/>
    </row>
    <row r="362" spans="2:16" ht="15">
      <c r="B362" s="103"/>
      <c r="C362" s="223"/>
      <c r="D362" s="149"/>
      <c r="E362" s="149"/>
      <c r="F362" s="149"/>
      <c r="G362" s="149"/>
      <c r="H362" s="149"/>
      <c r="I362" s="149"/>
      <c r="J362" s="149"/>
      <c r="K362" s="149"/>
      <c r="L362" s="149"/>
      <c r="M362" s="149"/>
      <c r="N362" s="149"/>
      <c r="O362" s="149"/>
      <c r="P362" s="227"/>
    </row>
    <row r="363" spans="2:16" ht="15">
      <c r="B363" s="103"/>
      <c r="C363" s="168"/>
      <c r="D363" s="98"/>
      <c r="E363" s="98"/>
      <c r="F363" s="98"/>
      <c r="G363" s="98"/>
      <c r="H363" s="98"/>
      <c r="I363" s="98"/>
      <c r="J363" s="98"/>
      <c r="K363" s="98"/>
      <c r="L363" s="98"/>
      <c r="M363" s="98"/>
      <c r="N363" s="98"/>
      <c r="O363" s="98"/>
      <c r="P363" s="98"/>
    </row>
    <row r="364" spans="2:16" ht="15">
      <c r="B364" s="103"/>
      <c r="C364" s="168"/>
      <c r="D364" s="98"/>
      <c r="E364" s="98"/>
      <c r="F364" s="98"/>
      <c r="G364" s="98"/>
      <c r="H364" s="98"/>
      <c r="I364" s="98"/>
      <c r="J364" s="98"/>
      <c r="K364" s="98"/>
      <c r="L364" s="98"/>
      <c r="M364" s="98"/>
      <c r="N364" s="98"/>
      <c r="O364" s="98"/>
      <c r="P364" s="98"/>
    </row>
    <row r="365" spans="2:16" ht="15">
      <c r="B365" s="103"/>
      <c r="C365" s="168"/>
      <c r="D365" s="98"/>
      <c r="E365" s="98"/>
      <c r="F365" s="98"/>
      <c r="G365" s="98"/>
      <c r="H365" s="98"/>
      <c r="I365" s="98"/>
      <c r="J365" s="98"/>
      <c r="K365" s="98"/>
      <c r="L365" s="98"/>
      <c r="M365" s="98"/>
      <c r="N365" s="98"/>
      <c r="O365" s="98"/>
      <c r="P365" s="98"/>
    </row>
    <row r="366" spans="2:15" ht="15.75">
      <c r="B366" s="102" t="s">
        <v>88</v>
      </c>
      <c r="C366" s="105" t="s">
        <v>318</v>
      </c>
      <c r="D366" s="32"/>
      <c r="E366" s="32"/>
      <c r="F366" s="32"/>
      <c r="G366" s="32"/>
      <c r="H366" s="32"/>
      <c r="I366" s="32"/>
      <c r="J366" s="32"/>
      <c r="K366" s="32"/>
      <c r="L366" s="32"/>
      <c r="M366" s="32"/>
      <c r="N366" s="32"/>
      <c r="O366" s="32"/>
    </row>
    <row r="367" spans="2:15" ht="8.25" customHeight="1">
      <c r="B367" s="103"/>
      <c r="C367" s="32"/>
      <c r="D367" s="32"/>
      <c r="E367" s="32"/>
      <c r="F367" s="32"/>
      <c r="G367" s="32"/>
      <c r="H367" s="32"/>
      <c r="I367" s="32"/>
      <c r="J367" s="32"/>
      <c r="K367" s="32"/>
      <c r="L367" s="32"/>
      <c r="M367" s="32"/>
      <c r="N367" s="32"/>
      <c r="O367" s="32"/>
    </row>
    <row r="368" spans="2:15" ht="15">
      <c r="B368" s="103"/>
      <c r="C368" s="27" t="s">
        <v>296</v>
      </c>
      <c r="D368" s="27"/>
      <c r="E368" s="27"/>
      <c r="F368" s="27"/>
      <c r="G368" s="27"/>
      <c r="H368" s="27"/>
      <c r="I368" s="27"/>
      <c r="J368" s="27"/>
      <c r="K368" s="27"/>
      <c r="L368" s="28"/>
      <c r="M368" s="27"/>
      <c r="N368" s="32"/>
      <c r="O368" s="32"/>
    </row>
    <row r="369" spans="2:15" ht="15">
      <c r="B369" s="103"/>
      <c r="C369" s="27"/>
      <c r="D369" s="27"/>
      <c r="E369" s="27"/>
      <c r="F369" s="27"/>
      <c r="G369" s="27"/>
      <c r="H369" s="27"/>
      <c r="I369" s="27"/>
      <c r="J369" s="27"/>
      <c r="K369" s="27"/>
      <c r="L369" s="28"/>
      <c r="M369" s="27"/>
      <c r="N369" s="32"/>
      <c r="O369" s="32"/>
    </row>
    <row r="370" spans="2:13" ht="15">
      <c r="B370" s="103"/>
      <c r="C370" s="27"/>
      <c r="D370" s="27"/>
      <c r="E370" s="27"/>
      <c r="F370" s="27"/>
      <c r="G370" s="27"/>
      <c r="H370" s="27"/>
      <c r="I370" s="68" t="s">
        <v>39</v>
      </c>
      <c r="J370" s="38"/>
      <c r="K370" s="68" t="s">
        <v>40</v>
      </c>
      <c r="L370" s="32"/>
      <c r="M370" s="68" t="s">
        <v>25</v>
      </c>
    </row>
    <row r="371" spans="2:13" ht="15">
      <c r="B371" s="103"/>
      <c r="C371" s="27"/>
      <c r="D371" s="27"/>
      <c r="E371" s="27"/>
      <c r="F371" s="27"/>
      <c r="G371" s="27"/>
      <c r="H371" s="27"/>
      <c r="I371" s="45" t="s">
        <v>10</v>
      </c>
      <c r="J371" s="41"/>
      <c r="K371" s="45" t="s">
        <v>10</v>
      </c>
      <c r="L371" s="32"/>
      <c r="M371" s="45" t="s">
        <v>10</v>
      </c>
    </row>
    <row r="372" spans="2:13" ht="15">
      <c r="B372" s="103"/>
      <c r="C372" s="27" t="s">
        <v>12</v>
      </c>
      <c r="D372" s="216" t="s">
        <v>195</v>
      </c>
      <c r="E372" s="27"/>
      <c r="F372" s="27"/>
      <c r="G372" s="27"/>
      <c r="H372" s="27"/>
      <c r="I372" s="27"/>
      <c r="J372" s="36"/>
      <c r="K372" s="36"/>
      <c r="L372" s="32"/>
      <c r="M372" s="36"/>
    </row>
    <row r="373" spans="2:13" ht="15">
      <c r="B373" s="103"/>
      <c r="C373" s="27"/>
      <c r="D373" s="27"/>
      <c r="E373" s="27" t="s">
        <v>19</v>
      </c>
      <c r="F373" s="27"/>
      <c r="G373" s="27"/>
      <c r="H373" s="27"/>
      <c r="I373" s="217">
        <v>380715</v>
      </c>
      <c r="J373" s="143"/>
      <c r="K373" s="217">
        <v>1578531</v>
      </c>
      <c r="L373" s="127"/>
      <c r="M373" s="220">
        <f>I373+K373</f>
        <v>1959246</v>
      </c>
    </row>
    <row r="374" spans="2:13" ht="15">
      <c r="B374" s="103"/>
      <c r="C374" s="27"/>
      <c r="D374" s="27"/>
      <c r="E374" s="27" t="s">
        <v>20</v>
      </c>
      <c r="F374" s="27"/>
      <c r="G374" s="27"/>
      <c r="H374" s="27"/>
      <c r="I374" s="218">
        <v>71422</v>
      </c>
      <c r="J374" s="143"/>
      <c r="K374" s="218">
        <v>6172</v>
      </c>
      <c r="L374" s="127"/>
      <c r="M374" s="221">
        <f>I374+K374</f>
        <v>77594</v>
      </c>
    </row>
    <row r="375" spans="2:13" ht="15">
      <c r="B375" s="103"/>
      <c r="C375" s="27"/>
      <c r="D375" s="27"/>
      <c r="E375" s="27"/>
      <c r="F375" s="27"/>
      <c r="G375" s="27"/>
      <c r="H375" s="27"/>
      <c r="I375" s="142">
        <f>+I374+I373</f>
        <v>452137</v>
      </c>
      <c r="J375" s="143"/>
      <c r="K375" s="142">
        <f>+K374+K373</f>
        <v>1584703</v>
      </c>
      <c r="L375" s="219"/>
      <c r="M375" s="142">
        <f>+M374+M373</f>
        <v>2036840</v>
      </c>
    </row>
    <row r="376" spans="2:13" ht="15">
      <c r="B376" s="64"/>
      <c r="C376" s="27"/>
      <c r="D376" s="216" t="s">
        <v>194</v>
      </c>
      <c r="E376" s="27"/>
      <c r="F376" s="27"/>
      <c r="G376" s="27"/>
      <c r="H376" s="27"/>
      <c r="I376" s="27"/>
      <c r="J376" s="36"/>
      <c r="K376" s="36"/>
      <c r="L376" s="32"/>
      <c r="M376" s="36"/>
    </row>
    <row r="377" spans="2:13" ht="15">
      <c r="B377" s="64"/>
      <c r="C377" s="27"/>
      <c r="D377" s="27"/>
      <c r="E377" s="27" t="s">
        <v>19</v>
      </c>
      <c r="F377" s="27"/>
      <c r="G377" s="27"/>
      <c r="H377" s="27"/>
      <c r="I377" s="217">
        <v>85548</v>
      </c>
      <c r="J377" s="143"/>
      <c r="K377" s="217">
        <v>0</v>
      </c>
      <c r="L377" s="127"/>
      <c r="M377" s="220">
        <f>I377+K377</f>
        <v>85548</v>
      </c>
    </row>
    <row r="378" spans="2:13" ht="15">
      <c r="B378" s="64"/>
      <c r="C378" s="27"/>
      <c r="D378" s="27"/>
      <c r="E378" s="27" t="s">
        <v>20</v>
      </c>
      <c r="F378" s="27"/>
      <c r="G378" s="27"/>
      <c r="H378" s="27"/>
      <c r="I378" s="218">
        <f>67433+31554+1</f>
        <v>98988</v>
      </c>
      <c r="J378" s="143"/>
      <c r="K378" s="218">
        <f>204071+143121-15005</f>
        <v>332187</v>
      </c>
      <c r="L378" s="127"/>
      <c r="M378" s="221">
        <f>I378+K378</f>
        <v>431175</v>
      </c>
    </row>
    <row r="379" spans="2:13" ht="15">
      <c r="B379" s="64"/>
      <c r="C379" s="27"/>
      <c r="D379" s="27"/>
      <c r="E379" s="27"/>
      <c r="F379" s="27"/>
      <c r="G379" s="27"/>
      <c r="H379" s="27"/>
      <c r="I379" s="142">
        <f>+I378+I377</f>
        <v>184536</v>
      </c>
      <c r="J379" s="143"/>
      <c r="K379" s="142">
        <f>+K378+K377</f>
        <v>332187</v>
      </c>
      <c r="L379" s="219"/>
      <c r="M379" s="142">
        <f>+M378+M377</f>
        <v>516723</v>
      </c>
    </row>
    <row r="380" spans="2:13" ht="5.25" customHeight="1">
      <c r="B380" s="64"/>
      <c r="C380" s="27"/>
      <c r="D380" s="27"/>
      <c r="E380" s="27"/>
      <c r="F380" s="27"/>
      <c r="G380" s="27"/>
      <c r="H380" s="27"/>
      <c r="I380" s="121"/>
      <c r="J380" s="144"/>
      <c r="K380" s="145"/>
      <c r="L380" s="127"/>
      <c r="M380" s="144"/>
    </row>
    <row r="381" spans="2:13" ht="18" customHeight="1" thickBot="1">
      <c r="B381" s="64"/>
      <c r="C381" s="27"/>
      <c r="D381" s="27"/>
      <c r="E381" s="27"/>
      <c r="F381" s="27"/>
      <c r="G381" s="27"/>
      <c r="H381" s="27"/>
      <c r="I381" s="123">
        <f>+I379+I375</f>
        <v>636673</v>
      </c>
      <c r="J381" s="144"/>
      <c r="K381" s="123">
        <f>+K379+K375</f>
        <v>1916890</v>
      </c>
      <c r="L381" s="127"/>
      <c r="M381" s="123">
        <f>+M379+M375</f>
        <v>2553563</v>
      </c>
    </row>
    <row r="382" spans="2:13" ht="15.75" thickTop="1">
      <c r="B382" s="64"/>
      <c r="C382" s="27"/>
      <c r="D382" s="27"/>
      <c r="E382" s="27"/>
      <c r="F382" s="27"/>
      <c r="G382" s="27"/>
      <c r="H382" s="27"/>
      <c r="I382" s="121"/>
      <c r="J382" s="144"/>
      <c r="K382" s="145"/>
      <c r="L382" s="127"/>
      <c r="M382" s="144"/>
    </row>
    <row r="383" spans="2:13" ht="15">
      <c r="B383" s="64"/>
      <c r="C383" s="27"/>
      <c r="D383" s="27"/>
      <c r="E383" s="27"/>
      <c r="F383" s="27"/>
      <c r="G383" s="27"/>
      <c r="H383" s="27"/>
      <c r="I383" s="121"/>
      <c r="J383" s="144"/>
      <c r="K383" s="146" t="s">
        <v>35</v>
      </c>
      <c r="L383" s="127"/>
      <c r="M383" s="144"/>
    </row>
    <row r="384" spans="2:13" ht="15">
      <c r="B384" s="64"/>
      <c r="C384" s="27"/>
      <c r="D384" s="27"/>
      <c r="E384" s="27"/>
      <c r="F384" s="27"/>
      <c r="G384" s="27"/>
      <c r="H384" s="27"/>
      <c r="I384" s="121"/>
      <c r="J384" s="144"/>
      <c r="K384" s="146" t="s">
        <v>36</v>
      </c>
      <c r="L384" s="127"/>
      <c r="M384" s="144"/>
    </row>
    <row r="385" spans="2:13" ht="15">
      <c r="B385" s="64"/>
      <c r="C385" s="27"/>
      <c r="D385" s="27"/>
      <c r="E385" s="27"/>
      <c r="F385" s="27"/>
      <c r="G385" s="27"/>
      <c r="H385" s="27"/>
      <c r="I385" s="121"/>
      <c r="J385" s="144"/>
      <c r="K385" s="147" t="s">
        <v>37</v>
      </c>
      <c r="L385" s="127"/>
      <c r="M385" s="148" t="s">
        <v>10</v>
      </c>
    </row>
    <row r="386" spans="2:13" ht="15">
      <c r="B386" s="64"/>
      <c r="C386" s="27" t="s">
        <v>196</v>
      </c>
      <c r="D386" s="27"/>
      <c r="E386" s="27"/>
      <c r="F386" s="27"/>
      <c r="G386" s="27"/>
      <c r="H386" s="27"/>
      <c r="I386" s="121"/>
      <c r="J386" s="144"/>
      <c r="K386" s="145"/>
      <c r="L386" s="127"/>
      <c r="M386" s="144"/>
    </row>
    <row r="387" spans="2:13" ht="15">
      <c r="B387" s="64"/>
      <c r="C387" s="27"/>
      <c r="D387" s="27" t="s">
        <v>328</v>
      </c>
      <c r="E387" s="27"/>
      <c r="F387" s="27"/>
      <c r="G387" s="27"/>
      <c r="H387" s="27"/>
      <c r="I387" s="121"/>
      <c r="J387" s="144"/>
      <c r="K387" s="145"/>
      <c r="L387" s="127"/>
      <c r="M387" s="144"/>
    </row>
    <row r="388" spans="2:13" ht="15">
      <c r="B388" s="64"/>
      <c r="C388" s="47"/>
      <c r="D388" s="47" t="s">
        <v>24</v>
      </c>
      <c r="E388" s="27" t="s">
        <v>21</v>
      </c>
      <c r="F388" s="27"/>
      <c r="G388" s="27"/>
      <c r="H388" s="27"/>
      <c r="I388" s="121"/>
      <c r="J388" s="144"/>
      <c r="K388" s="144">
        <v>0</v>
      </c>
      <c r="L388" s="127"/>
      <c r="M388" s="120">
        <f>+M381-M389-M390</f>
        <v>1367798</v>
      </c>
    </row>
    <row r="389" spans="2:13" ht="15">
      <c r="B389" s="64"/>
      <c r="C389" s="47"/>
      <c r="D389" s="47" t="s">
        <v>24</v>
      </c>
      <c r="E389" s="43" t="s">
        <v>38</v>
      </c>
      <c r="F389" s="27"/>
      <c r="G389" s="27"/>
      <c r="H389" s="27"/>
      <c r="I389" s="121"/>
      <c r="J389" s="144"/>
      <c r="K389" s="144">
        <f>+M389/3.8</f>
        <v>280775</v>
      </c>
      <c r="L389" s="127"/>
      <c r="M389" s="143">
        <v>1066945</v>
      </c>
    </row>
    <row r="390" spans="2:13" ht="15">
      <c r="B390" s="64"/>
      <c r="C390" s="47"/>
      <c r="D390" s="47" t="s">
        <v>24</v>
      </c>
      <c r="E390" s="27" t="s">
        <v>217</v>
      </c>
      <c r="F390" s="27"/>
      <c r="G390" s="27"/>
      <c r="H390" s="27"/>
      <c r="I390" s="121"/>
      <c r="J390" s="144"/>
      <c r="K390" s="144">
        <f>+M390/0.4589</f>
        <v>258923.51274787536</v>
      </c>
      <c r="L390" s="127"/>
      <c r="M390" s="143">
        <v>118820</v>
      </c>
    </row>
    <row r="391" spans="2:13" ht="15.75" thickBot="1">
      <c r="B391" s="64"/>
      <c r="C391" s="47"/>
      <c r="D391" s="47"/>
      <c r="E391" s="27"/>
      <c r="F391" s="27"/>
      <c r="G391" s="27"/>
      <c r="H391" s="27"/>
      <c r="I391" s="144"/>
      <c r="J391" s="144"/>
      <c r="K391" s="121"/>
      <c r="L391" s="127"/>
      <c r="M391" s="123">
        <f>+M390+M389+M388</f>
        <v>2553563</v>
      </c>
    </row>
    <row r="392" spans="2:13" ht="15.75" thickTop="1">
      <c r="B392" s="64"/>
      <c r="C392" s="47"/>
      <c r="D392" s="47"/>
      <c r="E392" s="27"/>
      <c r="F392" s="27"/>
      <c r="G392" s="27"/>
      <c r="H392" s="27"/>
      <c r="I392" s="37"/>
      <c r="J392" s="25"/>
      <c r="K392" s="25"/>
      <c r="L392" s="32"/>
      <c r="M392" s="32"/>
    </row>
    <row r="393" spans="2:15" ht="15">
      <c r="B393" s="64"/>
      <c r="C393" s="32"/>
      <c r="D393" s="32"/>
      <c r="E393" s="32"/>
      <c r="F393" s="32"/>
      <c r="G393" s="32"/>
      <c r="H393" s="32"/>
      <c r="I393" s="32"/>
      <c r="J393" s="32"/>
      <c r="K393" s="32"/>
      <c r="L393" s="32"/>
      <c r="M393" s="32"/>
      <c r="N393" s="32"/>
      <c r="O393" s="32"/>
    </row>
    <row r="394" spans="2:15" ht="15">
      <c r="B394" s="64"/>
      <c r="C394" s="32"/>
      <c r="D394" s="32"/>
      <c r="E394" s="32"/>
      <c r="F394" s="32"/>
      <c r="G394" s="32"/>
      <c r="H394" s="32"/>
      <c r="I394" s="32"/>
      <c r="J394" s="32"/>
      <c r="K394" s="32"/>
      <c r="L394" s="32"/>
      <c r="M394" s="32"/>
      <c r="N394" s="32"/>
      <c r="O394" s="32"/>
    </row>
    <row r="395" spans="2:15" ht="15.75">
      <c r="B395" s="102" t="s">
        <v>89</v>
      </c>
      <c r="C395" s="105" t="s">
        <v>319</v>
      </c>
      <c r="D395" s="32"/>
      <c r="E395" s="32"/>
      <c r="F395" s="32"/>
      <c r="G395" s="32"/>
      <c r="H395" s="32"/>
      <c r="I395" s="32"/>
      <c r="J395" s="32"/>
      <c r="K395" s="32"/>
      <c r="L395" s="32"/>
      <c r="M395" s="32"/>
      <c r="N395" s="32"/>
      <c r="O395" s="32"/>
    </row>
    <row r="396" spans="2:15" ht="8.25" customHeight="1">
      <c r="B396" s="64"/>
      <c r="C396" s="32"/>
      <c r="D396" s="32"/>
      <c r="E396" s="32"/>
      <c r="F396" s="32"/>
      <c r="G396" s="32"/>
      <c r="H396" s="32"/>
      <c r="I396" s="32"/>
      <c r="J396" s="32"/>
      <c r="K396" s="32"/>
      <c r="L396" s="32"/>
      <c r="M396" s="32"/>
      <c r="N396" s="32"/>
      <c r="O396" s="32"/>
    </row>
    <row r="397" spans="2:15" ht="15">
      <c r="B397" s="64"/>
      <c r="C397" s="32" t="s">
        <v>132</v>
      </c>
      <c r="D397" s="32"/>
      <c r="E397" s="32"/>
      <c r="F397" s="32"/>
      <c r="G397" s="32"/>
      <c r="H397" s="32"/>
      <c r="I397" s="32"/>
      <c r="J397" s="32"/>
      <c r="K397" s="32"/>
      <c r="L397" s="32"/>
      <c r="M397" s="32"/>
      <c r="N397" s="32"/>
      <c r="O397" s="32"/>
    </row>
    <row r="398" spans="2:15" ht="15">
      <c r="B398" s="64"/>
      <c r="C398" s="32"/>
      <c r="D398" s="32"/>
      <c r="E398" s="32"/>
      <c r="F398" s="32"/>
      <c r="G398" s="32"/>
      <c r="H398" s="32"/>
      <c r="I398" s="32"/>
      <c r="J398" s="32"/>
      <c r="K398" s="32"/>
      <c r="L398" s="32"/>
      <c r="M398" s="32"/>
      <c r="N398" s="32"/>
      <c r="O398" s="32"/>
    </row>
    <row r="399" spans="2:15" ht="15">
      <c r="B399" s="64"/>
      <c r="C399" s="32"/>
      <c r="D399" s="32"/>
      <c r="E399" s="32"/>
      <c r="F399" s="32"/>
      <c r="G399" s="32"/>
      <c r="H399" s="32"/>
      <c r="I399" s="32"/>
      <c r="J399" s="32"/>
      <c r="K399" s="32"/>
      <c r="L399" s="32"/>
      <c r="M399" s="32"/>
      <c r="N399" s="32"/>
      <c r="O399" s="32"/>
    </row>
    <row r="400" spans="2:15" ht="15">
      <c r="B400" s="64"/>
      <c r="C400" s="32"/>
      <c r="D400" s="32"/>
      <c r="E400" s="32"/>
      <c r="F400" s="32"/>
      <c r="G400" s="32"/>
      <c r="H400" s="32"/>
      <c r="I400" s="32"/>
      <c r="J400" s="32"/>
      <c r="K400" s="32"/>
      <c r="L400" s="32"/>
      <c r="M400" s="32"/>
      <c r="N400" s="32"/>
      <c r="O400" s="32"/>
    </row>
    <row r="401" spans="2:15" ht="15">
      <c r="B401" s="64"/>
      <c r="C401" s="32"/>
      <c r="D401" s="32"/>
      <c r="E401" s="32"/>
      <c r="F401" s="32"/>
      <c r="G401" s="32"/>
      <c r="H401" s="32"/>
      <c r="I401" s="32"/>
      <c r="J401" s="32"/>
      <c r="K401" s="32"/>
      <c r="L401" s="32"/>
      <c r="M401" s="32"/>
      <c r="N401" s="32"/>
      <c r="O401" s="32"/>
    </row>
    <row r="402" spans="2:15" ht="15">
      <c r="B402" s="64"/>
      <c r="C402" s="32"/>
      <c r="D402" s="32"/>
      <c r="E402" s="32"/>
      <c r="F402" s="32"/>
      <c r="G402" s="32"/>
      <c r="H402" s="32"/>
      <c r="I402" s="32"/>
      <c r="J402" s="32"/>
      <c r="K402" s="32"/>
      <c r="L402" s="32"/>
      <c r="M402" s="32"/>
      <c r="N402" s="32"/>
      <c r="O402" s="32"/>
    </row>
    <row r="403" spans="2:15" ht="15">
      <c r="B403" s="64"/>
      <c r="C403" s="32"/>
      <c r="D403" s="32"/>
      <c r="E403" s="32"/>
      <c r="F403" s="32"/>
      <c r="G403" s="32"/>
      <c r="H403" s="32"/>
      <c r="I403" s="32"/>
      <c r="J403" s="32"/>
      <c r="K403" s="32"/>
      <c r="L403" s="32"/>
      <c r="M403" s="32"/>
      <c r="N403" s="32"/>
      <c r="O403" s="32"/>
    </row>
    <row r="404" spans="2:15" ht="15.75">
      <c r="B404" s="102" t="s">
        <v>90</v>
      </c>
      <c r="C404" s="105" t="s">
        <v>320</v>
      </c>
      <c r="D404" s="32"/>
      <c r="E404" s="32"/>
      <c r="F404" s="32"/>
      <c r="G404" s="32"/>
      <c r="H404" s="32"/>
      <c r="I404" s="32"/>
      <c r="J404" s="32"/>
      <c r="K404" s="32"/>
      <c r="L404" s="32"/>
      <c r="M404" s="32"/>
      <c r="N404" s="32"/>
      <c r="O404" s="32"/>
    </row>
    <row r="405" spans="2:15" ht="8.25" customHeight="1">
      <c r="B405" s="103"/>
      <c r="C405" s="32"/>
      <c r="D405" s="32"/>
      <c r="E405" s="32"/>
      <c r="F405" s="32"/>
      <c r="G405" s="32"/>
      <c r="H405" s="32"/>
      <c r="I405" s="32"/>
      <c r="J405" s="32"/>
      <c r="K405" s="32"/>
      <c r="L405" s="32"/>
      <c r="M405" s="32"/>
      <c r="N405" s="32"/>
      <c r="O405" s="32"/>
    </row>
    <row r="406" spans="2:15" ht="15">
      <c r="B406" s="103"/>
      <c r="C406" s="81"/>
      <c r="D406" s="98"/>
      <c r="E406" s="98"/>
      <c r="F406" s="98"/>
      <c r="G406" s="98"/>
      <c r="H406" s="98"/>
      <c r="I406" s="98"/>
      <c r="J406" s="75"/>
      <c r="K406" s="75"/>
      <c r="L406" s="76"/>
      <c r="M406" s="50"/>
      <c r="N406" s="74"/>
      <c r="O406" s="32"/>
    </row>
    <row r="407" spans="2:16" ht="15">
      <c r="B407" s="103"/>
      <c r="C407" s="168"/>
      <c r="D407" s="98"/>
      <c r="E407" s="98"/>
      <c r="F407" s="98"/>
      <c r="G407" s="98"/>
      <c r="H407" s="98"/>
      <c r="I407" s="98"/>
      <c r="J407" s="98"/>
      <c r="K407" s="98"/>
      <c r="L407" s="98"/>
      <c r="M407" s="98"/>
      <c r="N407" s="98"/>
      <c r="O407" s="98"/>
      <c r="P407" s="98"/>
    </row>
    <row r="408" spans="2:16" ht="15">
      <c r="B408" s="103"/>
      <c r="C408" s="168"/>
      <c r="D408" s="98"/>
      <c r="E408" s="98"/>
      <c r="F408" s="98"/>
      <c r="G408" s="98"/>
      <c r="H408" s="98"/>
      <c r="I408" s="98"/>
      <c r="J408" s="98"/>
      <c r="K408" s="98"/>
      <c r="L408" s="98"/>
      <c r="M408" s="98"/>
      <c r="N408" s="98"/>
      <c r="O408" s="98"/>
      <c r="P408" s="98"/>
    </row>
    <row r="409" spans="2:16" ht="15">
      <c r="B409" s="103"/>
      <c r="C409" s="168"/>
      <c r="D409" s="98"/>
      <c r="E409" s="98"/>
      <c r="F409" s="98"/>
      <c r="G409" s="98"/>
      <c r="H409" s="98"/>
      <c r="I409" s="98"/>
      <c r="J409" s="98"/>
      <c r="K409" s="98"/>
      <c r="L409" s="98"/>
      <c r="M409" s="98"/>
      <c r="N409" s="98"/>
      <c r="O409" s="98"/>
      <c r="P409" s="98"/>
    </row>
    <row r="410" spans="2:16" ht="15">
      <c r="B410" s="103"/>
      <c r="C410" s="168"/>
      <c r="D410" s="98"/>
      <c r="E410" s="98"/>
      <c r="F410" s="98"/>
      <c r="G410" s="98"/>
      <c r="H410" s="98"/>
      <c r="I410" s="98"/>
      <c r="J410" s="98"/>
      <c r="K410" s="98"/>
      <c r="L410" s="98"/>
      <c r="M410" s="98"/>
      <c r="N410" s="98"/>
      <c r="O410" s="98"/>
      <c r="P410" s="98"/>
    </row>
    <row r="411" spans="2:16" ht="15">
      <c r="B411" s="103"/>
      <c r="C411" s="168"/>
      <c r="D411" s="98"/>
      <c r="E411" s="98"/>
      <c r="F411" s="98"/>
      <c r="G411" s="98"/>
      <c r="H411" s="98"/>
      <c r="I411" s="98"/>
      <c r="J411" s="98"/>
      <c r="K411" s="98"/>
      <c r="L411" s="98"/>
      <c r="M411" s="98"/>
      <c r="N411" s="98"/>
      <c r="O411" s="98"/>
      <c r="P411" s="98"/>
    </row>
    <row r="412" spans="2:16" ht="15">
      <c r="B412" s="103"/>
      <c r="C412" s="168"/>
      <c r="D412" s="98"/>
      <c r="E412" s="98"/>
      <c r="F412" s="98"/>
      <c r="G412" s="98"/>
      <c r="H412" s="98"/>
      <c r="I412" s="98"/>
      <c r="J412" s="98"/>
      <c r="K412" s="98"/>
      <c r="L412" s="98"/>
      <c r="M412" s="98"/>
      <c r="N412" s="98"/>
      <c r="O412" s="98"/>
      <c r="P412" s="98"/>
    </row>
    <row r="413" spans="2:15" ht="15">
      <c r="B413" s="103"/>
      <c r="C413" s="32"/>
      <c r="D413" s="32"/>
      <c r="E413" s="32"/>
      <c r="F413" s="32"/>
      <c r="G413" s="32"/>
      <c r="H413" s="32"/>
      <c r="I413" s="32"/>
      <c r="J413" s="32"/>
      <c r="K413" s="32"/>
      <c r="L413" s="32"/>
      <c r="M413" s="32"/>
      <c r="N413" s="32"/>
      <c r="O413" s="32"/>
    </row>
    <row r="414" spans="2:15" ht="15.75">
      <c r="B414" s="102" t="s">
        <v>91</v>
      </c>
      <c r="C414" s="105" t="s">
        <v>94</v>
      </c>
      <c r="D414" s="32"/>
      <c r="E414" s="32"/>
      <c r="F414" s="32"/>
      <c r="G414" s="32"/>
      <c r="H414" s="32"/>
      <c r="I414" s="32"/>
      <c r="J414" s="32"/>
      <c r="K414" s="32"/>
      <c r="L414" s="32"/>
      <c r="M414" s="32"/>
      <c r="N414" s="32"/>
      <c r="O414" s="32"/>
    </row>
    <row r="415" spans="2:15" ht="8.25" customHeight="1">
      <c r="B415" s="103"/>
      <c r="C415" s="32"/>
      <c r="D415" s="32"/>
      <c r="E415" s="32"/>
      <c r="F415" s="32"/>
      <c r="G415" s="32"/>
      <c r="H415" s="32"/>
      <c r="I415" s="32"/>
      <c r="J415" s="32"/>
      <c r="K415" s="32"/>
      <c r="L415" s="32"/>
      <c r="M415" s="32"/>
      <c r="N415" s="32"/>
      <c r="O415" s="32"/>
    </row>
    <row r="416" spans="2:15" ht="15">
      <c r="B416" s="103"/>
      <c r="C416" s="32"/>
      <c r="D416" s="32"/>
      <c r="E416" s="32"/>
      <c r="F416" s="32"/>
      <c r="G416" s="32"/>
      <c r="H416" s="32"/>
      <c r="I416" s="32"/>
      <c r="J416" s="32"/>
      <c r="K416" s="32"/>
      <c r="L416" s="32"/>
      <c r="M416" s="32"/>
      <c r="N416" s="32"/>
      <c r="O416" s="32"/>
    </row>
    <row r="417" spans="2:15" ht="15">
      <c r="B417" s="103"/>
      <c r="C417" s="32"/>
      <c r="D417" s="32"/>
      <c r="E417" s="32"/>
      <c r="F417" s="32"/>
      <c r="G417" s="32"/>
      <c r="H417" s="32"/>
      <c r="I417" s="32"/>
      <c r="J417" s="32"/>
      <c r="K417" s="32"/>
      <c r="L417" s="32"/>
      <c r="M417" s="32"/>
      <c r="N417" s="32"/>
      <c r="O417" s="32"/>
    </row>
    <row r="418" spans="2:15" ht="15">
      <c r="B418" s="103"/>
      <c r="C418" s="32"/>
      <c r="D418" s="32"/>
      <c r="E418" s="32"/>
      <c r="F418" s="32"/>
      <c r="G418" s="32"/>
      <c r="H418" s="32"/>
      <c r="I418" s="32"/>
      <c r="J418" s="32"/>
      <c r="K418" s="32"/>
      <c r="L418" s="32"/>
      <c r="M418" s="32"/>
      <c r="N418" s="32"/>
      <c r="O418" s="32"/>
    </row>
    <row r="419" spans="2:15" ht="15">
      <c r="B419" s="103"/>
      <c r="C419" s="32"/>
      <c r="D419" s="32"/>
      <c r="E419" s="32"/>
      <c r="F419" s="32"/>
      <c r="G419" s="32"/>
      <c r="H419" s="32"/>
      <c r="I419" s="32"/>
      <c r="J419" s="32"/>
      <c r="K419" s="32"/>
      <c r="L419" s="32"/>
      <c r="M419" s="32"/>
      <c r="N419" s="32"/>
      <c r="O419" s="32"/>
    </row>
    <row r="420" spans="2:15" ht="15">
      <c r="B420" s="103"/>
      <c r="C420" s="32"/>
      <c r="D420" s="32"/>
      <c r="E420" s="32"/>
      <c r="F420" s="32"/>
      <c r="G420" s="32"/>
      <c r="H420" s="32"/>
      <c r="I420" s="32"/>
      <c r="J420" s="32"/>
      <c r="K420" s="32"/>
      <c r="L420" s="32"/>
      <c r="M420" s="32"/>
      <c r="N420" s="32"/>
      <c r="O420" s="32"/>
    </row>
    <row r="421" spans="2:15" ht="15">
      <c r="B421" s="103"/>
      <c r="C421" s="32"/>
      <c r="D421" s="32"/>
      <c r="E421" s="32"/>
      <c r="F421" s="32"/>
      <c r="G421" s="32"/>
      <c r="H421" s="32"/>
      <c r="I421" s="32"/>
      <c r="J421" s="32"/>
      <c r="K421" s="32"/>
      <c r="L421" s="32"/>
      <c r="M421" s="32"/>
      <c r="N421" s="32"/>
      <c r="O421" s="32"/>
    </row>
    <row r="422" spans="2:15" ht="15">
      <c r="B422" s="103"/>
      <c r="C422" s="32"/>
      <c r="D422" s="32"/>
      <c r="E422" s="32"/>
      <c r="F422" s="32"/>
      <c r="G422" s="32"/>
      <c r="H422" s="32"/>
      <c r="I422" s="32"/>
      <c r="J422" s="32"/>
      <c r="K422" s="32"/>
      <c r="L422" s="32"/>
      <c r="M422" s="32"/>
      <c r="N422" s="32"/>
      <c r="O422" s="32"/>
    </row>
    <row r="423" spans="2:15" ht="15">
      <c r="B423" s="103"/>
      <c r="C423" s="239"/>
      <c r="E423" s="32"/>
      <c r="F423" s="32"/>
      <c r="G423" s="32"/>
      <c r="H423" s="32"/>
      <c r="I423" s="32"/>
      <c r="J423" s="32"/>
      <c r="K423" s="32"/>
      <c r="L423" s="32"/>
      <c r="M423" s="32"/>
      <c r="N423" s="32"/>
      <c r="O423" s="32"/>
    </row>
    <row r="424" spans="2:15" ht="15">
      <c r="B424" s="103"/>
      <c r="E424" s="32"/>
      <c r="F424" s="32"/>
      <c r="G424" s="32"/>
      <c r="H424" s="32"/>
      <c r="I424" s="32"/>
      <c r="J424" s="32"/>
      <c r="K424" s="32"/>
      <c r="L424" s="32"/>
      <c r="M424" s="32"/>
      <c r="N424" s="32"/>
      <c r="O424" s="32"/>
    </row>
    <row r="425" spans="2:15" ht="15.75">
      <c r="B425" s="102" t="s">
        <v>92</v>
      </c>
      <c r="C425" s="105" t="s">
        <v>321</v>
      </c>
      <c r="D425" s="32"/>
      <c r="E425" s="32"/>
      <c r="F425" s="32"/>
      <c r="G425" s="32"/>
      <c r="H425" s="32"/>
      <c r="I425" s="32"/>
      <c r="J425" s="32"/>
      <c r="K425" s="32"/>
      <c r="L425" s="32"/>
      <c r="M425" s="32"/>
      <c r="N425" s="32"/>
      <c r="O425" s="32"/>
    </row>
    <row r="426" spans="2:15" ht="8.25" customHeight="1">
      <c r="B426" s="103"/>
      <c r="C426" s="32"/>
      <c r="D426" s="32"/>
      <c r="E426" s="32"/>
      <c r="F426" s="32"/>
      <c r="G426" s="32"/>
      <c r="H426" s="32"/>
      <c r="I426" s="32"/>
      <c r="J426" s="32"/>
      <c r="K426" s="32"/>
      <c r="L426" s="32"/>
      <c r="M426" s="32"/>
      <c r="N426" s="32"/>
      <c r="O426" s="32"/>
    </row>
    <row r="427" spans="2:15" ht="15">
      <c r="B427" s="103"/>
      <c r="C427" s="73" t="s">
        <v>95</v>
      </c>
      <c r="D427" s="32"/>
      <c r="E427" s="32"/>
      <c r="F427" s="32"/>
      <c r="G427" s="32"/>
      <c r="H427" s="32"/>
      <c r="I427" s="32"/>
      <c r="J427" s="32"/>
      <c r="K427" s="32"/>
      <c r="L427" s="32"/>
      <c r="M427" s="32"/>
      <c r="N427" s="32"/>
      <c r="O427" s="32"/>
    </row>
    <row r="428" spans="2:15" ht="8.25" customHeight="1">
      <c r="B428" s="103"/>
      <c r="C428" s="32"/>
      <c r="D428" s="32"/>
      <c r="E428" s="32"/>
      <c r="F428" s="32"/>
      <c r="G428" s="32"/>
      <c r="H428" s="32"/>
      <c r="I428" s="32"/>
      <c r="J428" s="32"/>
      <c r="K428" s="32"/>
      <c r="L428" s="32"/>
      <c r="M428" s="32"/>
      <c r="N428" s="32"/>
      <c r="O428" s="32"/>
    </row>
    <row r="429" spans="2:15" ht="15">
      <c r="B429" s="103"/>
      <c r="C429" s="32"/>
      <c r="D429" s="32"/>
      <c r="E429" s="32"/>
      <c r="F429" s="32"/>
      <c r="G429" s="32"/>
      <c r="H429" s="32"/>
      <c r="I429" s="32"/>
      <c r="J429" s="32"/>
      <c r="K429" s="32"/>
      <c r="L429" s="32"/>
      <c r="M429" s="32"/>
      <c r="N429" s="32"/>
      <c r="O429" s="32"/>
    </row>
    <row r="430" spans="2:15" ht="15">
      <c r="B430" s="103"/>
      <c r="C430" s="32"/>
      <c r="D430" s="32"/>
      <c r="E430" s="32"/>
      <c r="F430" s="32"/>
      <c r="G430" s="32"/>
      <c r="H430" s="32"/>
      <c r="I430" s="32"/>
      <c r="J430" s="32"/>
      <c r="K430" s="32"/>
      <c r="L430" s="32"/>
      <c r="M430" s="32"/>
      <c r="N430" s="32"/>
      <c r="O430" s="32"/>
    </row>
    <row r="431" spans="2:15" ht="15">
      <c r="B431" s="103"/>
      <c r="C431" s="32"/>
      <c r="D431" s="32"/>
      <c r="E431" s="32"/>
      <c r="F431" s="32"/>
      <c r="G431" s="32"/>
      <c r="H431" s="32"/>
      <c r="I431" s="32"/>
      <c r="J431" s="32"/>
      <c r="K431" s="32"/>
      <c r="L431" s="32"/>
      <c r="M431" s="32"/>
      <c r="N431" s="32"/>
      <c r="O431" s="32"/>
    </row>
    <row r="432" spans="2:15" ht="15">
      <c r="B432" s="103"/>
      <c r="C432" s="32"/>
      <c r="D432" s="32"/>
      <c r="E432" s="32"/>
      <c r="F432" s="32"/>
      <c r="G432" s="32"/>
      <c r="H432" s="32"/>
      <c r="I432" s="32"/>
      <c r="J432" s="32"/>
      <c r="K432" s="32"/>
      <c r="L432" s="32"/>
      <c r="M432" s="32"/>
      <c r="N432" s="32"/>
      <c r="O432" s="32"/>
    </row>
    <row r="433" spans="2:15" ht="15">
      <c r="B433" s="64"/>
      <c r="C433" s="73" t="s">
        <v>146</v>
      </c>
      <c r="D433" s="32"/>
      <c r="E433" s="32"/>
      <c r="F433" s="32"/>
      <c r="G433" s="32"/>
      <c r="H433" s="32"/>
      <c r="I433" s="32"/>
      <c r="J433" s="32"/>
      <c r="K433" s="32"/>
      <c r="L433" s="32"/>
      <c r="M433" s="32"/>
      <c r="N433" s="32"/>
      <c r="O433" s="32"/>
    </row>
    <row r="434" spans="2:15" ht="8.25" customHeight="1">
      <c r="B434" s="64"/>
      <c r="C434" s="32"/>
      <c r="D434" s="32"/>
      <c r="E434" s="32"/>
      <c r="F434" s="32"/>
      <c r="G434" s="32"/>
      <c r="H434" s="32"/>
      <c r="I434" s="32"/>
      <c r="J434" s="32"/>
      <c r="K434" s="32"/>
      <c r="L434" s="32"/>
      <c r="M434" s="32"/>
      <c r="N434" s="32"/>
      <c r="O434" s="32"/>
    </row>
    <row r="435" spans="2:15" ht="15">
      <c r="B435" s="64"/>
      <c r="C435" s="32"/>
      <c r="D435" s="32"/>
      <c r="E435" s="32"/>
      <c r="F435" s="32"/>
      <c r="G435" s="32"/>
      <c r="H435" s="32"/>
      <c r="I435" s="32"/>
      <c r="J435" s="32"/>
      <c r="K435" s="32"/>
      <c r="L435" s="32"/>
      <c r="M435" s="32"/>
      <c r="N435" s="32"/>
      <c r="O435" s="32"/>
    </row>
    <row r="436" spans="2:15" ht="15" customHeight="1">
      <c r="B436" s="64"/>
      <c r="C436" s="32"/>
      <c r="D436" s="32"/>
      <c r="E436" s="32"/>
      <c r="F436" s="32"/>
      <c r="G436" s="32"/>
      <c r="H436" s="32"/>
      <c r="I436" s="32"/>
      <c r="J436" s="32"/>
      <c r="K436" s="32"/>
      <c r="L436" s="32"/>
      <c r="M436" s="32"/>
      <c r="N436" s="32"/>
      <c r="O436" s="32"/>
    </row>
    <row r="437" spans="2:15" ht="15">
      <c r="B437" s="64"/>
      <c r="C437" s="32"/>
      <c r="D437" s="32"/>
      <c r="E437" s="32"/>
      <c r="F437" s="32"/>
      <c r="G437" s="32"/>
      <c r="H437" s="32"/>
      <c r="I437" s="32"/>
      <c r="J437" s="32"/>
      <c r="K437" s="32"/>
      <c r="L437" s="32"/>
      <c r="M437" s="32"/>
      <c r="N437" s="32"/>
      <c r="O437" s="32"/>
    </row>
    <row r="438" spans="2:15" ht="15">
      <c r="B438" s="64"/>
      <c r="C438" s="32"/>
      <c r="D438" s="32"/>
      <c r="E438" s="32"/>
      <c r="F438" s="32"/>
      <c r="G438" s="32"/>
      <c r="H438" s="32"/>
      <c r="I438" s="32"/>
      <c r="J438" s="32"/>
      <c r="K438" s="32"/>
      <c r="L438" s="32"/>
      <c r="M438" s="32"/>
      <c r="N438" s="32"/>
      <c r="O438" s="32"/>
    </row>
    <row r="439" spans="2:15" ht="15">
      <c r="B439" s="64"/>
      <c r="C439" s="32"/>
      <c r="D439" s="32"/>
      <c r="E439" s="32"/>
      <c r="F439" s="32"/>
      <c r="G439" s="32"/>
      <c r="H439" s="32"/>
      <c r="I439" s="32"/>
      <c r="J439" s="32"/>
      <c r="K439" s="32"/>
      <c r="L439" s="32"/>
      <c r="M439" s="32"/>
      <c r="N439" s="32"/>
      <c r="O439" s="32"/>
    </row>
    <row r="440" spans="2:15" ht="15">
      <c r="B440" s="64"/>
      <c r="C440" s="32"/>
      <c r="D440" s="32"/>
      <c r="E440" s="32"/>
      <c r="F440" s="32"/>
      <c r="G440" s="32"/>
      <c r="H440" s="32"/>
      <c r="I440" s="32"/>
      <c r="J440" s="32"/>
      <c r="K440" s="32"/>
      <c r="L440" s="32"/>
      <c r="M440" s="32"/>
      <c r="N440" s="32"/>
      <c r="O440" s="32"/>
    </row>
    <row r="441" spans="2:15" ht="15.75">
      <c r="B441" s="102" t="s">
        <v>162</v>
      </c>
      <c r="C441" s="105" t="s">
        <v>329</v>
      </c>
      <c r="D441" s="32"/>
      <c r="E441" s="32"/>
      <c r="F441" s="32"/>
      <c r="G441" s="32"/>
      <c r="H441" s="32"/>
      <c r="I441" s="32"/>
      <c r="J441" s="32"/>
      <c r="K441" s="32"/>
      <c r="L441" s="32"/>
      <c r="M441" s="32"/>
      <c r="N441" s="32"/>
      <c r="O441" s="32"/>
    </row>
    <row r="442" spans="2:15" ht="8.25" customHeight="1">
      <c r="B442" s="64"/>
      <c r="C442" s="32"/>
      <c r="D442" s="32"/>
      <c r="E442" s="32"/>
      <c r="F442" s="32"/>
      <c r="G442" s="32"/>
      <c r="H442" s="32"/>
      <c r="I442" s="32"/>
      <c r="J442" s="32"/>
      <c r="K442" s="32"/>
      <c r="L442" s="32"/>
      <c r="M442" s="32"/>
      <c r="N442" s="32"/>
      <c r="O442" s="32"/>
    </row>
    <row r="443" spans="2:15" ht="15">
      <c r="B443" s="64"/>
      <c r="C443" s="32"/>
      <c r="D443" s="32"/>
      <c r="E443" s="32"/>
      <c r="F443" s="32"/>
      <c r="G443" s="32"/>
      <c r="H443" s="32"/>
      <c r="I443" s="32"/>
      <c r="J443" s="32"/>
      <c r="K443" s="32"/>
      <c r="L443" s="32"/>
      <c r="M443" s="32"/>
      <c r="N443" s="32"/>
      <c r="O443" s="32"/>
    </row>
    <row r="444" spans="2:15" ht="15">
      <c r="B444" s="64"/>
      <c r="C444" s="32"/>
      <c r="D444" s="32"/>
      <c r="E444" s="32"/>
      <c r="F444" s="32"/>
      <c r="G444" s="32"/>
      <c r="H444" s="32"/>
      <c r="I444" s="32"/>
      <c r="J444" s="32"/>
      <c r="K444" s="32"/>
      <c r="L444" s="32"/>
      <c r="M444" s="32"/>
      <c r="N444" s="32"/>
      <c r="O444" s="32"/>
    </row>
    <row r="445" spans="2:15" ht="9" customHeight="1">
      <c r="B445" s="64"/>
      <c r="C445" s="32"/>
      <c r="D445" s="32"/>
      <c r="E445" s="32"/>
      <c r="F445" s="32"/>
      <c r="G445" s="32"/>
      <c r="H445" s="32"/>
      <c r="I445" s="32"/>
      <c r="J445" s="32"/>
      <c r="K445" s="32"/>
      <c r="L445" s="32"/>
      <c r="M445" s="32"/>
      <c r="N445" s="32"/>
      <c r="O445" s="32"/>
    </row>
    <row r="446" spans="2:15" ht="15">
      <c r="B446" s="64"/>
      <c r="C446" s="32" t="s">
        <v>163</v>
      </c>
      <c r="D446" s="93" t="s">
        <v>330</v>
      </c>
      <c r="E446" s="32"/>
      <c r="F446" s="32"/>
      <c r="G446" s="32"/>
      <c r="H446" s="32"/>
      <c r="I446" s="32"/>
      <c r="J446" s="32"/>
      <c r="K446" s="32"/>
      <c r="L446" s="32"/>
      <c r="M446" s="32"/>
      <c r="N446" s="32"/>
      <c r="O446" s="32"/>
    </row>
    <row r="447" spans="2:15" ht="15">
      <c r="B447" s="64"/>
      <c r="C447" s="32"/>
      <c r="D447" s="32"/>
      <c r="E447" s="32"/>
      <c r="F447" s="32"/>
      <c r="G447" s="32"/>
      <c r="H447" s="32"/>
      <c r="I447" s="32"/>
      <c r="J447" s="32"/>
      <c r="K447" s="32"/>
      <c r="L447" s="32"/>
      <c r="M447" s="32"/>
      <c r="N447" s="32"/>
      <c r="O447" s="32"/>
    </row>
    <row r="448" spans="2:15" ht="15">
      <c r="B448" s="64"/>
      <c r="C448" s="32"/>
      <c r="D448" s="32" t="s">
        <v>182</v>
      </c>
      <c r="E448" s="32"/>
      <c r="F448" s="32"/>
      <c r="G448" s="32"/>
      <c r="H448" s="32"/>
      <c r="I448" s="32"/>
      <c r="J448" s="32"/>
      <c r="K448" s="32"/>
      <c r="L448" s="32"/>
      <c r="M448" s="32"/>
      <c r="N448" s="32"/>
      <c r="O448" s="32"/>
    </row>
    <row r="449" spans="2:15" ht="15">
      <c r="B449" s="64"/>
      <c r="C449" s="32"/>
      <c r="D449" s="32"/>
      <c r="E449" s="32"/>
      <c r="F449" s="32"/>
      <c r="G449" s="32"/>
      <c r="H449" s="32"/>
      <c r="I449" s="32"/>
      <c r="J449" s="32"/>
      <c r="K449" s="32"/>
      <c r="L449" s="32"/>
      <c r="M449" s="32"/>
      <c r="N449" s="32"/>
      <c r="O449" s="32"/>
    </row>
    <row r="450" spans="2:15" ht="15">
      <c r="B450" s="64"/>
      <c r="C450" s="32"/>
      <c r="D450" s="32"/>
      <c r="E450" s="32"/>
      <c r="F450" s="32"/>
      <c r="G450" s="32"/>
      <c r="H450" s="32"/>
      <c r="I450" s="32"/>
      <c r="J450" s="32"/>
      <c r="K450" s="32"/>
      <c r="L450" s="32"/>
      <c r="M450" s="32"/>
      <c r="N450" s="32"/>
      <c r="O450" s="32"/>
    </row>
    <row r="451" spans="2:15" ht="15">
      <c r="B451" s="64"/>
      <c r="C451" s="32" t="s">
        <v>164</v>
      </c>
      <c r="D451" s="93" t="s">
        <v>331</v>
      </c>
      <c r="E451" s="32"/>
      <c r="F451" s="32"/>
      <c r="G451" s="32"/>
      <c r="H451" s="32"/>
      <c r="I451" s="32"/>
      <c r="J451" s="32"/>
      <c r="K451" s="32"/>
      <c r="L451" s="32"/>
      <c r="M451" s="32"/>
      <c r="N451" s="32"/>
      <c r="O451" s="32"/>
    </row>
    <row r="452" spans="2:15" ht="15">
      <c r="B452" s="64"/>
      <c r="C452" s="32"/>
      <c r="D452" s="32"/>
      <c r="E452" s="32"/>
      <c r="F452" s="32"/>
      <c r="G452" s="32"/>
      <c r="H452" s="32"/>
      <c r="I452" s="32"/>
      <c r="J452" s="32"/>
      <c r="K452" s="32"/>
      <c r="L452" s="32"/>
      <c r="M452" s="32"/>
      <c r="N452" s="32"/>
      <c r="O452" s="32"/>
    </row>
    <row r="453" spans="2:15" ht="15">
      <c r="B453" s="64"/>
      <c r="C453" s="32"/>
      <c r="D453" s="32" t="s">
        <v>181</v>
      </c>
      <c r="E453" s="32"/>
      <c r="F453" s="32"/>
      <c r="G453" s="32"/>
      <c r="H453" s="32"/>
      <c r="I453" s="32"/>
      <c r="J453" s="32"/>
      <c r="K453" s="32"/>
      <c r="L453" s="32"/>
      <c r="M453" s="32"/>
      <c r="N453" s="32"/>
      <c r="O453" s="32"/>
    </row>
    <row r="454" spans="2:15" ht="15">
      <c r="B454" s="64"/>
      <c r="C454" s="32"/>
      <c r="D454" s="32"/>
      <c r="E454" s="32"/>
      <c r="F454" s="32"/>
      <c r="G454" s="32"/>
      <c r="H454" s="32"/>
      <c r="I454" s="32"/>
      <c r="J454" s="32"/>
      <c r="K454" s="32"/>
      <c r="L454" s="32"/>
      <c r="M454" s="32"/>
      <c r="N454" s="32"/>
      <c r="O454" s="32"/>
    </row>
    <row r="455" spans="2:15" ht="15">
      <c r="B455" s="64"/>
      <c r="C455" s="32"/>
      <c r="D455" s="32"/>
      <c r="E455" s="32"/>
      <c r="F455" s="32"/>
      <c r="G455" s="32"/>
      <c r="H455" s="32"/>
      <c r="I455" s="32"/>
      <c r="J455" s="32"/>
      <c r="K455" s="32"/>
      <c r="L455" s="32"/>
      <c r="M455" s="32"/>
      <c r="N455" s="32"/>
      <c r="O455" s="32"/>
    </row>
    <row r="456" spans="2:15" ht="15">
      <c r="B456" s="64"/>
      <c r="C456" s="32"/>
      <c r="D456" s="32"/>
      <c r="E456" s="32"/>
      <c r="F456" s="32"/>
      <c r="G456" s="32"/>
      <c r="H456" s="32"/>
      <c r="I456" s="32"/>
      <c r="J456" s="32"/>
      <c r="K456" s="32"/>
      <c r="L456" s="32"/>
      <c r="M456" s="32"/>
      <c r="N456" s="32"/>
      <c r="O456" s="32"/>
    </row>
    <row r="457" spans="2:15" ht="15">
      <c r="B457" s="64"/>
      <c r="C457" s="32"/>
      <c r="D457" s="32"/>
      <c r="E457" s="32"/>
      <c r="F457" s="32"/>
      <c r="G457" s="32"/>
      <c r="H457" s="32"/>
      <c r="I457" s="32"/>
      <c r="J457" s="32"/>
      <c r="K457" s="32"/>
      <c r="L457" s="32"/>
      <c r="M457" s="32"/>
      <c r="N457" s="32"/>
      <c r="O457" s="32"/>
    </row>
    <row r="458" spans="2:15" ht="15">
      <c r="B458" s="64"/>
      <c r="C458" s="32"/>
      <c r="D458" s="32"/>
      <c r="E458" s="32"/>
      <c r="F458" s="32"/>
      <c r="G458" s="32"/>
      <c r="H458" s="32"/>
      <c r="I458" s="32"/>
      <c r="J458" s="32"/>
      <c r="K458" s="32"/>
      <c r="L458" s="32"/>
      <c r="M458" s="32"/>
      <c r="N458" s="32"/>
      <c r="O458" s="32"/>
    </row>
    <row r="459" spans="2:15" ht="15">
      <c r="B459" s="64"/>
      <c r="C459" s="32"/>
      <c r="D459" s="32"/>
      <c r="E459" s="32"/>
      <c r="F459" s="32"/>
      <c r="G459" s="32"/>
      <c r="H459" s="32"/>
      <c r="I459" s="32"/>
      <c r="J459" s="32"/>
      <c r="K459" s="32"/>
      <c r="L459" s="32"/>
      <c r="M459" s="32"/>
      <c r="N459" s="32"/>
      <c r="O459" s="32"/>
    </row>
    <row r="460" spans="2:15" ht="15">
      <c r="B460" s="32"/>
      <c r="C460" s="32"/>
      <c r="D460" s="32"/>
      <c r="E460" s="32"/>
      <c r="F460" s="32"/>
      <c r="G460" s="32"/>
      <c r="H460" s="32"/>
      <c r="I460" s="32"/>
      <c r="J460" s="32"/>
      <c r="K460" s="32"/>
      <c r="L460" s="32"/>
      <c r="M460" s="32"/>
      <c r="N460" s="32"/>
      <c r="O460" s="32"/>
    </row>
    <row r="461" spans="2:15" ht="15">
      <c r="B461" s="32"/>
      <c r="C461" s="32"/>
      <c r="D461" s="32"/>
      <c r="E461" s="32"/>
      <c r="F461" s="32"/>
      <c r="G461" s="32"/>
      <c r="H461" s="32"/>
      <c r="I461" s="32"/>
      <c r="J461" s="32"/>
      <c r="K461" s="32"/>
      <c r="L461" s="32"/>
      <c r="M461" s="32"/>
      <c r="N461" s="32"/>
      <c r="O461" s="32"/>
    </row>
    <row r="462" spans="2:15" ht="15">
      <c r="B462" s="32"/>
      <c r="C462" s="32"/>
      <c r="D462" s="32"/>
      <c r="E462" s="32"/>
      <c r="F462" s="32"/>
      <c r="G462" s="32"/>
      <c r="H462" s="32"/>
      <c r="I462" s="32"/>
      <c r="J462" s="32"/>
      <c r="K462" s="32"/>
      <c r="L462" s="32"/>
      <c r="M462" s="32"/>
      <c r="N462" s="32"/>
      <c r="O462" s="32"/>
    </row>
  </sheetData>
  <mergeCells count="16">
    <mergeCell ref="D355:E355"/>
    <mergeCell ref="D352:E352"/>
    <mergeCell ref="I166:O166"/>
    <mergeCell ref="M167:O167"/>
    <mergeCell ref="M168:O168"/>
    <mergeCell ref="I168:K168"/>
    <mergeCell ref="I167:K167"/>
    <mergeCell ref="I274:K274"/>
    <mergeCell ref="D346:E346"/>
    <mergeCell ref="D348:E348"/>
    <mergeCell ref="D347:E347"/>
    <mergeCell ref="C47:Q47"/>
    <mergeCell ref="D49:Q49"/>
    <mergeCell ref="D48:Q48"/>
    <mergeCell ref="M274:O274"/>
    <mergeCell ref="D345:E345"/>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2003-08-23T04:39:59Z</cp:lastPrinted>
  <dcterms:created xsi:type="dcterms:W3CDTF">2000-02-18T03:23:51Z</dcterms:created>
  <dcterms:modified xsi:type="dcterms:W3CDTF">2002-12-08T00:09:32Z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