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9420" windowHeight="4755" activeTab="0"/>
  </bookViews>
  <sheets>
    <sheet name="PL" sheetId="1" r:id="rId1"/>
    <sheet name="BS" sheetId="2" r:id="rId2"/>
    <sheet name="Notes" sheetId="3" r:id="rId3"/>
  </sheets>
  <definedNames>
    <definedName name="_xlnm.Print_Area" localSheetId="1">'BS'!$B$1:$K$66</definedName>
    <definedName name="_xlnm.Print_Area" localSheetId="2">'Notes'!$B$1:$O$351</definedName>
    <definedName name="_xlnm.Print_Area" localSheetId="0">'PL'!$B$1:$P$79</definedName>
  </definedNames>
  <calcPr fullCalcOnLoad="1"/>
</workbook>
</file>

<file path=xl/sharedStrings.xml><?xml version="1.0" encoding="utf-8"?>
<sst xmlns="http://schemas.openxmlformats.org/spreadsheetml/2006/main" count="468" uniqueCount="327">
  <si>
    <t>LION  LAND  BERHAD  (415-D)</t>
  </si>
  <si>
    <t>(Incorporated In Malaysia)</t>
  </si>
  <si>
    <t>QUARTERLY  REPORT</t>
  </si>
  <si>
    <t>The  figures  have  not  been  audited.</t>
  </si>
  <si>
    <t>CONSOLIDATED  INCOME  STATEMENT</t>
  </si>
  <si>
    <t>INDIVIDUAL</t>
  </si>
  <si>
    <t>CUMULATIVE</t>
  </si>
  <si>
    <t>QUARTER</t>
  </si>
  <si>
    <t>CURRENT</t>
  </si>
  <si>
    <t>YEAR</t>
  </si>
  <si>
    <t>TO DATE</t>
  </si>
  <si>
    <t>NOTE</t>
  </si>
  <si>
    <t>RM'000</t>
  </si>
  <si>
    <t>(a)</t>
  </si>
  <si>
    <t>Turnover</t>
  </si>
  <si>
    <t>(b)</t>
  </si>
  <si>
    <t>Investment income</t>
  </si>
  <si>
    <t xml:space="preserve">-     </t>
  </si>
  <si>
    <t>(c)</t>
  </si>
  <si>
    <t>Other income including interest income</t>
  </si>
  <si>
    <t>Operating profit/(loss) before interest on</t>
  </si>
  <si>
    <t xml:space="preserve"> </t>
  </si>
  <si>
    <t>borrowings, depreciation and amortisation,</t>
  </si>
  <si>
    <t>exceptional items, income tax, minority</t>
  </si>
  <si>
    <t>interests and extraordinary items</t>
  </si>
  <si>
    <t>Interest on borrowings</t>
  </si>
  <si>
    <t>Depreciation and amortisation</t>
  </si>
  <si>
    <t>(d)</t>
  </si>
  <si>
    <t>(e)</t>
  </si>
  <si>
    <t>Operating profit/(loss) after interest on</t>
  </si>
  <si>
    <t>borrowings, depreciation and amortisation</t>
  </si>
  <si>
    <t>and exceptional items but before income tax,</t>
  </si>
  <si>
    <t>minority interests and extraordinary items</t>
  </si>
  <si>
    <t>(f)</t>
  </si>
  <si>
    <t>Share in the results of associated companies</t>
  </si>
  <si>
    <t>(g)</t>
  </si>
  <si>
    <t>Profit/(loss) before taxation, minority interests</t>
  </si>
  <si>
    <t>and extraordinary items</t>
  </si>
  <si>
    <t>(h)</t>
  </si>
  <si>
    <t>Taxation</t>
  </si>
  <si>
    <t>(i)</t>
  </si>
  <si>
    <t>(i)  Profit/(loss) after taxation before deducting</t>
  </si>
  <si>
    <t xml:space="preserve">       minority interests</t>
  </si>
  <si>
    <t>(ii)  Less minority interests</t>
  </si>
  <si>
    <t>(j)</t>
  </si>
  <si>
    <t>Profit/(loss) after taxation attributable to</t>
  </si>
  <si>
    <t>members of the company</t>
  </si>
  <si>
    <t>(k)</t>
  </si>
  <si>
    <t>(i)   Extraordinary items</t>
  </si>
  <si>
    <t>(iii)  Extraordinary items attributable to members</t>
  </si>
  <si>
    <t xml:space="preserve">       of the company</t>
  </si>
  <si>
    <t>(l)</t>
  </si>
  <si>
    <t>Profit/(loss) after taxation and extraordinary</t>
  </si>
  <si>
    <t>items attributable to members of the company</t>
  </si>
  <si>
    <t>Basic (based on 593.4 million ordinary shares) (sen)</t>
  </si>
  <si>
    <t>(ii)</t>
  </si>
  <si>
    <t>QUARTERLY  REPORT (Cont'd)</t>
  </si>
  <si>
    <t>CONSOLIDATED  BALANCE  SHEET</t>
  </si>
  <si>
    <t>AS AT</t>
  </si>
  <si>
    <t>END OF</t>
  </si>
  <si>
    <t>PRECEDING</t>
  </si>
  <si>
    <t>FINANCIAL</t>
  </si>
  <si>
    <t>YEAR END</t>
  </si>
  <si>
    <t>30/6/1999</t>
  </si>
  <si>
    <t>Fixed  Assets</t>
  </si>
  <si>
    <t>Investment  Property</t>
  </si>
  <si>
    <t>Property  Development  Projects</t>
  </si>
  <si>
    <t>Investment  In  Associated  Companies</t>
  </si>
  <si>
    <t>Long  Term  Investments</t>
  </si>
  <si>
    <t>Intangible  Assets</t>
  </si>
  <si>
    <t>Current  Assets</t>
  </si>
  <si>
    <t>Stocks</t>
  </si>
  <si>
    <t>Trade  Debtors</t>
  </si>
  <si>
    <t>Deposits,  Cash  And  Bank  Balances</t>
  </si>
  <si>
    <t>Amounts  Owing  By  Related  Companies</t>
  </si>
  <si>
    <t>Others</t>
  </si>
  <si>
    <t>Current  Liabilities</t>
  </si>
  <si>
    <t>Short  Term  Borrowings</t>
  </si>
  <si>
    <t>Trade  Creditors</t>
  </si>
  <si>
    <t>Other  Creditors</t>
  </si>
  <si>
    <t>Provision  For  Taxation</t>
  </si>
  <si>
    <t>Amounts  Owing  To  Related  Companies</t>
  </si>
  <si>
    <t>Net  Current  Assets / (Liabilities)</t>
  </si>
  <si>
    <t>Shareholders'  Funds</t>
  </si>
  <si>
    <t>Share  Capital</t>
  </si>
  <si>
    <t>Reserves</t>
  </si>
  <si>
    <t>Share  Premium</t>
  </si>
  <si>
    <t>Revaluation  Reserves</t>
  </si>
  <si>
    <t>Retained  Profit / (Loss)</t>
  </si>
  <si>
    <t>Minority  Interests</t>
  </si>
  <si>
    <t>Long  Term  Borrowings</t>
  </si>
  <si>
    <t>Other  Long  Term  Liabilities</t>
  </si>
  <si>
    <t>Net  tangible  assets  per  share  (sen)</t>
  </si>
  <si>
    <t>NOTES</t>
  </si>
  <si>
    <t>ACCOUNTING  POLICIES</t>
  </si>
  <si>
    <t>EXTRAORDINARY  ITEMS</t>
  </si>
  <si>
    <t>There  were  no  extraordinary  items  for  the  quarter  under  review.</t>
  </si>
  <si>
    <t>TAXATION</t>
  </si>
  <si>
    <t>Taxation  includes :-</t>
  </si>
  <si>
    <t>Current</t>
  </si>
  <si>
    <t>Deferred</t>
  </si>
  <si>
    <t>Associated  companies</t>
  </si>
  <si>
    <t>PRE-ACQUISITION  PROFITS</t>
  </si>
  <si>
    <t>Pre-acquisition  profits  have  been  eliminated  in  arriving  at  the  consolidated  results  of  the  Group.</t>
  </si>
  <si>
    <t>PROFIT  ON  SALE  OF  INVESTMENTS  AND / OR  PROPERTIES</t>
  </si>
  <si>
    <t>QUOTED  SECURITIES</t>
  </si>
  <si>
    <t>The  Group's  investments  in  quoted  securities  as  at  end  of  the  reporting  period  are  as  follows :-</t>
  </si>
  <si>
    <t>At  costs</t>
  </si>
  <si>
    <t>At  net  book  value</t>
  </si>
  <si>
    <t>At  market  value</t>
  </si>
  <si>
    <t>CHANGES  IN  THE  COMPOSITION  OF  THE  GROUP</t>
  </si>
  <si>
    <t>......../2</t>
  </si>
  <si>
    <t>STATUS  OF  CORPORATE  PROPOSALS</t>
  </si>
  <si>
    <t>SEASONALITY  AND  CYCLICALITY  OF  OPERATIONS</t>
  </si>
  <si>
    <t>SHARE  ISSUE</t>
  </si>
  <si>
    <t>GROUP  BORROWINGS  AND  DEBT  SECURITIES</t>
  </si>
  <si>
    <t>The  Group's  borrowings  as  at  end  of  the  reporting  period  are  as  follows :-</t>
  </si>
  <si>
    <t>Short</t>
  </si>
  <si>
    <t>Long</t>
  </si>
  <si>
    <t>Term</t>
  </si>
  <si>
    <t>TOTAL</t>
  </si>
  <si>
    <t>Secured</t>
  </si>
  <si>
    <t>Unsecured</t>
  </si>
  <si>
    <t>The  Group's  borrowings  are  denominated  in  the  following  currencies:</t>
  </si>
  <si>
    <t xml:space="preserve">-  </t>
  </si>
  <si>
    <t>Ringgit  Malaysia</t>
  </si>
  <si>
    <t>US  dollar</t>
  </si>
  <si>
    <t>CONTINGENT  LIABILITIES</t>
  </si>
  <si>
    <t>OFF  BALANCE  SHEET  FINANCIAL  INSTRUMENTS</t>
  </si>
  <si>
    <t>There  were  no  financial  instruments  with  off  balance  sheet  risk  at  the  date  of  this  report.</t>
  </si>
  <si>
    <t>MATERIAL LITIGATION</t>
  </si>
  <si>
    <t>No</t>
  </si>
  <si>
    <t>......../3</t>
  </si>
  <si>
    <t>SEGMENTAL  INFORMATION</t>
  </si>
  <si>
    <t>Total Assets</t>
  </si>
  <si>
    <t>Profit / (Loss)</t>
  </si>
  <si>
    <t>Employed</t>
  </si>
  <si>
    <t>Industry</t>
  </si>
  <si>
    <t>Steel  operations</t>
  </si>
  <si>
    <t>Property  development</t>
  </si>
  <si>
    <t>Construction</t>
  </si>
  <si>
    <t>Non-segment  activities</t>
  </si>
  <si>
    <t>Geographical</t>
  </si>
  <si>
    <t>Malaysia</t>
  </si>
  <si>
    <t>Overseas</t>
  </si>
  <si>
    <t>COMPARISON  WITH  THE  PRECEDING  QUARTER'S  RESULTS</t>
  </si>
  <si>
    <t>REVIEW  OF  PERFORMANCE</t>
  </si>
  <si>
    <t>PROSPECTS</t>
  </si>
  <si>
    <t>DIVIDEND</t>
  </si>
  <si>
    <t>1.</t>
  </si>
  <si>
    <t>2.</t>
  </si>
  <si>
    <t>3.</t>
  </si>
  <si>
    <t>Earnings/(loss)  per  share  based  on  2(j)  above  after  deducting  any  provision  for  preference  dividends :-</t>
  </si>
  <si>
    <t>(ii ) Less minority interests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</si>
  <si>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</si>
  <si>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</si>
  <si>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</si>
  <si>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</si>
  <si>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</si>
  <si>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</si>
  <si>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</si>
  <si>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</si>
  <si>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</si>
  <si>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</si>
  <si>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</si>
  <si>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</si>
  <si>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</si>
  <si>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</si>
  <si>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</si>
  <si>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</si>
  <si>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</si>
  <si>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</si>
  <si>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VARIANCE OF ACTUAL RESULTS FROM FORECASTED PROFIT AND SHORTFALL IN PROFIT GUARANTEE</t>
  </si>
  <si>
    <t>Contingent  liabilities  (unsecured)  in  respect  of  guarantees  or  indemnities  given  by  the  Group  for  credit  facilities</t>
  </si>
  <si>
    <t>obtained  and  utilised  by  an  associated  company  amounted  to  RM 191 million.</t>
  </si>
  <si>
    <t>Non-segment  activities  consist  of  interest  expenses  net  of  interest  income  and  business  development  expenses</t>
  </si>
  <si>
    <t>which  are  not  directly  attributable  to  any  segment.</t>
  </si>
  <si>
    <t>Not  applicable.</t>
  </si>
  <si>
    <t>The  Group's  dealings  in  quoted  securities  for  the  current  financial  year  to  date  are  as  follows :-</t>
  </si>
  <si>
    <t>Total  profit  on  disposal</t>
  </si>
  <si>
    <t>Total  disposal</t>
  </si>
  <si>
    <t>Total  purchase</t>
  </si>
  <si>
    <t>The  operations  of  the  Group  is  not  subjected  to  material  seasonal  or  cyclical  effects.</t>
  </si>
  <si>
    <t>the claims.</t>
  </si>
  <si>
    <t>Date of</t>
  </si>
  <si>
    <t>Announcement</t>
  </si>
  <si>
    <t>Subject</t>
  </si>
  <si>
    <t>Status</t>
  </si>
  <si>
    <t>The profit on disposal arose out of the acceptance of the unconditional mandatory offer by Affin Holdings Berhad</t>
  </si>
  <si>
    <t>satisfied via the issuance of 2.3 million new Affin shares at a consideration of RM 4.8 million.</t>
  </si>
  <si>
    <t>("Affin") for the acquisition of the 4.0 million ACF Holdings Berhad shares (cost: RM 4.4 million) held by the Group,</t>
  </si>
  <si>
    <t>Quarterly  report  on  consolidated  results  for  the  financial  quarter  ended  30/6/2000.</t>
  </si>
  <si>
    <t>CORRESPONDING</t>
  </si>
  <si>
    <t>PERIOD</t>
  </si>
  <si>
    <t>PRECEDING  YEAR</t>
  </si>
  <si>
    <t>Fully diluted  (sen)</t>
  </si>
  <si>
    <t>30/6/2000</t>
  </si>
  <si>
    <t>Exceptional items</t>
  </si>
  <si>
    <t>The  date  for  entitlement  to  dividend  will  be  announced  later.</t>
  </si>
  <si>
    <t>EXCEPTIONAL  ITEMS</t>
  </si>
  <si>
    <t>Amortisation  of  deferred  exchange  losses  in</t>
  </si>
  <si>
    <t>respect  of  foreign  currency  borrowings *</t>
  </si>
  <si>
    <t xml:space="preserve">* </t>
  </si>
  <si>
    <t xml:space="preserve">** </t>
  </si>
  <si>
    <t>Exceptional  items  include:-</t>
  </si>
  <si>
    <t>Other  than  the  disposal  of  quoted  investments  as  disclosed  in  Note  7,  included  in  the  Group's  results  is</t>
  </si>
  <si>
    <t>05.07.2000</t>
  </si>
  <si>
    <t>......../4</t>
  </si>
  <si>
    <t>As  reported  in  the  previous  quarter,  there  are  presently  two  litigation  suits  filed  against  Lion  Land  Berhad</t>
  </si>
  <si>
    <t>("LLB")  as  listed  below :-</t>
  </si>
  <si>
    <t>Exceptional  items</t>
  </si>
  <si>
    <t>There  were  no  changes  in  the  composition  of  the  Group  for  the  current  financial  year  to  date  except  for  the</t>
  </si>
  <si>
    <t>completion  of  the  following  proposed  disposals :</t>
  </si>
  <si>
    <t>Disposal  of  40%  equity  interest  in  an  associated  company,  Central  Likom  Packaging  Sdn  Bhd  for  a</t>
  </si>
  <si>
    <t>consideration  of  RM 255,000 ;</t>
  </si>
  <si>
    <t>Disposal  of  25%  equity  interest  in  an  associated  company,  Tianjin  Huali  Motor  Co  Ltd  for  a</t>
  </si>
  <si>
    <t>Disposal  of  30%  equity  interest  in  a  subsidiary  company,  Hubei  Zenith  Heilen  Pharmaceutical  Co  Ltd  for</t>
  </si>
  <si>
    <t>consideration  of  Rmb 65.0 million  (equivalent  to  approximately  RM 29.8 million) ;  and</t>
  </si>
  <si>
    <t>a  consideration  of  Rmb 61.3 million  (equivalent  to  approximately  RM 28.1 million).</t>
  </si>
  <si>
    <t>of  China ("China").</t>
  </si>
  <si>
    <t>The  loss  represents  provision  for  write  down  of  assets  of  a  pharmaceutical  business  in  the  People's  Republic</t>
  </si>
  <si>
    <t>10.08.2000</t>
  </si>
  <si>
    <t>Pending approval of:</t>
  </si>
  <si>
    <t>Several lenders of the Company;</t>
  </si>
  <si>
    <t>Shareholders of the Company;</t>
  </si>
  <si>
    <t>Bank Negara Malaysia</t>
  </si>
  <si>
    <t>Foreign Investment Committee; and</t>
  </si>
  <si>
    <t>Any other relevant authorities.</t>
  </si>
  <si>
    <t>Trading Limited;</t>
  </si>
  <si>
    <t>and  Industry;</t>
  </si>
  <si>
    <t>a. Proposed disposal of a piece of industrial land with</t>
  </si>
  <si>
    <t xml:space="preserve">    the buildings erected thereon to Likom Caseworks</t>
  </si>
  <si>
    <t xml:space="preserve">    million.</t>
  </si>
  <si>
    <t>b. Proposed redemption by Likom Computer System</t>
  </si>
  <si>
    <t>Securities Commission;</t>
  </si>
  <si>
    <t>Foreign Investment Committee;</t>
  </si>
  <si>
    <t xml:space="preserve"> Proposed groupwide restructuring scheme with the</t>
  </si>
  <si>
    <t xml:space="preserve"> objective to: </t>
  </si>
  <si>
    <t xml:space="preserve"> a. consolidate, stabilise and restructure and</t>
  </si>
  <si>
    <t xml:space="preserve">     rationalise the cash flow and funding of the Group;</t>
  </si>
  <si>
    <t xml:space="preserve"> b. reorganise and restructure the Group's business. </t>
  </si>
  <si>
    <t xml:space="preserve"> ("Proposed GWRS"). </t>
  </si>
  <si>
    <t xml:space="preserve"> The Proposed GWRS involve inter-alia the following</t>
  </si>
  <si>
    <t xml:space="preserve"> corporate proposals :</t>
  </si>
  <si>
    <t>Except  as  disclosed  in  Note  2,  the  accounts  of  the  Group  are  prepared  using  accounting  policies  and  method</t>
  </si>
  <si>
    <t>Industry;</t>
  </si>
  <si>
    <t>all the  other participating</t>
  </si>
  <si>
    <t>companies concerned; and</t>
  </si>
  <si>
    <t xml:space="preserve"> a.</t>
  </si>
  <si>
    <t xml:space="preserve"> b.</t>
  </si>
  <si>
    <t xml:space="preserve"> c.</t>
  </si>
  <si>
    <t>Singapore Exchange Securities</t>
  </si>
  <si>
    <t xml:space="preserve"> d.</t>
  </si>
  <si>
    <t xml:space="preserve"> e.</t>
  </si>
  <si>
    <t>Ministry of International Trade</t>
  </si>
  <si>
    <t xml:space="preserve"> f.</t>
  </si>
  <si>
    <t xml:space="preserve"> g.</t>
  </si>
  <si>
    <t>Ministry of International Trade  and</t>
  </si>
  <si>
    <t>Scheme  Creditors;</t>
  </si>
  <si>
    <t>Shareholders of the Company and</t>
  </si>
  <si>
    <t xml:space="preserve"> h.</t>
  </si>
  <si>
    <t>2.1</t>
  </si>
  <si>
    <t xml:space="preserve"> Proposed acquisition of 59.47% equity interest in </t>
  </si>
  <si>
    <t>2.2</t>
  </si>
  <si>
    <t xml:space="preserve"> Proposed acquisition of 100% equity interest in</t>
  </si>
  <si>
    <t xml:space="preserve">    redeemable preference shares of RM 0.01 each</t>
  </si>
  <si>
    <t>2.3</t>
  </si>
  <si>
    <t xml:space="preserve"> Proposed disposal of 25% equity interest in Avenel</t>
  </si>
  <si>
    <t xml:space="preserve"> Chocolate Products (Malaysia) Berhad ("CPB")</t>
  </si>
  <si>
    <t xml:space="preserve"> from Amsteel Corporation Berhad ("ACB") Group</t>
  </si>
  <si>
    <t xml:space="preserve"> for a consideration of RM 281.19 million.</t>
  </si>
  <si>
    <t xml:space="preserve"> Posim Berhad from Avenel Sdn Bhd ("Avenel"),</t>
  </si>
  <si>
    <t xml:space="preserve"> Tan Sri William Cheng and associates  and  the</t>
  </si>
  <si>
    <t>2.4</t>
  </si>
  <si>
    <t>paid  pursuant  to  the  Company's  Executive  Share  Option  Scheme.</t>
  </si>
  <si>
    <t>......../5</t>
  </si>
  <si>
    <t>Date  payable : To  be  announced  at  a  later  date ; and</t>
  </si>
  <si>
    <t>During  the current  financial  year  to  date, the  Company  issued  105,000  ordinary  shares  of  RM 1.00  each  fully</t>
  </si>
  <si>
    <t xml:space="preserve">of  computation  consistent  with  those  adopted  in  the  most  recent  annual  financial  statement. </t>
  </si>
  <si>
    <t>Loss  on  foreign  exchange</t>
  </si>
  <si>
    <t>Provision  for  loss  on  cessation  of  operations</t>
  </si>
  <si>
    <t xml:space="preserve">    Sdn Bhd for a sale consideration of RM 93.15</t>
  </si>
  <si>
    <t xml:space="preserve">    Sdn Bhd of the 43,613,000 5-year cumulative</t>
  </si>
  <si>
    <t xml:space="preserve">    held by Lion  Land  Berhad ("LLB").</t>
  </si>
  <si>
    <t>Kuala Lumpur Stock Exchange;</t>
  </si>
  <si>
    <t xml:space="preserve">     and</t>
  </si>
  <si>
    <t xml:space="preserve"> Proposed issue of LLB bonds and LLB Consolidated</t>
  </si>
  <si>
    <t xml:space="preserve"> and Rescheduled USD debts to settle its financial</t>
  </si>
  <si>
    <t>of  a  subsidiary company **</t>
  </si>
  <si>
    <t>The  Group  has  adopted  a  prudent  approach  by  writing  off  the  balance  of  deferred  foreign  exchange  losses  in</t>
  </si>
  <si>
    <t>a  net  gain  on  disposal  of  unquoted  investments, as  disclosed  in  Note  8,  of  RM 10.7 million.</t>
  </si>
  <si>
    <t>the  current  quarter.  The  deferred  exchange  losses  arose  from  the  translation  of  foreign  currency  borrowings</t>
  </si>
  <si>
    <t>Under/(over) provision in respect of prior years</t>
  </si>
  <si>
    <t>Taxation  is  provided  for  the  current  period  under  review  despite  losses  incurred  because  certain  expenses</t>
  </si>
  <si>
    <t>are  not  deductible  for  taxation  purposes  and  losses  of  certain  subsidiary  companies  cannot  be  offset  for</t>
  </si>
  <si>
    <t>tax  purposes  against  profit  of  other  subsidiary  companies  within  the  Group.</t>
  </si>
  <si>
    <t xml:space="preserve"> RM 858.85 million.</t>
  </si>
  <si>
    <t xml:space="preserve"> minority shareholders for a consideration of</t>
  </si>
  <si>
    <t xml:space="preserve"> institution creditors and intercompany balances.</t>
  </si>
  <si>
    <t xml:space="preserve"> to ACB and the payment to ACB of RM 23.09 million</t>
  </si>
  <si>
    <t>The Court has not fixed a hearing date for each suit and the Directors have been advised that LLB has a defence to</t>
  </si>
  <si>
    <t>iii.  Total  dividend  for  the  current  financial  year : RM 0.4 million  (net) ;</t>
  </si>
  <si>
    <t>the  amount  outstanding  under  the  Revolving  Credit  Facility  of  RM30  million  granted  by  PAMB  to  LLB.</t>
  </si>
  <si>
    <t>Merchant  Bank  Berhad  ("PAMB")  has  sued  LLB  for  recovery  of  the  sum  of  RM31,975,996.50  being</t>
  </si>
  <si>
    <t>In  the  Kuala  Lumpur  High  Court  Summons  No. D5-22-1719-1999  filed  on  18 June 1999,  Perwira  Affin</t>
  </si>
  <si>
    <t>In  the  Kuala  Lumpur  High  Court  Summons  No. D6-22-2082-1999  filed  on  26  July  1999,  Bumiputra</t>
  </si>
  <si>
    <t>Merchant  Bankers  Berhad  ("BMBB")  has  sued  LLB  for  recovery  of  the  sum  of  RM21,246,846.26</t>
  </si>
  <si>
    <t>being  the  amount  outstanding  under  the  Revolving  Credit  Facility  of  RM20 million  granted  by  BMBB</t>
  </si>
  <si>
    <t xml:space="preserve">to  LLB. </t>
  </si>
  <si>
    <t>and  was  previously  amortised  over  the  remaining  repayment  period  of  the  long  term  borrowings.</t>
  </si>
  <si>
    <t xml:space="preserve"> excess of Avenel's debts over the fair value of Avenel's</t>
  </si>
  <si>
    <t xml:space="preserve"> in respect of the proposed disposal, in  view  of  the</t>
  </si>
  <si>
    <t xml:space="preserve"> assets.</t>
  </si>
  <si>
    <t>For  the  quarter  under  review,  the  Group's  turnover  improved  by  25%  due  mainly  to  higher  revenue  generated</t>
  </si>
  <si>
    <t>by  our  Steel  Division.  However, a  loss  before  taxation  of  RM 99.4 million  was  recorded  due  largely  to</t>
  </si>
  <si>
    <t>amortisation  of  foreign  exchange  losses  and  write  down  of  assets  upon  the  cessation  of  the  pharmaceutical</t>
  </si>
  <si>
    <t>business in  China  as  disclosed  in  Note 2.</t>
  </si>
  <si>
    <t>The  Board  of  Directors  is  recommending  the  payment  of  a  first  and  final  dividend  of  0.1%  less  28%  taxation :</t>
  </si>
  <si>
    <t>i.    Amount  per  share : 0.1 sen  (less  28%  taxation) ;</t>
  </si>
  <si>
    <t>ii .  Previous  corresponding  year : 0.1 sen  per  share  (less  28%  taxation)  amounting  to  RM 0.4 million ;</t>
  </si>
  <si>
    <t>Barring  unforeseen  circumstances,  the  Directors  expect  the  performance  of  the  Group  to  improve.</t>
  </si>
  <si>
    <t>year.  However,  the  Group  has  adopted  a  prudent  approach  in  writing  off  the  balance  of  its  deferred  exchange</t>
  </si>
  <si>
    <t>losses  as  well  as  a  one-time  write  down  of  assets  in  one  of  its  subsidiaries  in  China  totalling  RM 132 million</t>
  </si>
  <si>
    <t>Our  Steel  Division  has  shown  a  marked  improvement  in  its  profitability  as  compared  to  the  previous  financial</t>
  </si>
  <si>
    <t>in  the  current  financial  year.</t>
  </si>
  <si>
    <t>As  a  result  of  the  above  exceptional  items,  a  loss  before  taxation  of  RM 97 million  was  reported  in  the  current</t>
  </si>
  <si>
    <t>financial  year.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</si>
</sst>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"/>
  </numFmts>
  <fonts count="11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u val="single"/>
      <sz val="9"/>
      <name val="Arial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0"/>
      <color indexed="63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3" fontId="0" fillId="0" borderId="0" xfId="0" applyNumberFormat="1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164" fontId="0" fillId="0" borderId="0" xfId="15" applyNumberFormat="1" applyAlignment="1">
      <alignment/>
    </xf>
    <xf numFmtId="165" fontId="0" fillId="0" borderId="0" xfId="15" applyNumberFormat="1" applyAlignment="1">
      <alignment/>
    </xf>
    <xf numFmtId="165" fontId="0" fillId="0" borderId="0" xfId="15" applyNumberFormat="1" applyAlignment="1">
      <alignment horizontal="right"/>
    </xf>
    <xf numFmtId="165" fontId="0" fillId="0" borderId="1" xfId="15" applyNumberFormat="1" applyBorder="1" applyAlignment="1">
      <alignment/>
    </xf>
    <xf numFmtId="165" fontId="0" fillId="0" borderId="1" xfId="15" applyNumberFormat="1" applyBorder="1" applyAlignment="1">
      <alignment horizontal="right"/>
    </xf>
    <xf numFmtId="165" fontId="0" fillId="0" borderId="2" xfId="15" applyNumberFormat="1" applyBorder="1" applyAlignment="1">
      <alignment horizontal="right"/>
    </xf>
    <xf numFmtId="0" fontId="0" fillId="0" borderId="2" xfId="0" applyBorder="1" applyAlignment="1">
      <alignment/>
    </xf>
    <xf numFmtId="0" fontId="0" fillId="0" borderId="0" xfId="0" applyAlignment="1">
      <alignment horizontal="center"/>
    </xf>
    <xf numFmtId="165" fontId="0" fillId="0" borderId="3" xfId="15" applyNumberFormat="1" applyBorder="1" applyAlignment="1">
      <alignment/>
    </xf>
    <xf numFmtId="165" fontId="0" fillId="0" borderId="4" xfId="15" applyNumberFormat="1" applyBorder="1" applyAlignment="1">
      <alignment/>
    </xf>
    <xf numFmtId="165" fontId="0" fillId="0" borderId="2" xfId="15" applyNumberFormat="1" applyBorder="1" applyAlignment="1">
      <alignment/>
    </xf>
    <xf numFmtId="0" fontId="6" fillId="0" borderId="0" xfId="0" applyFont="1" applyAlignment="1">
      <alignment/>
    </xf>
    <xf numFmtId="49" fontId="5" fillId="0" borderId="0" xfId="0" applyNumberFormat="1" applyFont="1" applyAlignment="1">
      <alignment/>
    </xf>
    <xf numFmtId="0" fontId="7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4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165" fontId="0" fillId="0" borderId="0" xfId="15" applyNumberFormat="1" applyBorder="1" applyAlignment="1">
      <alignment horizontal="right"/>
    </xf>
    <xf numFmtId="164" fontId="0" fillId="0" borderId="0" xfId="15" applyNumberFormat="1" applyBorder="1" applyAlignment="1">
      <alignment/>
    </xf>
    <xf numFmtId="164" fontId="0" fillId="0" borderId="0" xfId="15" applyNumberFormat="1" applyFont="1" applyBorder="1" applyAlignment="1" quotePrefix="1">
      <alignment horizontal="right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5" fontId="0" fillId="0" borderId="0" xfId="15" applyNumberFormat="1" applyBorder="1" applyAlignment="1">
      <alignment/>
    </xf>
    <xf numFmtId="3" fontId="0" fillId="0" borderId="0" xfId="0" applyNumberForma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65" fontId="0" fillId="0" borderId="0" xfId="15" applyNumberFormat="1" applyFont="1" applyAlignment="1">
      <alignment/>
    </xf>
    <xf numFmtId="0" fontId="8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165" fontId="0" fillId="0" borderId="1" xfId="15" applyNumberFormat="1" applyBorder="1" applyAlignment="1">
      <alignment horizontal="center"/>
    </xf>
    <xf numFmtId="0" fontId="0" fillId="0" borderId="5" xfId="0" applyBorder="1" applyAlignment="1">
      <alignment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Continuous" vertical="center"/>
    </xf>
    <xf numFmtId="0" fontId="0" fillId="0" borderId="8" xfId="0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7" xfId="0" applyBorder="1" applyAlignment="1">
      <alignment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2" xfId="0" applyBorder="1" applyAlignment="1">
      <alignment horizontal="centerContinuous" vertical="center"/>
    </xf>
    <xf numFmtId="0" fontId="0" fillId="0" borderId="5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6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3" xfId="0" applyFont="1" applyBorder="1" applyAlignment="1" applyProtection="1">
      <alignment/>
      <protection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9" fillId="0" borderId="0" xfId="0" applyFont="1" applyAlignment="1">
      <alignment horizontal="center"/>
    </xf>
    <xf numFmtId="43" fontId="0" fillId="0" borderId="1" xfId="15" applyNumberFormat="1" applyBorder="1" applyAlignment="1">
      <alignment horizontal="right"/>
    </xf>
    <xf numFmtId="43" fontId="0" fillId="0" borderId="1" xfId="15" applyNumberFormat="1" applyBorder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justify"/>
    </xf>
    <xf numFmtId="0" fontId="0" fillId="0" borderId="0" xfId="0" applyAlignment="1" quotePrefix="1">
      <alignment/>
    </xf>
    <xf numFmtId="0" fontId="0" fillId="0" borderId="0" xfId="0" applyAlignment="1">
      <alignment/>
    </xf>
    <xf numFmtId="49" fontId="5" fillId="0" borderId="0" xfId="0" applyNumberFormat="1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/>
    </xf>
    <xf numFmtId="49" fontId="5" fillId="0" borderId="0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0" xfId="0" applyAlignment="1" quotePrefix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justify"/>
    </xf>
    <xf numFmtId="0" fontId="2" fillId="0" borderId="0" xfId="0" applyFont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justify"/>
    </xf>
    <xf numFmtId="49" fontId="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3:O87"/>
  <sheetViews>
    <sheetView tabSelected="1" workbookViewId="0" topLeftCell="A1">
      <selection activeCell="A4" sqref="A4"/>
    </sheetView>
  </sheetViews>
  <sheetFormatPr defaultColWidth="9.140625" defaultRowHeight="12.75"/>
  <cols>
    <col min="1" max="1" width="3.7109375" style="0" customWidth="1"/>
    <col min="2" max="2" width="3.8515625" style="0" customWidth="1"/>
    <col min="3" max="3" width="4.00390625" style="0" customWidth="1"/>
    <col min="8" max="8" width="2.421875" style="0" customWidth="1"/>
    <col min="9" max="9" width="6.57421875" style="0" customWidth="1"/>
    <col min="10" max="10" width="2.140625" style="0" customWidth="1"/>
    <col min="11" max="11" width="13.7109375" style="0" customWidth="1"/>
    <col min="12" max="12" width="1.28515625" style="0" customWidth="1"/>
    <col min="13" max="13" width="14.57421875" style="0" customWidth="1"/>
    <col min="14" max="14" width="1.7109375" style="0" customWidth="1"/>
    <col min="15" max="15" width="13.7109375" style="0" customWidth="1"/>
    <col min="16" max="16" width="4.8515625" style="0" customWidth="1"/>
  </cols>
  <sheetData>
    <row r="3" spans="2:15" ht="15.75">
      <c r="B3" s="78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</row>
    <row r="4" spans="2:15" ht="12.75">
      <c r="B4" s="79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</row>
    <row r="5" ht="15.75">
      <c r="B5" s="5"/>
    </row>
    <row r="6" spans="2:15" ht="15.75">
      <c r="B6" s="78" t="s">
        <v>2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</row>
    <row r="9" ht="12.75">
      <c r="B9" s="74" t="s">
        <v>191</v>
      </c>
    </row>
    <row r="10" ht="12.75">
      <c r="B10" t="s">
        <v>3</v>
      </c>
    </row>
    <row r="12" ht="15.75">
      <c r="B12" s="5" t="s">
        <v>4</v>
      </c>
    </row>
    <row r="13" spans="9:15" ht="12.75">
      <c r="I13" s="4"/>
      <c r="J13" s="4"/>
      <c r="K13" s="29" t="s">
        <v>5</v>
      </c>
      <c r="L13" s="34"/>
      <c r="M13" s="60" t="s">
        <v>6</v>
      </c>
      <c r="N13" s="61"/>
      <c r="O13" s="61"/>
    </row>
    <row r="14" spans="2:15" ht="12.75">
      <c r="B14" s="2"/>
      <c r="I14" s="4"/>
      <c r="J14" s="4"/>
      <c r="K14" s="30" t="s">
        <v>7</v>
      </c>
      <c r="L14" s="34"/>
      <c r="M14" s="62" t="s">
        <v>7</v>
      </c>
      <c r="N14" s="50"/>
      <c r="O14" s="50"/>
    </row>
    <row r="15" spans="2:13" ht="4.5" customHeight="1">
      <c r="B15" s="2"/>
      <c r="I15" s="4"/>
      <c r="J15" s="4"/>
      <c r="K15" s="4"/>
      <c r="L15" s="35"/>
      <c r="M15" s="4"/>
    </row>
    <row r="16" spans="2:15" ht="12.75">
      <c r="B16" s="2"/>
      <c r="I16" s="4"/>
      <c r="J16" s="4"/>
      <c r="K16" s="4" t="s">
        <v>8</v>
      </c>
      <c r="L16" s="35"/>
      <c r="M16" s="4" t="s">
        <v>8</v>
      </c>
      <c r="O16" s="63" t="s">
        <v>194</v>
      </c>
    </row>
    <row r="17" spans="2:15" ht="12.75">
      <c r="B17" s="2"/>
      <c r="I17" s="4"/>
      <c r="J17" s="4"/>
      <c r="K17" s="4" t="s">
        <v>9</v>
      </c>
      <c r="L17" s="35"/>
      <c r="M17" s="4" t="s">
        <v>9</v>
      </c>
      <c r="O17" s="63" t="s">
        <v>192</v>
      </c>
    </row>
    <row r="18" spans="2:15" ht="12.75">
      <c r="B18" s="2"/>
      <c r="I18" s="4"/>
      <c r="J18" s="4"/>
      <c r="K18" s="4" t="s">
        <v>7</v>
      </c>
      <c r="L18" s="35"/>
      <c r="M18" s="4" t="s">
        <v>10</v>
      </c>
      <c r="O18" s="63" t="s">
        <v>193</v>
      </c>
    </row>
    <row r="19" spans="2:15" ht="12.75">
      <c r="B19" s="2"/>
      <c r="I19" s="6" t="s">
        <v>11</v>
      </c>
      <c r="J19" s="4"/>
      <c r="K19" s="4" t="s">
        <v>196</v>
      </c>
      <c r="L19" s="35"/>
      <c r="M19" s="4" t="str">
        <f>K19</f>
        <v>30/6/2000</v>
      </c>
      <c r="O19" s="4" t="s">
        <v>63</v>
      </c>
    </row>
    <row r="20" spans="2:15" ht="12.75">
      <c r="B20" s="2"/>
      <c r="I20" s="3"/>
      <c r="J20" s="3"/>
      <c r="K20" s="3" t="s">
        <v>12</v>
      </c>
      <c r="L20" s="36"/>
      <c r="M20" s="3" t="s">
        <v>12</v>
      </c>
      <c r="O20" s="3" t="s">
        <v>12</v>
      </c>
    </row>
    <row r="21" spans="2:12" ht="12.75">
      <c r="B21" s="2"/>
      <c r="I21" s="14"/>
      <c r="L21" s="24"/>
    </row>
    <row r="22" spans="2:12" ht="12.75">
      <c r="B22" s="2"/>
      <c r="I22" s="14"/>
      <c r="L22" s="24"/>
    </row>
    <row r="23" spans="2:15" ht="13.5" thickBot="1">
      <c r="B23" s="2" t="s">
        <v>149</v>
      </c>
      <c r="C23" t="s">
        <v>13</v>
      </c>
      <c r="D23" t="s">
        <v>14</v>
      </c>
      <c r="I23" s="14"/>
      <c r="J23" s="9"/>
      <c r="K23" s="11">
        <v>332043</v>
      </c>
      <c r="L23" s="26"/>
      <c r="M23" s="11">
        <v>1074075</v>
      </c>
      <c r="O23" s="21">
        <v>1020419</v>
      </c>
    </row>
    <row r="24" spans="2:13" ht="9" customHeight="1" thickTop="1">
      <c r="B24" s="2"/>
      <c r="I24" s="14"/>
      <c r="J24" s="9"/>
      <c r="K24" s="9"/>
      <c r="L24" s="26"/>
      <c r="M24" s="9"/>
    </row>
    <row r="25" spans="2:15" ht="13.5" thickBot="1">
      <c r="B25" s="2"/>
      <c r="C25" t="s">
        <v>15</v>
      </c>
      <c r="D25" t="s">
        <v>16</v>
      </c>
      <c r="I25" s="14"/>
      <c r="J25" s="9"/>
      <c r="K25" s="11">
        <v>0</v>
      </c>
      <c r="L25" s="26"/>
      <c r="M25" s="11">
        <v>0</v>
      </c>
      <c r="O25" s="11">
        <v>61</v>
      </c>
    </row>
    <row r="26" spans="2:13" ht="9" customHeight="1" thickTop="1">
      <c r="B26" s="2"/>
      <c r="I26" s="14"/>
      <c r="J26" s="9"/>
      <c r="K26" s="9"/>
      <c r="L26" s="26"/>
      <c r="M26" s="9"/>
    </row>
    <row r="27" spans="2:15" ht="13.5" thickBot="1">
      <c r="B27" s="2"/>
      <c r="C27" t="s">
        <v>18</v>
      </c>
      <c r="D27" t="s">
        <v>19</v>
      </c>
      <c r="I27" s="14"/>
      <c r="J27" s="9"/>
      <c r="K27" s="11">
        <f>25747</f>
        <v>25747</v>
      </c>
      <c r="L27" s="26"/>
      <c r="M27" s="11">
        <f>102841</f>
        <v>102841</v>
      </c>
      <c r="O27" s="11">
        <f>101728+25165+1282+380+1878+3853</f>
        <v>134286</v>
      </c>
    </row>
    <row r="28" spans="2:13" ht="13.5" thickTop="1">
      <c r="B28" s="2"/>
      <c r="I28" s="14"/>
      <c r="J28" s="9"/>
      <c r="K28" s="9"/>
      <c r="L28" s="26"/>
      <c r="M28" s="9"/>
    </row>
    <row r="29" spans="2:13" ht="12.75">
      <c r="B29" s="2"/>
      <c r="I29" s="14"/>
      <c r="J29" s="9"/>
      <c r="K29" s="9"/>
      <c r="L29" s="26"/>
      <c r="M29" s="9"/>
    </row>
    <row r="30" spans="2:13" ht="12.75">
      <c r="B30" s="2" t="s">
        <v>150</v>
      </c>
      <c r="C30" t="s">
        <v>13</v>
      </c>
      <c r="D30" t="s">
        <v>20</v>
      </c>
      <c r="I30" s="14" t="s">
        <v>21</v>
      </c>
      <c r="J30" s="9"/>
      <c r="K30" s="9"/>
      <c r="L30" s="26"/>
      <c r="M30" s="9"/>
    </row>
    <row r="31" spans="2:13" ht="12.75">
      <c r="B31" s="2"/>
      <c r="D31" t="s">
        <v>22</v>
      </c>
      <c r="I31" s="14"/>
      <c r="J31" s="9"/>
      <c r="K31" s="9"/>
      <c r="L31" s="26"/>
      <c r="M31" s="9"/>
    </row>
    <row r="32" spans="2:13" ht="12.75">
      <c r="B32" s="2"/>
      <c r="D32" t="s">
        <v>23</v>
      </c>
      <c r="I32" s="14"/>
      <c r="J32" s="9"/>
      <c r="K32" s="9"/>
      <c r="L32" s="26"/>
      <c r="M32" s="9"/>
    </row>
    <row r="33" spans="2:15" ht="12.75">
      <c r="B33" s="2"/>
      <c r="D33" t="s">
        <v>24</v>
      </c>
      <c r="I33" s="14">
        <v>6</v>
      </c>
      <c r="J33" s="9"/>
      <c r="K33" s="9">
        <f>K44-K35-K37-K39</f>
        <v>66524</v>
      </c>
      <c r="L33" s="26"/>
      <c r="M33" s="9">
        <f>M44-M35-M37-M39</f>
        <v>263428</v>
      </c>
      <c r="O33" s="9">
        <f>233161</f>
        <v>233161</v>
      </c>
    </row>
    <row r="34" spans="2:15" ht="9" customHeight="1">
      <c r="B34" s="2"/>
      <c r="I34" s="14"/>
      <c r="J34" s="9"/>
      <c r="K34" s="9"/>
      <c r="L34" s="26"/>
      <c r="M34" s="9"/>
      <c r="O34" s="9"/>
    </row>
    <row r="35" spans="2:15" ht="12.75">
      <c r="B35" s="2"/>
      <c r="C35" t="s">
        <v>15</v>
      </c>
      <c r="D35" t="s">
        <v>25</v>
      </c>
      <c r="I35" s="14"/>
      <c r="J35" s="9"/>
      <c r="K35" s="9">
        <v>-42482</v>
      </c>
      <c r="L35" s="26"/>
      <c r="M35" s="9">
        <v>-152357</v>
      </c>
      <c r="O35" s="9">
        <f>-168789</f>
        <v>-168789</v>
      </c>
    </row>
    <row r="36" spans="2:15" ht="9" customHeight="1">
      <c r="B36" s="2"/>
      <c r="I36" s="14"/>
      <c r="J36" s="9"/>
      <c r="K36" s="9"/>
      <c r="L36" s="26"/>
      <c r="M36" s="9"/>
      <c r="O36" s="9"/>
    </row>
    <row r="37" spans="2:15" ht="12.75">
      <c r="B37" s="2"/>
      <c r="C37" t="s">
        <v>18</v>
      </c>
      <c r="D37" t="s">
        <v>26</v>
      </c>
      <c r="I37" s="14"/>
      <c r="J37" s="9"/>
      <c r="K37" s="9">
        <f>-14987</f>
        <v>-14987</v>
      </c>
      <c r="L37" s="26"/>
      <c r="M37" s="9">
        <f>-54794</f>
        <v>-54794</v>
      </c>
      <c r="O37" s="9">
        <f>-49846</f>
        <v>-49846</v>
      </c>
    </row>
    <row r="38" spans="2:15" ht="9" customHeight="1">
      <c r="B38" s="2"/>
      <c r="I38" s="14"/>
      <c r="J38" s="9"/>
      <c r="K38" s="9"/>
      <c r="L38" s="26"/>
      <c r="M38" s="9"/>
      <c r="O38" s="9"/>
    </row>
    <row r="39" spans="2:15" ht="12.75">
      <c r="B39" s="2"/>
      <c r="C39" t="s">
        <v>27</v>
      </c>
      <c r="D39" t="s">
        <v>197</v>
      </c>
      <c r="I39" s="14">
        <v>2</v>
      </c>
      <c r="J39" s="9"/>
      <c r="K39" s="9">
        <f>-Notes!J33</f>
        <v>-105292</v>
      </c>
      <c r="L39" s="26"/>
      <c r="M39" s="9">
        <f>-Notes!L33</f>
        <v>-132098</v>
      </c>
      <c r="O39" s="9">
        <f>-42955</f>
        <v>-42955</v>
      </c>
    </row>
    <row r="40" spans="2:15" ht="6" customHeight="1">
      <c r="B40" s="2"/>
      <c r="I40" s="14"/>
      <c r="J40" s="9"/>
      <c r="K40" s="12"/>
      <c r="L40" s="26"/>
      <c r="M40" s="12"/>
      <c r="O40" s="12"/>
    </row>
    <row r="41" spans="2:15" ht="12.75">
      <c r="B41" s="2"/>
      <c r="C41" t="s">
        <v>28</v>
      </c>
      <c r="D41" t="s">
        <v>29</v>
      </c>
      <c r="I41" s="14"/>
      <c r="J41" s="9"/>
      <c r="K41" s="9"/>
      <c r="L41" s="26"/>
      <c r="M41" s="9"/>
      <c r="O41" s="9"/>
    </row>
    <row r="42" spans="2:15" ht="12.75">
      <c r="B42" s="2"/>
      <c r="D42" t="s">
        <v>30</v>
      </c>
      <c r="I42" s="14"/>
      <c r="J42" s="9"/>
      <c r="K42" s="9"/>
      <c r="L42" s="26"/>
      <c r="M42" s="9"/>
      <c r="O42" s="9"/>
    </row>
    <row r="43" spans="2:15" ht="12.75">
      <c r="B43" s="2"/>
      <c r="D43" t="s">
        <v>31</v>
      </c>
      <c r="I43" s="14"/>
      <c r="J43" s="9"/>
      <c r="K43" s="9"/>
      <c r="L43" s="26"/>
      <c r="M43" s="9"/>
      <c r="O43" s="9"/>
    </row>
    <row r="44" spans="2:15" ht="12.75">
      <c r="B44" s="2"/>
      <c r="D44" t="s">
        <v>32</v>
      </c>
      <c r="I44" s="14"/>
      <c r="J44" s="9"/>
      <c r="K44" s="9">
        <f>+K49-K46</f>
        <v>-96237</v>
      </c>
      <c r="L44" s="26"/>
      <c r="M44" s="9">
        <f>+M49-M46</f>
        <v>-75821</v>
      </c>
      <c r="O44" s="9">
        <f>+O49-O46</f>
        <v>-28429</v>
      </c>
    </row>
    <row r="45" spans="2:15" ht="9" customHeight="1">
      <c r="B45" s="2"/>
      <c r="I45" s="14"/>
      <c r="J45" s="9"/>
      <c r="K45" s="9"/>
      <c r="L45" s="26"/>
      <c r="M45" s="9"/>
      <c r="O45" s="9"/>
    </row>
    <row r="46" spans="2:15" ht="12.75">
      <c r="B46" s="2"/>
      <c r="C46" t="s">
        <v>33</v>
      </c>
      <c r="D46" t="s">
        <v>34</v>
      </c>
      <c r="I46" s="14"/>
      <c r="J46" s="9"/>
      <c r="K46" s="9">
        <f>-3187</f>
        <v>-3187</v>
      </c>
      <c r="L46" s="26"/>
      <c r="M46" s="9">
        <f>-21237</f>
        <v>-21237</v>
      </c>
      <c r="O46" s="9">
        <f>-34618</f>
        <v>-34618</v>
      </c>
    </row>
    <row r="47" spans="2:15" ht="6" customHeight="1">
      <c r="B47" s="2"/>
      <c r="I47" s="14"/>
      <c r="J47" s="9"/>
      <c r="K47" s="12"/>
      <c r="L47" s="26"/>
      <c r="M47" s="12"/>
      <c r="O47" s="12"/>
    </row>
    <row r="48" spans="2:15" ht="12.75">
      <c r="B48" s="2"/>
      <c r="C48" t="s">
        <v>35</v>
      </c>
      <c r="D48" t="s">
        <v>36</v>
      </c>
      <c r="I48" s="14"/>
      <c r="J48" s="9"/>
      <c r="K48" s="9"/>
      <c r="L48" s="26"/>
      <c r="M48" s="9"/>
      <c r="O48" s="9"/>
    </row>
    <row r="49" spans="2:15" ht="12.75">
      <c r="B49" s="2"/>
      <c r="D49" t="s">
        <v>37</v>
      </c>
      <c r="I49" s="14"/>
      <c r="J49" s="9"/>
      <c r="K49" s="9">
        <v>-99424</v>
      </c>
      <c r="L49" s="26"/>
      <c r="M49" s="9">
        <v>-97058</v>
      </c>
      <c r="O49" s="9">
        <f>-63047</f>
        <v>-63047</v>
      </c>
    </row>
    <row r="50" spans="2:15" ht="9" customHeight="1">
      <c r="B50" s="2"/>
      <c r="I50" s="14"/>
      <c r="J50" s="9"/>
      <c r="K50" s="9"/>
      <c r="L50" s="26"/>
      <c r="M50" s="9"/>
      <c r="O50" s="9"/>
    </row>
    <row r="51" spans="2:15" ht="12.75">
      <c r="B51" s="2"/>
      <c r="C51" t="s">
        <v>38</v>
      </c>
      <c r="D51" t="s">
        <v>39</v>
      </c>
      <c r="I51" s="14">
        <v>4</v>
      </c>
      <c r="J51" s="9"/>
      <c r="K51" s="9">
        <v>-7287</v>
      </c>
      <c r="L51" s="26"/>
      <c r="M51" s="9">
        <v>-17317</v>
      </c>
      <c r="O51" s="9">
        <v>3498</v>
      </c>
    </row>
    <row r="52" spans="2:15" ht="6" customHeight="1">
      <c r="B52" s="2"/>
      <c r="I52" s="14"/>
      <c r="J52" s="9"/>
      <c r="K52" s="12"/>
      <c r="L52" s="26"/>
      <c r="M52" s="12"/>
      <c r="O52" s="12"/>
    </row>
    <row r="53" spans="2:15" ht="12.75">
      <c r="B53" s="2"/>
      <c r="C53" t="s">
        <v>40</v>
      </c>
      <c r="D53" t="s">
        <v>41</v>
      </c>
      <c r="I53" s="14"/>
      <c r="J53" s="9"/>
      <c r="K53" s="9"/>
      <c r="L53" s="26"/>
      <c r="M53" s="9"/>
      <c r="O53" s="9"/>
    </row>
    <row r="54" spans="2:15" ht="12.75">
      <c r="B54" s="2"/>
      <c r="D54" t="s">
        <v>42</v>
      </c>
      <c r="I54" s="14"/>
      <c r="J54" s="9"/>
      <c r="K54" s="9">
        <f>K49+K51</f>
        <v>-106711</v>
      </c>
      <c r="L54" s="26"/>
      <c r="M54" s="9">
        <f>M49+M51</f>
        <v>-114375</v>
      </c>
      <c r="O54" s="9">
        <f>O49+O51</f>
        <v>-59549</v>
      </c>
    </row>
    <row r="55" spans="2:15" ht="9" customHeight="1">
      <c r="B55" s="2"/>
      <c r="I55" s="14"/>
      <c r="J55" s="9"/>
      <c r="K55" s="9"/>
      <c r="L55" s="26"/>
      <c r="M55" s="9"/>
      <c r="O55" s="9"/>
    </row>
    <row r="56" spans="2:15" ht="12.75">
      <c r="B56" s="2"/>
      <c r="D56" t="s">
        <v>43</v>
      </c>
      <c r="I56" s="14"/>
      <c r="J56" s="9"/>
      <c r="K56" s="9">
        <v>3958</v>
      </c>
      <c r="L56" s="26"/>
      <c r="M56" s="9">
        <v>13986</v>
      </c>
      <c r="O56" s="26">
        <v>5759</v>
      </c>
    </row>
    <row r="57" spans="2:15" ht="6" customHeight="1">
      <c r="B57" s="2"/>
      <c r="I57" s="14"/>
      <c r="J57" s="9"/>
      <c r="K57" s="12"/>
      <c r="L57" s="26"/>
      <c r="M57" s="12"/>
      <c r="O57" s="12"/>
    </row>
    <row r="58" spans="2:15" ht="12.75">
      <c r="B58" s="2"/>
      <c r="C58" t="s">
        <v>44</v>
      </c>
      <c r="D58" t="s">
        <v>45</v>
      </c>
      <c r="I58" s="14"/>
      <c r="J58" s="9"/>
      <c r="K58" s="9"/>
      <c r="L58" s="26"/>
      <c r="M58" s="9"/>
      <c r="O58" s="26"/>
    </row>
    <row r="59" spans="2:15" ht="12.75">
      <c r="B59" s="2"/>
      <c r="D59" t="s">
        <v>46</v>
      </c>
      <c r="I59" s="14"/>
      <c r="J59" s="9"/>
      <c r="K59" s="12">
        <f>K54+K56</f>
        <v>-102753</v>
      </c>
      <c r="L59" s="26"/>
      <c r="M59" s="12">
        <f>M54+M56</f>
        <v>-100389</v>
      </c>
      <c r="O59" s="12">
        <f>O54+O56</f>
        <v>-53790</v>
      </c>
    </row>
    <row r="60" spans="2:15" ht="12.75">
      <c r="B60" s="2"/>
      <c r="I60" s="14"/>
      <c r="J60" s="9"/>
      <c r="K60" s="9"/>
      <c r="L60" s="26"/>
      <c r="M60" s="9"/>
      <c r="O60" s="9"/>
    </row>
    <row r="61" spans="2:15" ht="12.75">
      <c r="B61" s="2"/>
      <c r="I61" s="14"/>
      <c r="J61" s="9"/>
      <c r="K61" s="9"/>
      <c r="L61" s="26"/>
      <c r="M61" s="9"/>
      <c r="O61" s="9"/>
    </row>
    <row r="62" spans="2:15" ht="12.75">
      <c r="B62" s="2"/>
      <c r="C62" t="s">
        <v>47</v>
      </c>
      <c r="D62" t="s">
        <v>48</v>
      </c>
      <c r="I62" s="14">
        <v>3</v>
      </c>
      <c r="J62" s="9"/>
      <c r="K62" s="9">
        <v>0</v>
      </c>
      <c r="L62" s="26"/>
      <c r="M62" s="9">
        <v>0</v>
      </c>
      <c r="O62" s="9">
        <v>0</v>
      </c>
    </row>
    <row r="63" spans="2:15" ht="12.75">
      <c r="B63" s="2"/>
      <c r="D63" t="s">
        <v>153</v>
      </c>
      <c r="I63" s="14"/>
      <c r="J63" s="9"/>
      <c r="K63" s="12">
        <v>0</v>
      </c>
      <c r="L63" s="26"/>
      <c r="M63" s="12">
        <v>0</v>
      </c>
      <c r="O63" s="12">
        <v>0</v>
      </c>
    </row>
    <row r="64" spans="2:15" ht="4.5" customHeight="1">
      <c r="B64" s="2"/>
      <c r="I64" s="14"/>
      <c r="J64" s="9"/>
      <c r="K64" s="9"/>
      <c r="L64" s="26"/>
      <c r="M64" s="9"/>
      <c r="O64" s="9"/>
    </row>
    <row r="65" spans="2:15" ht="12.75">
      <c r="B65" s="2"/>
      <c r="D65" t="s">
        <v>49</v>
      </c>
      <c r="I65" s="14"/>
      <c r="J65" s="9"/>
      <c r="K65" s="9"/>
      <c r="L65" s="26"/>
      <c r="M65" s="9"/>
      <c r="O65" s="9"/>
    </row>
    <row r="66" spans="2:15" ht="12.75">
      <c r="B66" s="2"/>
      <c r="D66" t="s">
        <v>50</v>
      </c>
      <c r="I66" s="14"/>
      <c r="J66" s="9"/>
      <c r="K66" s="12">
        <f>SUM(K62:K63)</f>
        <v>0</v>
      </c>
      <c r="L66" s="26"/>
      <c r="M66" s="12">
        <f>SUM(M62:M63)</f>
        <v>0</v>
      </c>
      <c r="O66" s="12">
        <v>0</v>
      </c>
    </row>
    <row r="67" spans="2:15" ht="12.75">
      <c r="B67" s="2"/>
      <c r="I67" s="14"/>
      <c r="J67" s="9"/>
      <c r="K67" s="9"/>
      <c r="L67" s="26"/>
      <c r="M67" s="9"/>
      <c r="O67" s="9"/>
    </row>
    <row r="68" spans="2:15" ht="12.75">
      <c r="B68" s="2"/>
      <c r="C68" t="s">
        <v>51</v>
      </c>
      <c r="D68" t="s">
        <v>52</v>
      </c>
      <c r="I68" s="14"/>
      <c r="J68" s="9"/>
      <c r="K68" s="9"/>
      <c r="L68" s="26"/>
      <c r="M68" s="9"/>
      <c r="O68" s="9"/>
    </row>
    <row r="69" spans="2:15" ht="13.5" thickBot="1">
      <c r="B69" s="2"/>
      <c r="D69" t="s">
        <v>53</v>
      </c>
      <c r="I69" s="14"/>
      <c r="J69" s="9"/>
      <c r="K69" s="11">
        <f>K59+K66</f>
        <v>-102753</v>
      </c>
      <c r="L69" s="26"/>
      <c r="M69" s="11">
        <f>M59+M66</f>
        <v>-100389</v>
      </c>
      <c r="O69" s="11">
        <f>O59+O66</f>
        <v>-53790</v>
      </c>
    </row>
    <row r="70" spans="2:15" ht="13.5" thickTop="1">
      <c r="B70" s="2"/>
      <c r="J70" s="9"/>
      <c r="K70" s="9"/>
      <c r="L70" s="26"/>
      <c r="M70" s="9"/>
      <c r="O70" s="9"/>
    </row>
    <row r="71" spans="2:15" ht="12.75">
      <c r="B71" s="2"/>
      <c r="L71" s="24"/>
      <c r="O71" s="9"/>
    </row>
    <row r="72" spans="2:15" ht="12.75">
      <c r="B72" s="2"/>
      <c r="L72" s="24"/>
      <c r="O72" s="9"/>
    </row>
    <row r="73" spans="2:15" ht="12.75">
      <c r="B73" s="2" t="s">
        <v>151</v>
      </c>
      <c r="C73" t="s">
        <v>152</v>
      </c>
      <c r="L73" s="24"/>
      <c r="O73" s="9"/>
    </row>
    <row r="74" spans="2:15" ht="8.25" customHeight="1">
      <c r="B74" s="2"/>
      <c r="L74" s="24"/>
      <c r="O74" s="9"/>
    </row>
    <row r="75" spans="2:15" ht="13.5" thickBot="1">
      <c r="B75" s="2"/>
      <c r="C75" t="s">
        <v>40</v>
      </c>
      <c r="D75" t="s">
        <v>54</v>
      </c>
      <c r="J75" s="7"/>
      <c r="K75" s="65">
        <f>K59/593373*100</f>
        <v>-17.316763654564667</v>
      </c>
      <c r="L75" s="27"/>
      <c r="M75" s="65">
        <f>M59/593373*100</f>
        <v>-16.91836332290145</v>
      </c>
      <c r="O75" s="64">
        <f>O59/593275.035*100</f>
        <v>-9.066621183546008</v>
      </c>
    </row>
    <row r="76" spans="2:15" ht="9" customHeight="1" thickTop="1">
      <c r="B76" s="2"/>
      <c r="J76" s="7"/>
      <c r="K76" s="7"/>
      <c r="L76" s="27"/>
      <c r="M76" s="7"/>
      <c r="O76" s="9"/>
    </row>
    <row r="77" spans="2:15" ht="13.5" thickBot="1">
      <c r="B77" s="2"/>
      <c r="C77" t="s">
        <v>55</v>
      </c>
      <c r="D77" t="s">
        <v>195</v>
      </c>
      <c r="J77" s="7"/>
      <c r="K77" s="11">
        <v>0</v>
      </c>
      <c r="L77" s="28"/>
      <c r="M77" s="11">
        <v>0</v>
      </c>
      <c r="O77" s="11">
        <v>0</v>
      </c>
    </row>
    <row r="78" spans="2:12" ht="13.5" thickTop="1">
      <c r="B78" s="2"/>
      <c r="L78" s="24"/>
    </row>
    <row r="79" spans="3:12" ht="12.75">
      <c r="C79" s="25" t="s">
        <v>21</v>
      </c>
      <c r="D79" t="s">
        <v>21</v>
      </c>
      <c r="L79" s="24"/>
    </row>
    <row r="80" spans="4:12" ht="12.75">
      <c r="D80" t="s">
        <v>21</v>
      </c>
      <c r="L80" s="24"/>
    </row>
    <row r="81" ht="12.75">
      <c r="L81" s="24"/>
    </row>
    <row r="82" ht="12.75">
      <c r="L82" s="24"/>
    </row>
    <row r="83" ht="12.75">
      <c r="L83" s="24"/>
    </row>
    <row r="84" ht="12.75">
      <c r="L84" s="24"/>
    </row>
    <row r="85" spans="12:13" ht="12.75">
      <c r="L85" s="24"/>
      <c r="M85" s="24"/>
    </row>
    <row r="86" spans="12:13" ht="12.75">
      <c r="L86" s="24"/>
      <c r="M86" s="24"/>
    </row>
    <row r="87" spans="12:13" ht="12.75">
      <c r="L87" s="24"/>
      <c r="M87" s="24"/>
    </row>
  </sheetData>
  <mergeCells count="3">
    <mergeCell ref="B3:O3"/>
    <mergeCell ref="B4:O4"/>
    <mergeCell ref="B6:O6"/>
  </mergeCells>
  <printOptions/>
  <pageMargins left="0.75" right="0.25" top="0.25" bottom="0.21" header="0.5" footer="0.21"/>
  <pageSetup fitToHeight="1" fitToWidth="1" horizontalDpi="600" verticalDpi="600" orientation="portrait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K83"/>
  <sheetViews>
    <sheetView workbookViewId="0" topLeftCell="A51">
      <selection activeCell="A52" sqref="A52"/>
    </sheetView>
  </sheetViews>
  <sheetFormatPr defaultColWidth="9.140625" defaultRowHeight="12.75"/>
  <cols>
    <col min="1" max="1" width="3.7109375" style="0" customWidth="1"/>
    <col min="2" max="2" width="4.421875" style="0" customWidth="1"/>
    <col min="3" max="3" width="3.7109375" style="0" customWidth="1"/>
    <col min="9" max="9" width="13.7109375" style="0" customWidth="1"/>
    <col min="10" max="10" width="4.7109375" style="0" customWidth="1"/>
    <col min="11" max="11" width="13.7109375" style="0" customWidth="1"/>
    <col min="12" max="12" width="4.57421875" style="0" customWidth="1"/>
  </cols>
  <sheetData>
    <row r="3" spans="2:11" ht="15.75">
      <c r="B3" s="78" t="s">
        <v>0</v>
      </c>
      <c r="C3" s="78"/>
      <c r="D3" s="78"/>
      <c r="E3" s="78"/>
      <c r="F3" s="78"/>
      <c r="G3" s="78"/>
      <c r="H3" s="78"/>
      <c r="I3" s="78"/>
      <c r="J3" s="78"/>
      <c r="K3" s="78"/>
    </row>
    <row r="4" spans="2:11" ht="12.75">
      <c r="B4" s="79" t="s">
        <v>1</v>
      </c>
      <c r="C4" s="79"/>
      <c r="D4" s="79"/>
      <c r="E4" s="79"/>
      <c r="F4" s="79"/>
      <c r="G4" s="79"/>
      <c r="H4" s="79"/>
      <c r="I4" s="79"/>
      <c r="J4" s="79"/>
      <c r="K4" s="79"/>
    </row>
    <row r="6" spans="2:11" ht="15.75">
      <c r="B6" s="78" t="s">
        <v>56</v>
      </c>
      <c r="C6" s="78"/>
      <c r="D6" s="78"/>
      <c r="E6" s="78"/>
      <c r="F6" s="78"/>
      <c r="G6" s="78"/>
      <c r="H6" s="78"/>
      <c r="I6" s="78"/>
      <c r="J6" s="78"/>
      <c r="K6" s="78"/>
    </row>
    <row r="9" ht="15.75">
      <c r="B9" s="5" t="s">
        <v>57</v>
      </c>
    </row>
    <row r="11" spans="8:11" ht="12.75">
      <c r="H11" s="4"/>
      <c r="I11" s="4" t="s">
        <v>58</v>
      </c>
      <c r="J11" s="4"/>
      <c r="K11" s="4" t="s">
        <v>58</v>
      </c>
    </row>
    <row r="12" spans="8:11" ht="12.75">
      <c r="H12" s="4"/>
      <c r="I12" s="4" t="s">
        <v>59</v>
      </c>
      <c r="J12" s="4"/>
      <c r="K12" s="4" t="s">
        <v>60</v>
      </c>
    </row>
    <row r="13" spans="8:11" ht="12.75">
      <c r="H13" s="4"/>
      <c r="I13" s="4" t="s">
        <v>8</v>
      </c>
      <c r="J13" s="4"/>
      <c r="K13" s="4" t="s">
        <v>61</v>
      </c>
    </row>
    <row r="14" spans="8:11" ht="12.75">
      <c r="H14" s="4"/>
      <c r="I14" s="4" t="s">
        <v>7</v>
      </c>
      <c r="J14" s="4"/>
      <c r="K14" s="4" t="s">
        <v>62</v>
      </c>
    </row>
    <row r="15" spans="8:11" ht="12.75">
      <c r="H15" s="6" t="s">
        <v>11</v>
      </c>
      <c r="I15" s="4" t="str">
        <f>PL!K19</f>
        <v>30/6/2000</v>
      </c>
      <c r="J15" s="4"/>
      <c r="K15" s="4" t="s">
        <v>63</v>
      </c>
    </row>
    <row r="16" spans="8:11" ht="12.75">
      <c r="H16" s="3"/>
      <c r="I16" s="3" t="s">
        <v>12</v>
      </c>
      <c r="J16" s="3"/>
      <c r="K16" s="3" t="s">
        <v>12</v>
      </c>
    </row>
    <row r="17" ht="12.75">
      <c r="H17" s="14"/>
    </row>
    <row r="18" ht="12.75">
      <c r="H18" s="14"/>
    </row>
    <row r="19" spans="2:11" ht="12.75">
      <c r="B19" s="2" t="s">
        <v>149</v>
      </c>
      <c r="C19" t="s">
        <v>64</v>
      </c>
      <c r="H19" s="14"/>
      <c r="I19" s="8">
        <f>1328674</f>
        <v>1328674</v>
      </c>
      <c r="J19" s="8"/>
      <c r="K19" s="8">
        <v>1248140</v>
      </c>
    </row>
    <row r="20" spans="2:11" ht="12.75">
      <c r="B20" s="2" t="s">
        <v>150</v>
      </c>
      <c r="C20" t="s">
        <v>65</v>
      </c>
      <c r="H20" s="14"/>
      <c r="I20" s="8">
        <v>189000</v>
      </c>
      <c r="J20" s="8"/>
      <c r="K20" s="8">
        <v>189000</v>
      </c>
    </row>
    <row r="21" spans="2:11" ht="12.75">
      <c r="B21" s="2" t="s">
        <v>151</v>
      </c>
      <c r="C21" t="s">
        <v>66</v>
      </c>
      <c r="H21" s="14"/>
      <c r="I21" s="8">
        <v>157596</v>
      </c>
      <c r="J21" s="8"/>
      <c r="K21" s="8">
        <v>158761</v>
      </c>
    </row>
    <row r="22" spans="2:11" ht="12.75">
      <c r="B22" s="2" t="s">
        <v>154</v>
      </c>
      <c r="C22" t="s">
        <v>67</v>
      </c>
      <c r="H22" s="14"/>
      <c r="I22" s="8">
        <f>102762</f>
        <v>102762</v>
      </c>
      <c r="J22" s="8"/>
      <c r="K22" s="8">
        <v>205075</v>
      </c>
    </row>
    <row r="23" spans="2:11" ht="12.75">
      <c r="B23" s="2" t="s">
        <v>155</v>
      </c>
      <c r="C23" t="s">
        <v>68</v>
      </c>
      <c r="H23" s="14"/>
      <c r="I23" s="8">
        <f>84633</f>
        <v>84633</v>
      </c>
      <c r="J23" s="8"/>
      <c r="K23" s="8">
        <v>51648</v>
      </c>
    </row>
    <row r="24" spans="2:11" ht="12.75">
      <c r="B24" s="2" t="s">
        <v>156</v>
      </c>
      <c r="C24" t="s">
        <v>69</v>
      </c>
      <c r="H24" s="14"/>
      <c r="I24" s="37">
        <f>204488</f>
        <v>204488</v>
      </c>
      <c r="J24" s="8"/>
      <c r="K24" s="8">
        <v>308043</v>
      </c>
    </row>
    <row r="25" spans="2:11" ht="12.75">
      <c r="B25" s="2"/>
      <c r="H25" s="14"/>
      <c r="I25" s="8"/>
      <c r="J25" s="8"/>
      <c r="K25" s="8"/>
    </row>
    <row r="26" spans="2:11" ht="12.75">
      <c r="B26" s="2" t="s">
        <v>157</v>
      </c>
      <c r="C26" t="s">
        <v>70</v>
      </c>
      <c r="H26" s="14"/>
      <c r="I26" s="8"/>
      <c r="J26" s="8"/>
      <c r="K26" s="8"/>
    </row>
    <row r="27" spans="2:11" ht="12.75">
      <c r="B27" s="2"/>
      <c r="D27" t="s">
        <v>71</v>
      </c>
      <c r="H27" s="14"/>
      <c r="I27" s="8">
        <v>243288</v>
      </c>
      <c r="J27" s="8"/>
      <c r="K27" s="8">
        <v>233581</v>
      </c>
    </row>
    <row r="28" spans="2:11" ht="12.75">
      <c r="B28" s="2"/>
      <c r="D28" t="s">
        <v>66</v>
      </c>
      <c r="H28" s="14"/>
      <c r="I28" s="8">
        <v>36201</v>
      </c>
      <c r="J28" s="8"/>
      <c r="K28" s="8">
        <v>51367</v>
      </c>
    </row>
    <row r="29" spans="2:11" ht="12.75">
      <c r="B29" s="2"/>
      <c r="D29" t="s">
        <v>72</v>
      </c>
      <c r="H29" s="14"/>
      <c r="I29" s="8">
        <v>205189</v>
      </c>
      <c r="J29" s="8"/>
      <c r="K29" s="8">
        <v>247303</v>
      </c>
    </row>
    <row r="30" spans="2:11" ht="12.75">
      <c r="B30" s="2"/>
      <c r="D30" t="s">
        <v>73</v>
      </c>
      <c r="H30" s="14"/>
      <c r="I30" s="8">
        <v>82754</v>
      </c>
      <c r="J30" s="8"/>
      <c r="K30" s="8">
        <v>69848</v>
      </c>
    </row>
    <row r="31" spans="2:11" ht="12.75">
      <c r="B31" s="2"/>
      <c r="D31" t="s">
        <v>74</v>
      </c>
      <c r="H31" s="14"/>
      <c r="I31" s="8">
        <v>1590783</v>
      </c>
      <c r="J31" s="8"/>
      <c r="K31" s="8">
        <v>1531517</v>
      </c>
    </row>
    <row r="32" spans="2:11" ht="12.75">
      <c r="B32" s="2"/>
      <c r="D32" t="s">
        <v>75</v>
      </c>
      <c r="H32" s="14"/>
      <c r="I32" s="8">
        <v>131463</v>
      </c>
      <c r="J32" s="8"/>
      <c r="K32" s="8">
        <v>142489</v>
      </c>
    </row>
    <row r="33" spans="2:11" ht="6" customHeight="1">
      <c r="B33" s="2"/>
      <c r="H33" s="14"/>
      <c r="I33" s="8"/>
      <c r="J33" s="8"/>
      <c r="K33" s="8"/>
    </row>
    <row r="34" spans="2:11" ht="12.75">
      <c r="B34" s="2"/>
      <c r="H34" s="14"/>
      <c r="I34" s="15">
        <f>SUM(I27:I32)</f>
        <v>2289678</v>
      </c>
      <c r="J34" s="8"/>
      <c r="K34" s="15">
        <f>SUM(K27:K32)</f>
        <v>2276105</v>
      </c>
    </row>
    <row r="35" spans="2:11" ht="12.75">
      <c r="B35" s="2"/>
      <c r="H35" s="14"/>
      <c r="I35" s="8"/>
      <c r="J35" s="8"/>
      <c r="K35" s="8"/>
    </row>
    <row r="36" spans="2:11" ht="12.75">
      <c r="B36" s="2" t="s">
        <v>158</v>
      </c>
      <c r="C36" t="s">
        <v>76</v>
      </c>
      <c r="H36" s="14"/>
      <c r="I36" s="8"/>
      <c r="J36" s="8"/>
      <c r="K36" s="8"/>
    </row>
    <row r="37" spans="2:11" ht="12.75">
      <c r="B37" s="2"/>
      <c r="D37" t="s">
        <v>77</v>
      </c>
      <c r="H37" s="14">
        <v>12</v>
      </c>
      <c r="I37" s="8">
        <v>1953453</v>
      </c>
      <c r="J37" s="8"/>
      <c r="K37" s="8">
        <v>1709702</v>
      </c>
    </row>
    <row r="38" spans="2:11" ht="12.75">
      <c r="B38" s="2"/>
      <c r="D38" t="s">
        <v>78</v>
      </c>
      <c r="H38" s="14"/>
      <c r="I38" s="8">
        <v>261144</v>
      </c>
      <c r="J38" s="8"/>
      <c r="K38" s="8">
        <v>238514</v>
      </c>
    </row>
    <row r="39" spans="2:11" ht="12.75">
      <c r="B39" s="2"/>
      <c r="D39" t="s">
        <v>79</v>
      </c>
      <c r="H39" s="14"/>
      <c r="I39" s="8">
        <v>549202</v>
      </c>
      <c r="J39" s="8"/>
      <c r="K39" s="8">
        <v>490706</v>
      </c>
    </row>
    <row r="40" spans="2:11" ht="12.75">
      <c r="B40" s="2"/>
      <c r="D40" t="s">
        <v>80</v>
      </c>
      <c r="H40" s="14"/>
      <c r="I40" s="8">
        <v>33605</v>
      </c>
      <c r="J40" s="8"/>
      <c r="K40" s="8">
        <v>16581</v>
      </c>
    </row>
    <row r="41" spans="2:11" ht="12.75">
      <c r="B41" s="2"/>
      <c r="D41" t="s">
        <v>81</v>
      </c>
      <c r="H41" s="14"/>
      <c r="I41" s="8">
        <v>127213</v>
      </c>
      <c r="J41" s="8"/>
      <c r="K41" s="8">
        <v>121197</v>
      </c>
    </row>
    <row r="42" spans="2:11" ht="12.75">
      <c r="B42" s="2"/>
      <c r="D42" t="s">
        <v>75</v>
      </c>
      <c r="H42" s="14"/>
      <c r="I42" s="8">
        <v>427</v>
      </c>
      <c r="J42" s="8"/>
      <c r="K42" s="8">
        <v>427</v>
      </c>
    </row>
    <row r="43" spans="2:11" ht="6" customHeight="1">
      <c r="B43" s="2"/>
      <c r="H43" s="14"/>
      <c r="I43" s="8"/>
      <c r="J43" s="8"/>
      <c r="K43" s="8"/>
    </row>
    <row r="44" spans="2:11" ht="12.75">
      <c r="B44" s="2"/>
      <c r="H44" s="14"/>
      <c r="I44" s="15">
        <f>SUM(I37:I42)</f>
        <v>2925044</v>
      </c>
      <c r="J44" s="8"/>
      <c r="K44" s="15">
        <f>SUM(K37:K42)</f>
        <v>2577127</v>
      </c>
    </row>
    <row r="45" spans="2:11" ht="12.75">
      <c r="B45" s="2"/>
      <c r="H45" s="14"/>
      <c r="I45" s="8"/>
      <c r="J45" s="8"/>
      <c r="K45" s="8"/>
    </row>
    <row r="46" spans="2:11" ht="12.75">
      <c r="B46" s="2" t="s">
        <v>159</v>
      </c>
      <c r="C46" t="s">
        <v>82</v>
      </c>
      <c r="H46" s="14"/>
      <c r="I46" s="8">
        <f>I34-I44</f>
        <v>-635366</v>
      </c>
      <c r="J46" s="8"/>
      <c r="K46" s="8">
        <f>K34-K44</f>
        <v>-301022</v>
      </c>
    </row>
    <row r="47" spans="2:11" ht="12.75">
      <c r="B47" s="2"/>
      <c r="H47" s="14"/>
      <c r="I47" s="8"/>
      <c r="J47" s="8"/>
      <c r="K47" s="8"/>
    </row>
    <row r="48" spans="2:11" ht="15" customHeight="1" thickBot="1">
      <c r="B48" s="2"/>
      <c r="H48" s="14"/>
      <c r="I48" s="16">
        <f>SUM(I19:I24)+I46</f>
        <v>1431787</v>
      </c>
      <c r="J48" s="8"/>
      <c r="K48" s="16">
        <f>SUM(K19:K24)+K46</f>
        <v>1859645</v>
      </c>
    </row>
    <row r="49" spans="2:11" ht="13.5" thickTop="1">
      <c r="B49" s="2"/>
      <c r="H49" s="14"/>
      <c r="I49" s="8"/>
      <c r="J49" s="8"/>
      <c r="K49" s="8"/>
    </row>
    <row r="50" spans="2:11" ht="12.75">
      <c r="B50" s="2" t="s">
        <v>160</v>
      </c>
      <c r="C50" t="s">
        <v>83</v>
      </c>
      <c r="H50" s="14"/>
      <c r="I50" s="8"/>
      <c r="J50" s="8"/>
      <c r="K50" s="8"/>
    </row>
    <row r="51" spans="2:11" ht="12.75">
      <c r="B51" s="2"/>
      <c r="C51" t="s">
        <v>84</v>
      </c>
      <c r="H51" s="14"/>
      <c r="I51" s="8">
        <v>593380</v>
      </c>
      <c r="J51" s="8"/>
      <c r="K51" s="8">
        <v>593275</v>
      </c>
    </row>
    <row r="52" spans="2:11" ht="12.75">
      <c r="B52" s="2"/>
      <c r="C52" t="s">
        <v>85</v>
      </c>
      <c r="H52" s="14"/>
      <c r="I52" s="8"/>
      <c r="J52" s="8"/>
      <c r="K52" s="8"/>
    </row>
    <row r="53" spans="2:11" ht="12.75">
      <c r="B53" s="2"/>
      <c r="D53" t="s">
        <v>86</v>
      </c>
      <c r="H53" s="14"/>
      <c r="I53" s="8">
        <v>515190</v>
      </c>
      <c r="J53" s="8"/>
      <c r="K53" s="8">
        <v>515186</v>
      </c>
    </row>
    <row r="54" spans="2:11" ht="12.75">
      <c r="B54" s="2"/>
      <c r="D54" t="s">
        <v>87</v>
      </c>
      <c r="H54" s="14"/>
      <c r="I54" s="8">
        <v>62685</v>
      </c>
      <c r="J54" s="8"/>
      <c r="K54" s="8">
        <v>62685</v>
      </c>
    </row>
    <row r="55" spans="2:11" ht="12.75">
      <c r="B55" s="2"/>
      <c r="D55" t="s">
        <v>88</v>
      </c>
      <c r="H55" s="14"/>
      <c r="I55" s="8">
        <v>74347</v>
      </c>
      <c r="J55" s="8"/>
      <c r="K55" s="8">
        <v>175163</v>
      </c>
    </row>
    <row r="56" spans="2:11" ht="12.75">
      <c r="B56" s="2"/>
      <c r="D56" t="s">
        <v>75</v>
      </c>
      <c r="H56" s="14"/>
      <c r="I56" s="8">
        <f>60876</f>
        <v>60876</v>
      </c>
      <c r="J56" s="8"/>
      <c r="K56" s="8">
        <v>111235</v>
      </c>
    </row>
    <row r="57" spans="2:11" ht="6" customHeight="1">
      <c r="B57" s="2"/>
      <c r="H57" s="14"/>
      <c r="I57" s="17"/>
      <c r="J57" s="8"/>
      <c r="K57" s="17"/>
    </row>
    <row r="58" spans="2:11" ht="15" customHeight="1">
      <c r="B58" s="2"/>
      <c r="H58" s="14"/>
      <c r="I58" s="8">
        <f>SUM(I51:I56)</f>
        <v>1306478</v>
      </c>
      <c r="J58" s="8"/>
      <c r="K58" s="8">
        <f>SUM(K51:K56)</f>
        <v>1457544</v>
      </c>
    </row>
    <row r="59" spans="2:11" ht="12.75">
      <c r="B59" s="2" t="s">
        <v>161</v>
      </c>
      <c r="C59" t="s">
        <v>89</v>
      </c>
      <c r="H59" s="14"/>
      <c r="I59" s="8">
        <v>33585</v>
      </c>
      <c r="J59" s="8"/>
      <c r="K59" s="8">
        <v>47445</v>
      </c>
    </row>
    <row r="60" spans="2:11" ht="12.75">
      <c r="B60" s="2" t="s">
        <v>162</v>
      </c>
      <c r="C60" t="s">
        <v>90</v>
      </c>
      <c r="H60" s="14">
        <v>12</v>
      </c>
      <c r="I60" s="8">
        <f>76391</f>
        <v>76391</v>
      </c>
      <c r="J60" s="8"/>
      <c r="K60" s="8">
        <v>338859</v>
      </c>
    </row>
    <row r="61" spans="2:11" ht="12.75">
      <c r="B61" s="2" t="s">
        <v>163</v>
      </c>
      <c r="C61" t="s">
        <v>91</v>
      </c>
      <c r="H61" s="14"/>
      <c r="I61" s="8">
        <f>15333</f>
        <v>15333</v>
      </c>
      <c r="J61" s="8"/>
      <c r="K61" s="8">
        <v>15797</v>
      </c>
    </row>
    <row r="62" spans="2:11" ht="6" customHeight="1">
      <c r="B62" s="2"/>
      <c r="H62" s="14"/>
      <c r="I62" s="8"/>
      <c r="J62" s="8"/>
      <c r="K62" s="8"/>
    </row>
    <row r="63" spans="2:11" ht="15" customHeight="1" thickBot="1">
      <c r="B63" s="2"/>
      <c r="H63" s="14"/>
      <c r="I63" s="16">
        <f>SUM(I58:I61)</f>
        <v>1431787</v>
      </c>
      <c r="J63" s="8"/>
      <c r="K63" s="16">
        <f>SUM(K58:K61)</f>
        <v>1859645</v>
      </c>
    </row>
    <row r="64" spans="2:11" ht="13.5" thickTop="1">
      <c r="B64" s="2"/>
      <c r="H64" s="14"/>
      <c r="I64" s="8"/>
      <c r="J64" s="8"/>
      <c r="K64" s="8"/>
    </row>
    <row r="65" spans="2:11" ht="13.5" thickBot="1">
      <c r="B65" s="2" t="s">
        <v>164</v>
      </c>
      <c r="C65" t="s">
        <v>92</v>
      </c>
      <c r="H65" s="14"/>
      <c r="I65" s="10">
        <f>(I58-I24)/593380.035*100</f>
        <v>185.71403400857596</v>
      </c>
      <c r="J65" s="8"/>
      <c r="K65" s="10">
        <f>(K58-K24)/593275*100</f>
        <v>193.75517255909992</v>
      </c>
    </row>
    <row r="66" spans="2:8" ht="13.5" thickTop="1">
      <c r="B66" s="2"/>
      <c r="H66" s="14"/>
    </row>
    <row r="67" spans="2:8" ht="12.75">
      <c r="B67" s="2"/>
      <c r="H67" s="14"/>
    </row>
    <row r="68" spans="2:8" ht="12.75">
      <c r="B68" s="2"/>
      <c r="H68" s="14"/>
    </row>
    <row r="69" spans="2:8" ht="12.75">
      <c r="B69" s="2"/>
      <c r="H69" s="14"/>
    </row>
    <row r="70" spans="2:8" ht="12.75">
      <c r="B70" s="2"/>
      <c r="H70" s="14"/>
    </row>
    <row r="71" ht="12.75">
      <c r="B71" s="2"/>
    </row>
    <row r="72" ht="12.75">
      <c r="B72" s="2"/>
    </row>
    <row r="73" ht="12.75">
      <c r="B73" s="2"/>
    </row>
    <row r="74" ht="12.75">
      <c r="B74" s="2"/>
    </row>
    <row r="75" ht="12.75">
      <c r="B75" s="2"/>
    </row>
    <row r="76" ht="12.75">
      <c r="B76" s="2"/>
    </row>
    <row r="77" ht="12.75">
      <c r="B77" s="2"/>
    </row>
    <row r="78" ht="12.75">
      <c r="B78" s="2"/>
    </row>
    <row r="79" ht="12.75">
      <c r="B79" s="2"/>
    </row>
    <row r="80" ht="12.75">
      <c r="B80" s="2"/>
    </row>
    <row r="81" ht="12.75">
      <c r="B81" s="2"/>
    </row>
    <row r="82" ht="12.75">
      <c r="B82" s="2"/>
    </row>
    <row r="83" ht="12.75">
      <c r="B83" s="2"/>
    </row>
  </sheetData>
  <mergeCells count="3">
    <mergeCell ref="B3:K3"/>
    <mergeCell ref="B4:K4"/>
    <mergeCell ref="B6:K6"/>
  </mergeCells>
  <printOptions/>
  <pageMargins left="0.75" right="0.25" top="0.5" bottom="0.5" header="0.5" footer="0.5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P358"/>
  <sheetViews>
    <sheetView workbookViewId="0" topLeftCell="A324">
      <selection activeCell="A337" sqref="A337"/>
    </sheetView>
  </sheetViews>
  <sheetFormatPr defaultColWidth="9.140625" defaultRowHeight="12.75"/>
  <cols>
    <col min="1" max="1" width="1.57421875" style="0" customWidth="1"/>
    <col min="2" max="3" width="5.00390625" style="0" customWidth="1"/>
    <col min="6" max="6" width="12.140625" style="0" customWidth="1"/>
    <col min="7" max="7" width="4.7109375" style="0" customWidth="1"/>
    <col min="8" max="8" width="11.7109375" style="0" customWidth="1"/>
    <col min="9" max="9" width="4.7109375" style="0" customWidth="1"/>
    <col min="10" max="10" width="12.57421875" style="0" customWidth="1"/>
    <col min="11" max="11" width="2.7109375" style="0" customWidth="1"/>
    <col min="12" max="12" width="13.7109375" style="0" customWidth="1"/>
    <col min="13" max="13" width="1.7109375" style="0" customWidth="1"/>
    <col min="14" max="14" width="14.7109375" style="0" customWidth="1"/>
    <col min="15" max="15" width="1.7109375" style="0" customWidth="1"/>
  </cols>
  <sheetData>
    <row r="3" spans="2:14" ht="15.75">
      <c r="B3" s="78" t="s">
        <v>0</v>
      </c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</row>
    <row r="4" spans="2:14" ht="12.75">
      <c r="B4" s="79" t="s">
        <v>1</v>
      </c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</row>
    <row r="6" spans="2:14" ht="15.75">
      <c r="B6" s="78" t="s">
        <v>56</v>
      </c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</row>
    <row r="8" ht="15.75">
      <c r="B8" s="5" t="s">
        <v>93</v>
      </c>
    </row>
    <row r="10" spans="2:3" ht="12.75">
      <c r="B10" s="19" t="s">
        <v>149</v>
      </c>
      <c r="C10" s="18" t="s">
        <v>94</v>
      </c>
    </row>
    <row r="11" ht="6" customHeight="1">
      <c r="B11" s="19"/>
    </row>
    <row r="12" spans="2:14" ht="12.75">
      <c r="B12" s="19"/>
      <c r="C12" s="80" t="s">
        <v>244</v>
      </c>
      <c r="D12" s="80"/>
      <c r="E12" s="80"/>
      <c r="F12" s="80"/>
      <c r="G12" s="80"/>
      <c r="H12" s="80"/>
      <c r="I12" s="80"/>
      <c r="J12" s="80"/>
      <c r="K12" s="80"/>
      <c r="L12" s="80"/>
      <c r="M12" s="80"/>
      <c r="N12" s="80"/>
    </row>
    <row r="13" spans="2:14" ht="12.75">
      <c r="B13" s="19"/>
      <c r="C13" s="80" t="s">
        <v>278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</row>
    <row r="14" ht="12.75">
      <c r="B14" s="19"/>
    </row>
    <row r="15" ht="12.75">
      <c r="B15" s="19"/>
    </row>
    <row r="16" spans="2:3" ht="12.75">
      <c r="B16" s="19" t="s">
        <v>150</v>
      </c>
      <c r="C16" s="18" t="s">
        <v>199</v>
      </c>
    </row>
    <row r="17" ht="6" customHeight="1">
      <c r="B17" s="19"/>
    </row>
    <row r="18" spans="2:14" ht="12.75">
      <c r="B18" s="19"/>
      <c r="C18" s="67"/>
      <c r="D18" s="67"/>
      <c r="E18" s="67"/>
      <c r="F18" s="67"/>
      <c r="G18" s="67"/>
      <c r="H18" s="67"/>
      <c r="I18" s="67"/>
      <c r="J18" s="29" t="s">
        <v>5</v>
      </c>
      <c r="K18" s="33"/>
      <c r="L18" s="81" t="s">
        <v>6</v>
      </c>
      <c r="M18" s="81"/>
      <c r="N18" s="81"/>
    </row>
    <row r="19" spans="2:14" ht="12.75">
      <c r="B19" s="19"/>
      <c r="C19" s="69"/>
      <c r="D19" s="69"/>
      <c r="E19" s="69"/>
      <c r="F19" s="69"/>
      <c r="G19" s="69"/>
      <c r="H19" s="69"/>
      <c r="I19" s="69"/>
      <c r="J19" s="30" t="s">
        <v>7</v>
      </c>
      <c r="K19" s="34"/>
      <c r="L19" s="84" t="s">
        <v>7</v>
      </c>
      <c r="M19" s="84"/>
      <c r="N19" s="84"/>
    </row>
    <row r="20" spans="2:12" ht="4.5" customHeight="1">
      <c r="B20" s="19"/>
      <c r="J20" s="3"/>
      <c r="K20" s="4"/>
      <c r="L20" s="4"/>
    </row>
    <row r="21" spans="2:14" ht="12.75">
      <c r="B21" s="19"/>
      <c r="J21" s="4" t="s">
        <v>8</v>
      </c>
      <c r="K21" s="4"/>
      <c r="L21" s="4" t="s">
        <v>8</v>
      </c>
      <c r="N21" s="63" t="s">
        <v>194</v>
      </c>
    </row>
    <row r="22" spans="2:14" ht="12.75">
      <c r="B22" s="19"/>
      <c r="J22" s="4" t="s">
        <v>9</v>
      </c>
      <c r="K22" s="4"/>
      <c r="L22" s="4" t="s">
        <v>9</v>
      </c>
      <c r="N22" s="63" t="s">
        <v>192</v>
      </c>
    </row>
    <row r="23" spans="2:14" ht="12.75">
      <c r="B23" s="19"/>
      <c r="J23" s="4" t="s">
        <v>7</v>
      </c>
      <c r="K23" s="4"/>
      <c r="L23" s="4" t="s">
        <v>10</v>
      </c>
      <c r="N23" s="63" t="s">
        <v>193</v>
      </c>
    </row>
    <row r="24" spans="2:14" ht="12.75" collapsed="1">
      <c r="B24" s="19"/>
      <c r="J24" s="4" t="str">
        <f>J56</f>
        <v>30/6/2000</v>
      </c>
      <c r="K24" s="4"/>
      <c r="L24" s="4" t="str">
        <f>J24</f>
        <v>30/6/2000</v>
      </c>
      <c r="N24" s="4" t="str">
        <f>N56</f>
        <v>30/6/1999</v>
      </c>
    </row>
    <row r="25" spans="2:14" ht="12.75">
      <c r="B25" s="19"/>
      <c r="C25" t="s">
        <v>204</v>
      </c>
      <c r="J25" s="3" t="s">
        <v>12</v>
      </c>
      <c r="K25" s="3"/>
      <c r="L25" s="3" t="s">
        <v>12</v>
      </c>
      <c r="N25" s="3" t="s">
        <v>12</v>
      </c>
    </row>
    <row r="26" ht="12.75">
      <c r="B26" s="19"/>
    </row>
    <row r="27" spans="2:14" ht="12.75">
      <c r="B27" s="19"/>
      <c r="C27" t="s">
        <v>279</v>
      </c>
      <c r="J27" s="8">
        <f>+L27+1694</f>
        <v>1704</v>
      </c>
      <c r="K27" s="8"/>
      <c r="L27" s="8">
        <f>4974-4965+1</f>
        <v>10</v>
      </c>
      <c r="M27" s="8"/>
      <c r="N27" s="8">
        <f>42955-N29</f>
        <v>4955</v>
      </c>
    </row>
    <row r="28" spans="2:14" ht="12.75">
      <c r="B28" s="19"/>
      <c r="C28" t="s">
        <v>200</v>
      </c>
      <c r="J28" s="8"/>
      <c r="K28" s="8"/>
      <c r="L28" s="8"/>
      <c r="M28" s="8"/>
      <c r="N28" s="8"/>
    </row>
    <row r="29" spans="2:14" ht="12.75">
      <c r="B29" s="19"/>
      <c r="D29" t="s">
        <v>201</v>
      </c>
      <c r="J29" s="8">
        <v>47500</v>
      </c>
      <c r="K29" s="8"/>
      <c r="L29" s="8">
        <v>76000</v>
      </c>
      <c r="M29" s="8"/>
      <c r="N29" s="8">
        <v>38000</v>
      </c>
    </row>
    <row r="30" spans="2:14" ht="12.75">
      <c r="B30" s="19"/>
      <c r="C30" t="s">
        <v>280</v>
      </c>
      <c r="J30" s="8"/>
      <c r="K30" s="8"/>
      <c r="L30" s="8"/>
      <c r="M30" s="8"/>
      <c r="N30" s="8"/>
    </row>
    <row r="31" spans="2:14" ht="12.75">
      <c r="B31" s="19"/>
      <c r="D31" t="s">
        <v>288</v>
      </c>
      <c r="J31" s="8">
        <f>L31</f>
        <v>56088</v>
      </c>
      <c r="K31" s="8"/>
      <c r="L31" s="8">
        <v>56088</v>
      </c>
      <c r="M31" s="8"/>
      <c r="N31" s="8">
        <v>0</v>
      </c>
    </row>
    <row r="32" spans="2:14" ht="4.5" customHeight="1">
      <c r="B32" s="19"/>
      <c r="J32" s="8"/>
      <c r="K32" s="8"/>
      <c r="L32" s="8"/>
      <c r="M32" s="8"/>
      <c r="N32" s="8"/>
    </row>
    <row r="33" spans="2:14" ht="15" customHeight="1" thickBot="1">
      <c r="B33" s="19"/>
      <c r="J33" s="16">
        <f>SUM(J27:J32)</f>
        <v>105292</v>
      </c>
      <c r="K33" s="8"/>
      <c r="L33" s="16">
        <f>SUM(L27:L32)</f>
        <v>132098</v>
      </c>
      <c r="M33" s="8"/>
      <c r="N33" s="16">
        <f>SUM(N27:N32)</f>
        <v>42955</v>
      </c>
    </row>
    <row r="34" spans="2:14" ht="13.5" thickTop="1">
      <c r="B34" s="19"/>
      <c r="J34" s="24"/>
      <c r="L34" s="24"/>
      <c r="N34" s="24"/>
    </row>
    <row r="35" spans="2:14" ht="12.75">
      <c r="B35" s="70" t="s">
        <v>202</v>
      </c>
      <c r="C35" s="80" t="s">
        <v>289</v>
      </c>
      <c r="D35" s="80"/>
      <c r="E35" s="80"/>
      <c r="F35" s="80"/>
      <c r="G35" s="80"/>
      <c r="H35" s="80"/>
      <c r="I35" s="80"/>
      <c r="J35" s="80"/>
      <c r="K35" s="80"/>
      <c r="L35" s="80"/>
      <c r="M35" s="80"/>
      <c r="N35" s="80"/>
    </row>
    <row r="36" spans="3:14" ht="12.75">
      <c r="C36" s="80" t="s">
        <v>291</v>
      </c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0"/>
    </row>
    <row r="37" spans="3:14" ht="12.75">
      <c r="C37" s="80" t="s">
        <v>309</v>
      </c>
      <c r="D37" s="80"/>
      <c r="E37" s="80"/>
      <c r="F37" s="80"/>
      <c r="G37" s="80"/>
      <c r="H37" s="80"/>
      <c r="I37" s="80"/>
      <c r="J37" s="80"/>
      <c r="K37" s="80"/>
      <c r="L37" s="80"/>
      <c r="M37" s="80"/>
      <c r="N37" s="80"/>
    </row>
    <row r="38" spans="3:14" ht="12.75"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</row>
    <row r="39" spans="2:14" ht="12.75">
      <c r="B39" s="70" t="s">
        <v>203</v>
      </c>
      <c r="C39" s="80" t="s">
        <v>220</v>
      </c>
      <c r="D39" s="80"/>
      <c r="E39" s="80"/>
      <c r="F39" s="80"/>
      <c r="G39" s="80"/>
      <c r="H39" s="80"/>
      <c r="I39" s="80"/>
      <c r="J39" s="80"/>
      <c r="K39" s="80"/>
      <c r="L39" s="80"/>
      <c r="M39" s="80"/>
      <c r="N39" s="80"/>
    </row>
    <row r="40" spans="2:14" ht="12.75">
      <c r="B40" s="19"/>
      <c r="C40" t="s">
        <v>219</v>
      </c>
      <c r="J40" s="24"/>
      <c r="L40" s="24"/>
      <c r="N40" s="24"/>
    </row>
    <row r="41" spans="2:14" ht="12.75">
      <c r="B41" s="19"/>
      <c r="J41" s="24"/>
      <c r="L41" s="24"/>
      <c r="N41" s="24"/>
    </row>
    <row r="42" spans="2:14" ht="12.75">
      <c r="B42" s="19"/>
      <c r="J42" s="24"/>
      <c r="L42" s="24"/>
      <c r="N42" s="24"/>
    </row>
    <row r="43" spans="2:3" ht="12.75">
      <c r="B43" s="19" t="s">
        <v>151</v>
      </c>
      <c r="C43" s="18" t="s">
        <v>95</v>
      </c>
    </row>
    <row r="44" ht="6" customHeight="1">
      <c r="B44" s="19"/>
    </row>
    <row r="45" spans="2:3" ht="12.75">
      <c r="B45" s="19"/>
      <c r="C45" t="s">
        <v>96</v>
      </c>
    </row>
    <row r="46" ht="12.75">
      <c r="B46" s="19"/>
    </row>
    <row r="47" ht="12.75">
      <c r="B47" s="19"/>
    </row>
    <row r="48" spans="2:3" ht="12.75">
      <c r="B48" s="19" t="s">
        <v>154</v>
      </c>
      <c r="C48" s="18" t="s">
        <v>97</v>
      </c>
    </row>
    <row r="49" ht="6" customHeight="1">
      <c r="B49" s="19"/>
    </row>
    <row r="50" spans="2:14" ht="12.75">
      <c r="B50" s="19"/>
      <c r="J50" s="29" t="s">
        <v>5</v>
      </c>
      <c r="K50" s="33"/>
      <c r="L50" s="81" t="s">
        <v>6</v>
      </c>
      <c r="M50" s="81"/>
      <c r="N50" s="81"/>
    </row>
    <row r="51" spans="2:14" ht="12.75">
      <c r="B51" s="19"/>
      <c r="J51" s="30" t="s">
        <v>7</v>
      </c>
      <c r="K51" s="34"/>
      <c r="L51" s="84" t="s">
        <v>7</v>
      </c>
      <c r="M51" s="84"/>
      <c r="N51" s="84"/>
    </row>
    <row r="52" spans="2:12" ht="4.5" customHeight="1">
      <c r="B52" s="19"/>
      <c r="J52" s="3"/>
      <c r="K52" s="4"/>
      <c r="L52" s="4"/>
    </row>
    <row r="53" spans="2:14" ht="12.75">
      <c r="B53" s="19"/>
      <c r="J53" s="4" t="s">
        <v>8</v>
      </c>
      <c r="K53" s="4"/>
      <c r="L53" s="4" t="s">
        <v>8</v>
      </c>
      <c r="N53" s="63" t="s">
        <v>194</v>
      </c>
    </row>
    <row r="54" spans="2:14" ht="12.75">
      <c r="B54" s="19"/>
      <c r="J54" s="4" t="s">
        <v>9</v>
      </c>
      <c r="K54" s="4"/>
      <c r="L54" s="4" t="s">
        <v>9</v>
      </c>
      <c r="N54" s="63" t="s">
        <v>192</v>
      </c>
    </row>
    <row r="55" spans="2:14" ht="12.75">
      <c r="B55" s="19"/>
      <c r="J55" s="4" t="s">
        <v>7</v>
      </c>
      <c r="K55" s="4"/>
      <c r="L55" s="4" t="s">
        <v>10</v>
      </c>
      <c r="N55" s="63" t="s">
        <v>193</v>
      </c>
    </row>
    <row r="56" spans="2:14" ht="12.75">
      <c r="B56" s="19"/>
      <c r="J56" s="4" t="str">
        <f>PL!K19</f>
        <v>30/6/2000</v>
      </c>
      <c r="K56" s="4"/>
      <c r="L56" s="4" t="str">
        <f>J56</f>
        <v>30/6/2000</v>
      </c>
      <c r="N56" s="4" t="str">
        <f>PL!O19</f>
        <v>30/6/1999</v>
      </c>
    </row>
    <row r="57" spans="2:14" ht="12.75">
      <c r="B57" s="19"/>
      <c r="C57" t="s">
        <v>98</v>
      </c>
      <c r="J57" s="3" t="s">
        <v>12</v>
      </c>
      <c r="K57" s="3"/>
      <c r="L57" s="3" t="s">
        <v>12</v>
      </c>
      <c r="N57" s="3" t="s">
        <v>12</v>
      </c>
    </row>
    <row r="58" ht="7.5" customHeight="1">
      <c r="B58" s="19"/>
    </row>
    <row r="59" spans="2:14" ht="12.75">
      <c r="B59" s="19"/>
      <c r="C59" s="14" t="s">
        <v>13</v>
      </c>
      <c r="D59" t="s">
        <v>99</v>
      </c>
      <c r="J59" s="8">
        <f>J64-J60-J61-J62</f>
        <v>7478</v>
      </c>
      <c r="K59" s="8"/>
      <c r="L59" s="8">
        <v>17589</v>
      </c>
      <c r="N59" s="8">
        <f>46-4938</f>
        <v>-4892</v>
      </c>
    </row>
    <row r="60" spans="2:14" ht="12.75">
      <c r="B60" s="19"/>
      <c r="C60" s="14" t="s">
        <v>15</v>
      </c>
      <c r="D60" t="s">
        <v>100</v>
      </c>
      <c r="J60" s="8">
        <f>+L60+87</f>
        <v>-198</v>
      </c>
      <c r="K60" s="8"/>
      <c r="L60" s="8">
        <f>L64-L59-L61-L62</f>
        <v>-285</v>
      </c>
      <c r="N60">
        <v>634</v>
      </c>
    </row>
    <row r="61" spans="2:14" ht="12.75">
      <c r="B61" s="19"/>
      <c r="C61" s="14" t="s">
        <v>18</v>
      </c>
      <c r="D61" t="s">
        <v>292</v>
      </c>
      <c r="J61" s="8">
        <f>+L61-6</f>
        <v>-9</v>
      </c>
      <c r="K61" s="8"/>
      <c r="L61" s="8">
        <v>-3</v>
      </c>
      <c r="N61">
        <f>525</f>
        <v>525</v>
      </c>
    </row>
    <row r="62" spans="2:14" ht="12.75">
      <c r="B62" s="19"/>
      <c r="C62" s="14" t="s">
        <v>27</v>
      </c>
      <c r="D62" t="s">
        <v>101</v>
      </c>
      <c r="J62" s="8">
        <f>+L62+0</f>
        <v>16</v>
      </c>
      <c r="K62" s="8"/>
      <c r="L62" s="8">
        <v>16</v>
      </c>
      <c r="N62">
        <v>235</v>
      </c>
    </row>
    <row r="63" spans="2:12" ht="6" customHeight="1">
      <c r="B63" s="19"/>
      <c r="J63" s="8"/>
      <c r="K63" s="8"/>
      <c r="L63" s="8"/>
    </row>
    <row r="64" spans="2:16" ht="15" customHeight="1" thickBot="1">
      <c r="B64" s="19"/>
      <c r="J64" s="16">
        <f>-PL!K51</f>
        <v>7287</v>
      </c>
      <c r="K64" s="31"/>
      <c r="L64" s="16">
        <f>-PL!M51</f>
        <v>17317</v>
      </c>
      <c r="N64" s="16">
        <f>-PL!O51</f>
        <v>-3498</v>
      </c>
      <c r="P64" s="66"/>
    </row>
    <row r="65" spans="2:14" ht="13.5" thickTop="1">
      <c r="B65" s="19"/>
      <c r="N65" s="24"/>
    </row>
    <row r="66" spans="2:14" ht="12.75">
      <c r="B66" s="19"/>
      <c r="C66" s="85" t="s">
        <v>293</v>
      </c>
      <c r="D66" s="85"/>
      <c r="E66" s="85"/>
      <c r="F66" s="85"/>
      <c r="G66" s="85"/>
      <c r="H66" s="85"/>
      <c r="I66" s="85"/>
      <c r="J66" s="85"/>
      <c r="K66" s="85"/>
      <c r="L66" s="85"/>
      <c r="M66" s="85"/>
      <c r="N66" s="85"/>
    </row>
    <row r="67" spans="2:14" ht="12.75">
      <c r="B67" s="19"/>
      <c r="C67" s="85" t="s">
        <v>294</v>
      </c>
      <c r="D67" s="85"/>
      <c r="E67" s="85"/>
      <c r="F67" s="85"/>
      <c r="G67" s="85"/>
      <c r="H67" s="85"/>
      <c r="I67" s="85"/>
      <c r="J67" s="85"/>
      <c r="K67" s="85"/>
      <c r="L67" s="85"/>
      <c r="M67" s="85"/>
      <c r="N67" s="85"/>
    </row>
    <row r="68" spans="2:14" ht="12.75" customHeight="1">
      <c r="B68" s="19"/>
      <c r="C68" s="85" t="s">
        <v>295</v>
      </c>
      <c r="D68" s="85"/>
      <c r="E68" s="85"/>
      <c r="F68" s="85"/>
      <c r="G68" s="85"/>
      <c r="H68" s="85"/>
      <c r="I68" s="85"/>
      <c r="J68" s="85"/>
      <c r="K68" s="85"/>
      <c r="L68" s="85"/>
      <c r="M68" s="85"/>
      <c r="N68" s="85"/>
    </row>
    <row r="69" spans="2:14" ht="12.75">
      <c r="B69" s="19"/>
      <c r="N69" s="24"/>
    </row>
    <row r="70" spans="2:14" ht="12.75">
      <c r="B70" s="19"/>
      <c r="N70" s="24"/>
    </row>
    <row r="71" spans="2:3" ht="12.75">
      <c r="B71" s="19" t="s">
        <v>155</v>
      </c>
      <c r="C71" s="18" t="s">
        <v>102</v>
      </c>
    </row>
    <row r="72" ht="6" customHeight="1">
      <c r="B72" s="19"/>
    </row>
    <row r="73" spans="2:3" ht="12.75">
      <c r="B73" s="19"/>
      <c r="C73" t="s">
        <v>103</v>
      </c>
    </row>
    <row r="74" ht="12.75">
      <c r="B74" s="19"/>
    </row>
    <row r="75" ht="12.75">
      <c r="B75" s="19"/>
    </row>
    <row r="76" ht="12.75">
      <c r="B76" s="19"/>
    </row>
    <row r="77" ht="12.75">
      <c r="B77" s="19"/>
    </row>
    <row r="78" spans="2:14" ht="12.75">
      <c r="B78" s="19"/>
      <c r="N78" s="25" t="s">
        <v>111</v>
      </c>
    </row>
    <row r="79" spans="2:14" ht="12.75">
      <c r="B79" s="19"/>
      <c r="N79">
        <v>2</v>
      </c>
    </row>
    <row r="80" ht="12.75">
      <c r="B80" s="19"/>
    </row>
    <row r="81" ht="12.75">
      <c r="B81" s="19"/>
    </row>
    <row r="82" spans="2:3" ht="12.75">
      <c r="B82" s="19" t="s">
        <v>156</v>
      </c>
      <c r="C82" s="18" t="s">
        <v>104</v>
      </c>
    </row>
    <row r="83" ht="6" customHeight="1">
      <c r="B83" s="19"/>
    </row>
    <row r="84" spans="2:3" ht="12.75">
      <c r="B84" s="19"/>
      <c r="C84" s="71" t="s">
        <v>205</v>
      </c>
    </row>
    <row r="85" spans="2:3" ht="12.75">
      <c r="B85" s="19"/>
      <c r="C85" s="71" t="s">
        <v>290</v>
      </c>
    </row>
    <row r="86" spans="2:3" ht="12.75">
      <c r="B86" s="19"/>
      <c r="C86" s="71"/>
    </row>
    <row r="87" spans="2:3" ht="12.75">
      <c r="B87" s="19"/>
      <c r="C87" s="71"/>
    </row>
    <row r="88" spans="2:3" ht="12.75">
      <c r="B88" s="19" t="s">
        <v>157</v>
      </c>
      <c r="C88" s="18" t="s">
        <v>105</v>
      </c>
    </row>
    <row r="89" ht="6" customHeight="1">
      <c r="B89" s="19"/>
    </row>
    <row r="90" spans="2:4" ht="12.75" customHeight="1">
      <c r="B90" s="19"/>
      <c r="C90" s="39" t="s">
        <v>178</v>
      </c>
      <c r="D90" s="38"/>
    </row>
    <row r="91" spans="2:4" ht="4.5" customHeight="1">
      <c r="B91" s="19"/>
      <c r="C91" s="39"/>
      <c r="D91" s="38"/>
    </row>
    <row r="92" spans="2:10" ht="12.75" customHeight="1">
      <c r="B92" s="19"/>
      <c r="C92" s="39"/>
      <c r="D92" s="38"/>
      <c r="J92" s="3" t="s">
        <v>12</v>
      </c>
    </row>
    <row r="93" spans="2:10" ht="4.5" customHeight="1">
      <c r="B93" s="19"/>
      <c r="C93" s="39"/>
      <c r="D93" s="38"/>
      <c r="J93" s="14"/>
    </row>
    <row r="94" spans="2:10" ht="12.75" customHeight="1" thickBot="1">
      <c r="B94" s="19"/>
      <c r="D94" s="39" t="s">
        <v>181</v>
      </c>
      <c r="J94" s="40">
        <v>4813</v>
      </c>
    </row>
    <row r="95" spans="2:4" ht="7.5" customHeight="1" thickTop="1">
      <c r="B95" s="19"/>
      <c r="D95" s="39"/>
    </row>
    <row r="96" spans="2:10" ht="12.75" customHeight="1" thickBot="1">
      <c r="B96" s="19"/>
      <c r="D96" s="39" t="s">
        <v>180</v>
      </c>
      <c r="J96" s="10">
        <v>4412</v>
      </c>
    </row>
    <row r="97" spans="2:4" ht="7.5" customHeight="1" thickTop="1">
      <c r="B97" s="19"/>
      <c r="D97" s="39"/>
    </row>
    <row r="98" spans="2:10" ht="12.75" customHeight="1" thickBot="1">
      <c r="B98" s="19"/>
      <c r="D98" s="39" t="s">
        <v>179</v>
      </c>
      <c r="J98" s="10">
        <v>401</v>
      </c>
    </row>
    <row r="99" ht="12.75" customHeight="1" thickTop="1">
      <c r="B99" s="19"/>
    </row>
    <row r="100" spans="2:3" ht="12.75" customHeight="1">
      <c r="B100" s="19"/>
      <c r="C100" t="s">
        <v>188</v>
      </c>
    </row>
    <row r="101" spans="2:3" ht="12.75" customHeight="1">
      <c r="B101" s="19"/>
      <c r="C101" t="s">
        <v>190</v>
      </c>
    </row>
    <row r="102" spans="2:3" ht="12.75" customHeight="1">
      <c r="B102" s="19"/>
      <c r="C102" t="s">
        <v>189</v>
      </c>
    </row>
    <row r="103" ht="12.75">
      <c r="B103" s="19"/>
    </row>
    <row r="104" spans="2:3" ht="12.75">
      <c r="B104" s="19"/>
      <c r="C104" t="s">
        <v>106</v>
      </c>
    </row>
    <row r="105" ht="4.5" customHeight="1">
      <c r="B105" s="19"/>
    </row>
    <row r="106" spans="2:10" ht="12.75">
      <c r="B106" s="19"/>
      <c r="J106" s="3" t="s">
        <v>12</v>
      </c>
    </row>
    <row r="107" ht="4.5" customHeight="1">
      <c r="B107" s="19"/>
    </row>
    <row r="108" spans="2:10" ht="13.5" thickBot="1">
      <c r="B108" s="19"/>
      <c r="C108" t="s">
        <v>21</v>
      </c>
      <c r="D108" t="s">
        <v>107</v>
      </c>
      <c r="J108" s="21">
        <v>4909.8</v>
      </c>
    </row>
    <row r="109" ht="7.5" customHeight="1" thickTop="1">
      <c r="B109" s="19"/>
    </row>
    <row r="110" spans="2:10" ht="13.5" thickBot="1">
      <c r="B110" s="19"/>
      <c r="C110" t="s">
        <v>21</v>
      </c>
      <c r="D110" t="s">
        <v>108</v>
      </c>
      <c r="J110" s="21">
        <v>4909.8</v>
      </c>
    </row>
    <row r="111" ht="7.5" customHeight="1" thickTop="1">
      <c r="B111" s="19"/>
    </row>
    <row r="112" spans="2:10" ht="13.5" thickBot="1">
      <c r="B112" s="19"/>
      <c r="C112" t="s">
        <v>21</v>
      </c>
      <c r="D112" t="s">
        <v>109</v>
      </c>
      <c r="J112" s="21">
        <v>5436.3</v>
      </c>
    </row>
    <row r="113" ht="13.5" thickTop="1">
      <c r="B113" s="19"/>
    </row>
    <row r="114" ht="12.75">
      <c r="B114" s="19"/>
    </row>
    <row r="115" spans="2:3" ht="12.75">
      <c r="B115" s="19" t="s">
        <v>158</v>
      </c>
      <c r="C115" s="18" t="s">
        <v>110</v>
      </c>
    </row>
    <row r="116" ht="6" customHeight="1">
      <c r="B116" s="19"/>
    </row>
    <row r="117" spans="2:14" ht="12.75">
      <c r="B117" s="19"/>
      <c r="C117" s="80" t="s">
        <v>211</v>
      </c>
      <c r="D117" s="80"/>
      <c r="E117" s="80"/>
      <c r="F117" s="80"/>
      <c r="G117" s="80"/>
      <c r="H117" s="80"/>
      <c r="I117" s="80"/>
      <c r="J117" s="80"/>
      <c r="K117" s="80"/>
      <c r="L117" s="80"/>
      <c r="M117" s="80"/>
      <c r="N117" s="80"/>
    </row>
    <row r="118" spans="2:14" ht="12.75">
      <c r="B118" s="19"/>
      <c r="C118" s="80" t="s">
        <v>212</v>
      </c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0"/>
    </row>
    <row r="119" spans="2:14" ht="12.75">
      <c r="B119" s="19"/>
      <c r="C119" s="67"/>
      <c r="D119" s="67"/>
      <c r="E119" s="67"/>
      <c r="F119" s="67"/>
      <c r="G119" s="67"/>
      <c r="H119" s="67"/>
      <c r="I119" s="67"/>
      <c r="J119" s="67"/>
      <c r="K119" s="67"/>
      <c r="L119" s="67"/>
      <c r="M119" s="67"/>
      <c r="N119" s="67"/>
    </row>
    <row r="120" spans="2:15" ht="12.75">
      <c r="B120" s="19"/>
      <c r="C120" s="14" t="s">
        <v>13</v>
      </c>
      <c r="D120" s="80" t="s">
        <v>213</v>
      </c>
      <c r="E120" s="80"/>
      <c r="F120" s="80"/>
      <c r="G120" s="80"/>
      <c r="H120" s="80"/>
      <c r="I120" s="80"/>
      <c r="J120" s="80"/>
      <c r="K120" s="80"/>
      <c r="L120" s="80"/>
      <c r="M120" s="80"/>
      <c r="N120" s="80"/>
      <c r="O120" s="67"/>
    </row>
    <row r="121" spans="2:15" ht="12.75">
      <c r="B121" s="19"/>
      <c r="C121" s="14"/>
      <c r="D121" s="80" t="s">
        <v>214</v>
      </c>
      <c r="E121" s="80"/>
      <c r="F121" s="80"/>
      <c r="G121" s="80"/>
      <c r="H121" s="80"/>
      <c r="I121" s="80"/>
      <c r="J121" s="80"/>
      <c r="K121" s="80"/>
      <c r="L121" s="80"/>
      <c r="M121" s="80"/>
      <c r="N121" s="80"/>
      <c r="O121" s="67"/>
    </row>
    <row r="122" spans="2:15" ht="12.75">
      <c r="B122" s="19"/>
      <c r="C122" s="14"/>
      <c r="D122" s="67"/>
      <c r="E122" s="67"/>
      <c r="F122" s="67"/>
      <c r="G122" s="67"/>
      <c r="H122" s="67"/>
      <c r="I122" s="67"/>
      <c r="J122" s="67"/>
      <c r="K122" s="67"/>
      <c r="L122" s="67"/>
      <c r="M122" s="67"/>
      <c r="N122" s="67"/>
      <c r="O122" s="67"/>
    </row>
    <row r="123" spans="2:15" ht="12.75">
      <c r="B123" s="19"/>
      <c r="C123" s="14" t="s">
        <v>15</v>
      </c>
      <c r="D123" s="80" t="s">
        <v>215</v>
      </c>
      <c r="E123" s="80"/>
      <c r="F123" s="80"/>
      <c r="G123" s="80"/>
      <c r="H123" s="80"/>
      <c r="I123" s="80"/>
      <c r="J123" s="80"/>
      <c r="K123" s="80"/>
      <c r="L123" s="80"/>
      <c r="M123" s="80"/>
      <c r="N123" s="80"/>
      <c r="O123" s="67"/>
    </row>
    <row r="124" spans="2:15" ht="12.75">
      <c r="B124" s="19"/>
      <c r="C124" s="14"/>
      <c r="D124" s="80" t="s">
        <v>217</v>
      </c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67"/>
    </row>
    <row r="125" spans="2:15" ht="12.75">
      <c r="B125" s="19"/>
      <c r="C125" s="14"/>
      <c r="D125" s="67"/>
      <c r="E125" s="67"/>
      <c r="F125" s="67"/>
      <c r="G125" s="67"/>
      <c r="H125" s="67"/>
      <c r="I125" s="67"/>
      <c r="J125" s="67"/>
      <c r="K125" s="67"/>
      <c r="L125" s="67"/>
      <c r="M125" s="67"/>
      <c r="N125" s="67"/>
      <c r="O125" s="67"/>
    </row>
    <row r="126" spans="2:15" ht="12.75">
      <c r="B126" s="19"/>
      <c r="C126" s="14" t="s">
        <v>18</v>
      </c>
      <c r="D126" s="80" t="s">
        <v>216</v>
      </c>
      <c r="E126" s="80"/>
      <c r="F126" s="80"/>
      <c r="G126" s="80"/>
      <c r="H126" s="80"/>
      <c r="I126" s="80"/>
      <c r="J126" s="80"/>
      <c r="K126" s="80"/>
      <c r="L126" s="80"/>
      <c r="M126" s="80"/>
      <c r="N126" s="80"/>
      <c r="O126" s="67"/>
    </row>
    <row r="127" spans="2:15" ht="12.75">
      <c r="B127" s="19"/>
      <c r="C127" s="14"/>
      <c r="D127" s="80" t="s">
        <v>218</v>
      </c>
      <c r="E127" s="80"/>
      <c r="F127" s="80"/>
      <c r="G127" s="80"/>
      <c r="H127" s="80"/>
      <c r="I127" s="80"/>
      <c r="J127" s="80"/>
      <c r="K127" s="80"/>
      <c r="L127" s="80"/>
      <c r="M127" s="80"/>
      <c r="N127" s="80"/>
      <c r="O127" s="67"/>
    </row>
    <row r="128" ht="12.75">
      <c r="B128" s="19"/>
    </row>
    <row r="129" ht="12.75">
      <c r="B129" s="19"/>
    </row>
    <row r="130" spans="2:3" ht="12.75">
      <c r="B130" s="19" t="s">
        <v>159</v>
      </c>
      <c r="C130" s="18" t="s">
        <v>112</v>
      </c>
    </row>
    <row r="131" ht="6" customHeight="1">
      <c r="B131" s="19"/>
    </row>
    <row r="132" spans="2:14" ht="12.75">
      <c r="B132" s="19"/>
      <c r="C132" s="41"/>
      <c r="D132" s="43" t="s">
        <v>184</v>
      </c>
      <c r="E132" s="44"/>
      <c r="F132" s="47"/>
      <c r="G132" s="48"/>
      <c r="H132" s="48"/>
      <c r="I132" s="48"/>
      <c r="J132" s="49"/>
      <c r="K132" s="47"/>
      <c r="L132" s="48"/>
      <c r="M132" s="48"/>
      <c r="N132" s="49"/>
    </row>
    <row r="133" spans="2:14" ht="12.75">
      <c r="B133" s="19"/>
      <c r="C133" s="42" t="s">
        <v>131</v>
      </c>
      <c r="D133" s="45" t="s">
        <v>185</v>
      </c>
      <c r="E133" s="46"/>
      <c r="F133" s="45" t="s">
        <v>186</v>
      </c>
      <c r="G133" s="50"/>
      <c r="H133" s="50"/>
      <c r="I133" s="50"/>
      <c r="J133" s="46"/>
      <c r="K133" s="45" t="s">
        <v>187</v>
      </c>
      <c r="L133" s="50"/>
      <c r="M133" s="50"/>
      <c r="N133" s="46"/>
    </row>
    <row r="134" spans="2:14" ht="6" customHeight="1">
      <c r="B134" s="19"/>
      <c r="C134" s="51"/>
      <c r="D134" s="47"/>
      <c r="E134" s="49"/>
      <c r="F134" s="47"/>
      <c r="G134" s="48"/>
      <c r="H134" s="48"/>
      <c r="I134" s="48"/>
      <c r="J134" s="49"/>
      <c r="K134" s="47"/>
      <c r="L134" s="48"/>
      <c r="M134" s="48"/>
      <c r="N134" s="49"/>
    </row>
    <row r="135" spans="2:14" ht="12.75">
      <c r="B135" s="19"/>
      <c r="C135" s="52" t="s">
        <v>149</v>
      </c>
      <c r="D135" s="82" t="s">
        <v>221</v>
      </c>
      <c r="E135" s="83"/>
      <c r="F135" s="59" t="s">
        <v>230</v>
      </c>
      <c r="G135" s="24"/>
      <c r="H135" s="24"/>
      <c r="I135" s="24"/>
      <c r="J135" s="56"/>
      <c r="K135" s="55" t="s">
        <v>222</v>
      </c>
      <c r="L135" s="24"/>
      <c r="M135" s="24"/>
      <c r="N135" s="56"/>
    </row>
    <row r="136" spans="2:14" ht="12.75">
      <c r="B136" s="19"/>
      <c r="C136" s="53"/>
      <c r="D136" s="55"/>
      <c r="E136" s="56"/>
      <c r="F136" s="59" t="s">
        <v>231</v>
      </c>
      <c r="G136" s="24"/>
      <c r="H136" s="24"/>
      <c r="I136" s="24"/>
      <c r="J136" s="56"/>
      <c r="K136" s="76" t="s">
        <v>248</v>
      </c>
      <c r="L136" s="24" t="s">
        <v>223</v>
      </c>
      <c r="M136" s="24"/>
      <c r="N136" s="56"/>
    </row>
    <row r="137" spans="2:14" ht="12.75">
      <c r="B137" s="19"/>
      <c r="C137" s="53"/>
      <c r="D137" s="55"/>
      <c r="E137" s="56"/>
      <c r="F137" s="59" t="s">
        <v>281</v>
      </c>
      <c r="G137" s="24"/>
      <c r="H137" s="24"/>
      <c r="I137" s="24"/>
      <c r="J137" s="56"/>
      <c r="K137" s="76" t="s">
        <v>249</v>
      </c>
      <c r="L137" s="24" t="s">
        <v>224</v>
      </c>
      <c r="M137" s="24"/>
      <c r="N137" s="56"/>
    </row>
    <row r="138" spans="2:14" ht="12.75">
      <c r="B138" s="19"/>
      <c r="C138" s="53"/>
      <c r="D138" s="55"/>
      <c r="E138" s="56"/>
      <c r="F138" s="59" t="s">
        <v>232</v>
      </c>
      <c r="G138" s="24"/>
      <c r="H138" s="24"/>
      <c r="I138" s="24"/>
      <c r="J138" s="56"/>
      <c r="K138" s="76" t="s">
        <v>250</v>
      </c>
      <c r="L138" s="24" t="s">
        <v>251</v>
      </c>
      <c r="M138" s="24"/>
      <c r="N138" s="56"/>
    </row>
    <row r="139" spans="2:14" ht="12.75">
      <c r="B139" s="19"/>
      <c r="C139" s="53"/>
      <c r="D139" s="55"/>
      <c r="E139" s="56"/>
      <c r="G139" s="24"/>
      <c r="H139" s="24"/>
      <c r="I139" s="24"/>
      <c r="J139" s="56"/>
      <c r="K139" s="76"/>
      <c r="L139" s="24" t="s">
        <v>228</v>
      </c>
      <c r="M139" s="24"/>
      <c r="N139" s="56"/>
    </row>
    <row r="140" spans="2:14" ht="12.75">
      <c r="B140" s="19"/>
      <c r="C140" s="53"/>
      <c r="D140" s="55"/>
      <c r="E140" s="56"/>
      <c r="F140" s="59" t="s">
        <v>233</v>
      </c>
      <c r="G140" s="24"/>
      <c r="H140" s="24"/>
      <c r="I140" s="24"/>
      <c r="J140" s="56"/>
      <c r="K140" s="76" t="s">
        <v>252</v>
      </c>
      <c r="L140" s="24" t="s">
        <v>225</v>
      </c>
      <c r="M140" s="24"/>
      <c r="N140" s="56"/>
    </row>
    <row r="141" spans="2:14" ht="12.75">
      <c r="B141" s="19"/>
      <c r="C141" s="53"/>
      <c r="D141" s="55"/>
      <c r="E141" s="56"/>
      <c r="F141" s="59" t="s">
        <v>282</v>
      </c>
      <c r="G141" s="24"/>
      <c r="H141" s="24"/>
      <c r="I141" s="24"/>
      <c r="J141" s="56"/>
      <c r="K141" s="76" t="s">
        <v>253</v>
      </c>
      <c r="L141" s="24" t="s">
        <v>254</v>
      </c>
      <c r="M141" s="24"/>
      <c r="N141" s="56"/>
    </row>
    <row r="142" spans="2:14" ht="12.75">
      <c r="B142" s="19"/>
      <c r="C142" s="53"/>
      <c r="D142" s="55"/>
      <c r="E142" s="56"/>
      <c r="F142" s="59" t="s">
        <v>265</v>
      </c>
      <c r="G142" s="24"/>
      <c r="H142" s="24"/>
      <c r="I142" s="24"/>
      <c r="J142" s="56"/>
      <c r="K142" s="76"/>
      <c r="L142" s="24" t="s">
        <v>229</v>
      </c>
      <c r="M142" s="24"/>
      <c r="N142" s="56"/>
    </row>
    <row r="143" spans="2:14" ht="12.75">
      <c r="B143" s="19"/>
      <c r="C143" s="53"/>
      <c r="D143" s="55"/>
      <c r="E143" s="56"/>
      <c r="F143" s="59" t="s">
        <v>283</v>
      </c>
      <c r="G143" s="24"/>
      <c r="H143" s="24"/>
      <c r="I143" s="24"/>
      <c r="J143" s="56"/>
      <c r="K143" s="76" t="s">
        <v>255</v>
      </c>
      <c r="L143" s="24" t="s">
        <v>226</v>
      </c>
      <c r="M143" s="24"/>
      <c r="N143" s="56"/>
    </row>
    <row r="144" spans="2:14" ht="12.75">
      <c r="B144" s="19"/>
      <c r="C144" s="53"/>
      <c r="D144" s="55"/>
      <c r="E144" s="56"/>
      <c r="F144" s="59"/>
      <c r="G144" s="24"/>
      <c r="H144" s="24"/>
      <c r="I144" s="24"/>
      <c r="J144" s="56"/>
      <c r="K144" s="76" t="s">
        <v>256</v>
      </c>
      <c r="L144" s="24" t="s">
        <v>227</v>
      </c>
      <c r="M144" s="24"/>
      <c r="N144" s="56"/>
    </row>
    <row r="145" spans="2:14" ht="12.75">
      <c r="B145" s="19"/>
      <c r="C145" s="52"/>
      <c r="D145" s="82"/>
      <c r="E145" s="83"/>
      <c r="F145" s="59"/>
      <c r="G145" s="24"/>
      <c r="H145" s="24"/>
      <c r="I145" s="24"/>
      <c r="J145" s="56"/>
      <c r="K145" s="55"/>
      <c r="L145" s="24"/>
      <c r="M145" s="24"/>
      <c r="N145" s="56"/>
    </row>
    <row r="146" spans="2:14" ht="12.75">
      <c r="B146" s="19"/>
      <c r="C146" s="52" t="s">
        <v>150</v>
      </c>
      <c r="D146" s="82" t="s">
        <v>206</v>
      </c>
      <c r="E146" s="83"/>
      <c r="F146" s="59" t="s">
        <v>236</v>
      </c>
      <c r="G146" s="24"/>
      <c r="H146" s="24"/>
      <c r="I146" s="24"/>
      <c r="J146" s="56"/>
      <c r="K146" s="55" t="s">
        <v>222</v>
      </c>
      <c r="L146" s="24"/>
      <c r="M146" s="24"/>
      <c r="N146" s="56"/>
    </row>
    <row r="147" spans="2:14" ht="12.75">
      <c r="B147" s="19"/>
      <c r="C147" s="53"/>
      <c r="D147" s="55"/>
      <c r="E147" s="56"/>
      <c r="F147" s="59" t="s">
        <v>237</v>
      </c>
      <c r="G147" s="24"/>
      <c r="H147" s="24"/>
      <c r="I147" s="24"/>
      <c r="J147" s="56"/>
      <c r="K147" s="76" t="s">
        <v>248</v>
      </c>
      <c r="L147" s="24" t="s">
        <v>225</v>
      </c>
      <c r="M147" s="24"/>
      <c r="N147" s="56"/>
    </row>
    <row r="148" spans="2:14" ht="12.75">
      <c r="B148" s="19"/>
      <c r="C148" s="53"/>
      <c r="D148" s="55"/>
      <c r="E148" s="56"/>
      <c r="G148" s="24"/>
      <c r="H148" s="24"/>
      <c r="I148" s="24"/>
      <c r="J148" s="56"/>
      <c r="K148" s="76" t="s">
        <v>249</v>
      </c>
      <c r="L148" s="24" t="s">
        <v>234</v>
      </c>
      <c r="M148" s="24"/>
      <c r="N148" s="56"/>
    </row>
    <row r="149" spans="2:14" ht="12.75">
      <c r="B149" s="19"/>
      <c r="C149" s="53"/>
      <c r="D149" s="55"/>
      <c r="E149" s="56"/>
      <c r="F149" s="59" t="s">
        <v>238</v>
      </c>
      <c r="G149" s="24"/>
      <c r="H149" s="24"/>
      <c r="I149" s="24"/>
      <c r="J149" s="56"/>
      <c r="K149" s="76" t="s">
        <v>250</v>
      </c>
      <c r="L149" s="24" t="s">
        <v>235</v>
      </c>
      <c r="M149" s="24"/>
      <c r="N149" s="56"/>
    </row>
    <row r="150" spans="2:14" ht="12.75">
      <c r="B150" s="19"/>
      <c r="C150" s="53"/>
      <c r="D150" s="55"/>
      <c r="E150" s="56"/>
      <c r="F150" s="59" t="s">
        <v>239</v>
      </c>
      <c r="G150" s="24"/>
      <c r="H150" s="24"/>
      <c r="I150" s="24"/>
      <c r="J150" s="56"/>
      <c r="K150" s="76" t="s">
        <v>252</v>
      </c>
      <c r="L150" s="24" t="s">
        <v>257</v>
      </c>
      <c r="M150" s="24"/>
      <c r="N150" s="56"/>
    </row>
    <row r="151" spans="2:14" ht="12.75">
      <c r="B151" s="19"/>
      <c r="C151" s="53"/>
      <c r="D151" s="55"/>
      <c r="E151" s="56"/>
      <c r="F151" s="59" t="s">
        <v>285</v>
      </c>
      <c r="G151" s="24"/>
      <c r="H151" s="24"/>
      <c r="I151" s="24"/>
      <c r="J151" s="56"/>
      <c r="K151" s="76"/>
      <c r="L151" s="24" t="s">
        <v>245</v>
      </c>
      <c r="M151" s="24"/>
      <c r="N151" s="56"/>
    </row>
    <row r="152" spans="2:14" ht="12.75">
      <c r="B152" s="19"/>
      <c r="C152" s="53"/>
      <c r="D152" s="55"/>
      <c r="E152" s="56"/>
      <c r="F152" s="59" t="s">
        <v>240</v>
      </c>
      <c r="G152" s="24"/>
      <c r="H152" s="24"/>
      <c r="I152" s="24"/>
      <c r="J152" s="56"/>
      <c r="K152" s="76" t="s">
        <v>253</v>
      </c>
      <c r="L152" s="24" t="s">
        <v>284</v>
      </c>
      <c r="M152" s="24"/>
      <c r="N152" s="56"/>
    </row>
    <row r="153" spans="2:14" ht="12.75">
      <c r="B153" s="19"/>
      <c r="C153" s="53"/>
      <c r="D153" s="55"/>
      <c r="E153" s="56"/>
      <c r="F153" s="59"/>
      <c r="G153" s="24"/>
      <c r="H153" s="24"/>
      <c r="I153" s="24"/>
      <c r="J153" s="56"/>
      <c r="K153" s="76" t="s">
        <v>255</v>
      </c>
      <c r="L153" s="24" t="s">
        <v>258</v>
      </c>
      <c r="M153" s="24"/>
      <c r="N153" s="56"/>
    </row>
    <row r="154" spans="2:14" ht="12.75">
      <c r="B154" s="19"/>
      <c r="C154" s="53"/>
      <c r="D154" s="55"/>
      <c r="E154" s="56"/>
      <c r="F154" s="59" t="s">
        <v>241</v>
      </c>
      <c r="G154" s="24"/>
      <c r="H154" s="24"/>
      <c r="I154" s="24"/>
      <c r="J154" s="56"/>
      <c r="K154" s="76" t="s">
        <v>256</v>
      </c>
      <c r="L154" s="24" t="s">
        <v>259</v>
      </c>
      <c r="M154" s="24"/>
      <c r="N154" s="56"/>
    </row>
    <row r="155" spans="2:14" ht="12.75">
      <c r="B155" s="19"/>
      <c r="C155" s="53"/>
      <c r="D155" s="55"/>
      <c r="E155" s="56"/>
      <c r="F155" s="59"/>
      <c r="G155" s="24"/>
      <c r="H155" s="24"/>
      <c r="I155" s="24"/>
      <c r="J155" s="56"/>
      <c r="K155" s="14"/>
      <c r="L155" s="24" t="s">
        <v>246</v>
      </c>
      <c r="M155" s="24"/>
      <c r="N155" s="56"/>
    </row>
    <row r="156" spans="2:14" ht="12.75">
      <c r="B156" s="19"/>
      <c r="C156" s="53"/>
      <c r="D156" s="55"/>
      <c r="E156" s="56"/>
      <c r="F156" s="59" t="s">
        <v>242</v>
      </c>
      <c r="G156" s="24"/>
      <c r="H156" s="24"/>
      <c r="I156" s="24"/>
      <c r="J156" s="56"/>
      <c r="K156" s="14"/>
      <c r="L156" s="24" t="s">
        <v>247</v>
      </c>
      <c r="M156" s="24"/>
      <c r="N156" s="56"/>
    </row>
    <row r="157" spans="2:14" ht="12.75">
      <c r="B157" s="19"/>
      <c r="C157" s="53"/>
      <c r="D157" s="55"/>
      <c r="E157" s="56"/>
      <c r="F157" s="59" t="s">
        <v>243</v>
      </c>
      <c r="G157" s="24"/>
      <c r="H157" s="24"/>
      <c r="I157" s="24"/>
      <c r="J157" s="56"/>
      <c r="K157" s="76" t="s">
        <v>260</v>
      </c>
      <c r="L157" s="24" t="s">
        <v>227</v>
      </c>
      <c r="M157" s="24"/>
      <c r="N157" s="56"/>
    </row>
    <row r="158" spans="2:14" ht="6" customHeight="1">
      <c r="B158" s="75"/>
      <c r="C158" s="54"/>
      <c r="D158" s="57"/>
      <c r="E158" s="13"/>
      <c r="F158" s="57"/>
      <c r="G158" s="13"/>
      <c r="H158" s="13"/>
      <c r="I158" s="13"/>
      <c r="J158" s="58"/>
      <c r="K158" s="57"/>
      <c r="L158" s="13"/>
      <c r="M158" s="13"/>
      <c r="N158" s="58"/>
    </row>
    <row r="162" ht="12.75">
      <c r="N162" s="25" t="s">
        <v>132</v>
      </c>
    </row>
    <row r="163" ht="12.75">
      <c r="N163">
        <v>3</v>
      </c>
    </row>
    <row r="167" spans="3:14" ht="12.75">
      <c r="C167" s="41"/>
      <c r="D167" s="43" t="s">
        <v>184</v>
      </c>
      <c r="E167" s="44"/>
      <c r="F167" s="47"/>
      <c r="G167" s="48"/>
      <c r="H167" s="48"/>
      <c r="I167" s="48"/>
      <c r="J167" s="49"/>
      <c r="K167" s="47"/>
      <c r="L167" s="48"/>
      <c r="M167" s="48"/>
      <c r="N167" s="49"/>
    </row>
    <row r="168" spans="3:14" ht="12.75">
      <c r="C168" s="42" t="s">
        <v>131</v>
      </c>
      <c r="D168" s="45" t="s">
        <v>185</v>
      </c>
      <c r="E168" s="46"/>
      <c r="F168" s="45" t="s">
        <v>186</v>
      </c>
      <c r="G168" s="50"/>
      <c r="H168" s="50"/>
      <c r="I168" s="50"/>
      <c r="J168" s="46"/>
      <c r="K168" s="45" t="s">
        <v>187</v>
      </c>
      <c r="L168" s="50"/>
      <c r="M168" s="50"/>
      <c r="N168" s="46"/>
    </row>
    <row r="169" spans="2:14" ht="6" customHeight="1">
      <c r="B169" s="19"/>
      <c r="C169" s="53"/>
      <c r="D169" s="55"/>
      <c r="E169" s="56"/>
      <c r="F169" s="59"/>
      <c r="G169" s="24"/>
      <c r="H169" s="24"/>
      <c r="I169" s="24"/>
      <c r="J169" s="56"/>
      <c r="K169" s="55" t="s">
        <v>21</v>
      </c>
      <c r="L169" s="24"/>
      <c r="M169" s="24"/>
      <c r="N169" s="56"/>
    </row>
    <row r="170" spans="2:14" ht="12.75">
      <c r="B170" s="19"/>
      <c r="C170" s="52" t="s">
        <v>261</v>
      </c>
      <c r="D170" s="55"/>
      <c r="E170" s="56"/>
      <c r="F170" s="59" t="s">
        <v>262</v>
      </c>
      <c r="G170" s="24"/>
      <c r="H170" s="24"/>
      <c r="I170" s="24"/>
      <c r="J170" s="56"/>
      <c r="K170" s="55"/>
      <c r="L170" s="24"/>
      <c r="M170" s="24"/>
      <c r="N170" s="56"/>
    </row>
    <row r="171" spans="2:14" ht="12.75">
      <c r="B171" s="19"/>
      <c r="C171" s="53"/>
      <c r="D171" s="55"/>
      <c r="E171" s="56"/>
      <c r="F171" s="59" t="s">
        <v>268</v>
      </c>
      <c r="G171" s="24"/>
      <c r="H171" s="24"/>
      <c r="I171" s="24"/>
      <c r="J171" s="56"/>
      <c r="K171" s="55"/>
      <c r="L171" s="24"/>
      <c r="M171" s="24"/>
      <c r="N171" s="56"/>
    </row>
    <row r="172" spans="2:14" ht="12.75">
      <c r="B172" s="19"/>
      <c r="C172" s="53"/>
      <c r="D172" s="55"/>
      <c r="E172" s="56"/>
      <c r="F172" s="59" t="s">
        <v>269</v>
      </c>
      <c r="G172" s="24"/>
      <c r="H172" s="24"/>
      <c r="I172" s="24"/>
      <c r="J172" s="56"/>
      <c r="K172" s="55"/>
      <c r="L172" s="24"/>
      <c r="M172" s="24"/>
      <c r="N172" s="56"/>
    </row>
    <row r="173" spans="2:14" ht="12.75">
      <c r="B173" s="19"/>
      <c r="C173" s="53"/>
      <c r="D173" s="55"/>
      <c r="E173" s="56"/>
      <c r="F173" s="59" t="s">
        <v>270</v>
      </c>
      <c r="G173" s="24"/>
      <c r="H173" s="24"/>
      <c r="I173" s="24"/>
      <c r="J173" s="24"/>
      <c r="K173" s="55"/>
      <c r="L173" s="24"/>
      <c r="M173" s="24"/>
      <c r="N173" s="56"/>
    </row>
    <row r="174" spans="2:14" ht="12.75">
      <c r="B174" s="19"/>
      <c r="C174" s="53"/>
      <c r="D174" s="55"/>
      <c r="E174" s="56"/>
      <c r="F174" s="59"/>
      <c r="G174" s="24"/>
      <c r="H174" s="24"/>
      <c r="I174" s="24"/>
      <c r="J174" s="24"/>
      <c r="K174" s="55"/>
      <c r="L174" s="24"/>
      <c r="M174" s="24"/>
      <c r="N174" s="56"/>
    </row>
    <row r="175" spans="2:14" ht="12.75">
      <c r="B175" s="19"/>
      <c r="C175" s="52" t="s">
        <v>263</v>
      </c>
      <c r="D175" s="55"/>
      <c r="E175" s="56"/>
      <c r="F175" s="59" t="s">
        <v>264</v>
      </c>
      <c r="G175" s="24"/>
      <c r="H175" s="24"/>
      <c r="I175" s="24"/>
      <c r="J175" s="24"/>
      <c r="K175" s="55"/>
      <c r="L175" s="24"/>
      <c r="M175" s="24"/>
      <c r="N175" s="56"/>
    </row>
    <row r="176" spans="2:14" ht="12.75">
      <c r="B176" s="19"/>
      <c r="C176" s="53"/>
      <c r="D176" s="55"/>
      <c r="E176" s="56"/>
      <c r="F176" s="59" t="s">
        <v>271</v>
      </c>
      <c r="G176" s="24"/>
      <c r="H176" s="24"/>
      <c r="I176" s="24"/>
      <c r="J176" s="24"/>
      <c r="K176" s="55"/>
      <c r="L176" s="24"/>
      <c r="M176" s="24"/>
      <c r="N176" s="56"/>
    </row>
    <row r="177" spans="2:14" ht="12.75">
      <c r="B177" s="19"/>
      <c r="C177" s="53"/>
      <c r="D177" s="55"/>
      <c r="E177" s="56"/>
      <c r="F177" s="59" t="s">
        <v>272</v>
      </c>
      <c r="G177" s="24"/>
      <c r="H177" s="24"/>
      <c r="I177" s="24"/>
      <c r="J177" s="24"/>
      <c r="K177" s="55"/>
      <c r="L177" s="24"/>
      <c r="M177" s="24"/>
      <c r="N177" s="56"/>
    </row>
    <row r="178" spans="2:14" ht="12.75">
      <c r="B178" s="19"/>
      <c r="C178" s="53"/>
      <c r="D178" s="55"/>
      <c r="E178" s="56"/>
      <c r="F178" s="59" t="s">
        <v>297</v>
      </c>
      <c r="G178" s="24"/>
      <c r="H178" s="24"/>
      <c r="I178" s="24"/>
      <c r="J178" s="24"/>
      <c r="K178" s="55"/>
      <c r="L178" s="24"/>
      <c r="M178" s="24"/>
      <c r="N178" s="56"/>
    </row>
    <row r="179" spans="2:14" ht="12.75">
      <c r="B179" s="19"/>
      <c r="C179" s="53"/>
      <c r="D179" s="55"/>
      <c r="E179" s="56"/>
      <c r="F179" s="59" t="s">
        <v>296</v>
      </c>
      <c r="G179" s="24"/>
      <c r="H179" s="24"/>
      <c r="I179" s="24"/>
      <c r="J179" s="24"/>
      <c r="K179" s="55"/>
      <c r="L179" s="24"/>
      <c r="M179" s="24"/>
      <c r="N179" s="56"/>
    </row>
    <row r="180" spans="2:14" ht="12.75">
      <c r="B180" s="19"/>
      <c r="C180" s="53"/>
      <c r="D180" s="55"/>
      <c r="E180" s="56"/>
      <c r="F180" s="59"/>
      <c r="G180" s="24"/>
      <c r="H180" s="24"/>
      <c r="I180" s="24"/>
      <c r="J180" s="24"/>
      <c r="K180" s="55"/>
      <c r="L180" s="24"/>
      <c r="M180" s="24"/>
      <c r="N180" s="56"/>
    </row>
    <row r="181" spans="2:14" ht="12.75">
      <c r="B181" s="19"/>
      <c r="C181" s="52" t="s">
        <v>266</v>
      </c>
      <c r="D181" s="55"/>
      <c r="E181" s="56"/>
      <c r="F181" s="59" t="s">
        <v>267</v>
      </c>
      <c r="G181" s="24"/>
      <c r="H181" s="24"/>
      <c r="I181" s="24"/>
      <c r="J181" s="24"/>
      <c r="K181" s="55"/>
      <c r="L181" s="24"/>
      <c r="M181" s="24"/>
      <c r="N181" s="56"/>
    </row>
    <row r="182" spans="2:14" ht="12.75">
      <c r="B182" s="19"/>
      <c r="C182" s="53"/>
      <c r="D182" s="55"/>
      <c r="E182" s="56"/>
      <c r="F182" s="59" t="s">
        <v>299</v>
      </c>
      <c r="G182" s="24"/>
      <c r="H182" s="24"/>
      <c r="I182" s="24"/>
      <c r="J182" s="24"/>
      <c r="K182" s="55"/>
      <c r="L182" s="24"/>
      <c r="M182" s="24"/>
      <c r="N182" s="56"/>
    </row>
    <row r="183" spans="2:14" ht="12.75">
      <c r="B183" s="19"/>
      <c r="C183" s="53"/>
      <c r="D183" s="55"/>
      <c r="E183" s="56"/>
      <c r="F183" s="59" t="s">
        <v>311</v>
      </c>
      <c r="G183" s="24"/>
      <c r="H183" s="24"/>
      <c r="I183" s="24"/>
      <c r="J183" s="24"/>
      <c r="K183" s="55"/>
      <c r="L183" s="24"/>
      <c r="M183" s="24"/>
      <c r="N183" s="56"/>
    </row>
    <row r="184" spans="2:14" ht="12.75">
      <c r="B184" s="19"/>
      <c r="C184" s="53"/>
      <c r="D184" s="55"/>
      <c r="E184" s="56"/>
      <c r="F184" s="59" t="s">
        <v>310</v>
      </c>
      <c r="G184" s="24"/>
      <c r="H184" s="24"/>
      <c r="I184" s="24"/>
      <c r="J184" s="24"/>
      <c r="K184" s="55"/>
      <c r="L184" s="24"/>
      <c r="M184" s="24"/>
      <c r="N184" s="56"/>
    </row>
    <row r="185" spans="2:14" ht="12.75">
      <c r="B185" s="19"/>
      <c r="C185" s="53"/>
      <c r="D185" s="55"/>
      <c r="E185" s="56"/>
      <c r="F185" s="59" t="s">
        <v>312</v>
      </c>
      <c r="G185" s="24"/>
      <c r="H185" s="24"/>
      <c r="I185" s="24"/>
      <c r="J185" s="24"/>
      <c r="K185" s="55"/>
      <c r="L185" s="24"/>
      <c r="M185" s="24"/>
      <c r="N185" s="56"/>
    </row>
    <row r="186" spans="2:14" ht="12.75">
      <c r="B186" s="19"/>
      <c r="C186" s="53"/>
      <c r="D186" s="55"/>
      <c r="E186" s="56"/>
      <c r="F186" s="59"/>
      <c r="G186" s="24"/>
      <c r="H186" s="24"/>
      <c r="I186" s="24"/>
      <c r="J186" s="24"/>
      <c r="K186" s="55"/>
      <c r="L186" s="24"/>
      <c r="M186" s="24"/>
      <c r="N186" s="56"/>
    </row>
    <row r="187" spans="2:14" ht="12.75">
      <c r="B187" s="19"/>
      <c r="C187" s="52" t="s">
        <v>273</v>
      </c>
      <c r="D187" s="55"/>
      <c r="E187" s="56"/>
      <c r="F187" s="59" t="s">
        <v>286</v>
      </c>
      <c r="G187" s="24"/>
      <c r="H187" s="24"/>
      <c r="I187" s="24"/>
      <c r="J187" s="24"/>
      <c r="K187" s="55"/>
      <c r="L187" s="24"/>
      <c r="M187" s="24"/>
      <c r="N187" s="56"/>
    </row>
    <row r="188" spans="2:14" ht="12.75">
      <c r="B188" s="19"/>
      <c r="C188" s="53"/>
      <c r="D188" s="55"/>
      <c r="E188" s="56"/>
      <c r="F188" s="59" t="s">
        <v>287</v>
      </c>
      <c r="G188" s="24"/>
      <c r="H188" s="24"/>
      <c r="I188" s="24"/>
      <c r="J188" s="24"/>
      <c r="K188" s="55"/>
      <c r="L188" s="24"/>
      <c r="M188" s="24"/>
      <c r="N188" s="56"/>
    </row>
    <row r="189" spans="2:14" ht="12.75">
      <c r="B189" s="19"/>
      <c r="C189" s="53"/>
      <c r="D189" s="55"/>
      <c r="E189" s="56"/>
      <c r="F189" s="59" t="s">
        <v>298</v>
      </c>
      <c r="G189" s="24"/>
      <c r="H189" s="24"/>
      <c r="I189" s="24"/>
      <c r="J189" s="24"/>
      <c r="K189" s="55"/>
      <c r="L189" s="24"/>
      <c r="M189" s="24"/>
      <c r="N189" s="56"/>
    </row>
    <row r="190" spans="2:14" ht="6" customHeight="1">
      <c r="B190" s="19"/>
      <c r="C190" s="54"/>
      <c r="D190" s="57"/>
      <c r="E190" s="58"/>
      <c r="F190" s="57"/>
      <c r="G190" s="13"/>
      <c r="H190" s="13"/>
      <c r="I190" s="13"/>
      <c r="J190" s="58"/>
      <c r="K190" s="57"/>
      <c r="L190" s="13"/>
      <c r="M190" s="13"/>
      <c r="N190" s="58"/>
    </row>
    <row r="191" ht="12.75">
      <c r="B191" s="19"/>
    </row>
    <row r="192" ht="12.75">
      <c r="B192" s="19"/>
    </row>
    <row r="193" spans="2:3" ht="12.75">
      <c r="B193" s="19" t="s">
        <v>160</v>
      </c>
      <c r="C193" s="18" t="s">
        <v>113</v>
      </c>
    </row>
    <row r="194" ht="6" customHeight="1">
      <c r="B194" s="19"/>
    </row>
    <row r="195" spans="2:3" ht="12.75">
      <c r="B195" s="19"/>
      <c r="C195" t="s">
        <v>182</v>
      </c>
    </row>
    <row r="196" ht="12.75">
      <c r="B196" s="19"/>
    </row>
    <row r="197" ht="12.75">
      <c r="B197" s="19"/>
    </row>
    <row r="198" spans="2:3" ht="12.75">
      <c r="B198" s="19" t="s">
        <v>161</v>
      </c>
      <c r="C198" s="18" t="s">
        <v>114</v>
      </c>
    </row>
    <row r="199" ht="6" customHeight="1">
      <c r="B199" s="19"/>
    </row>
    <row r="200" spans="2:14" ht="12.75">
      <c r="B200" s="19"/>
      <c r="C200" s="80" t="s">
        <v>277</v>
      </c>
      <c r="D200" s="80"/>
      <c r="E200" s="80"/>
      <c r="F200" s="80"/>
      <c r="G200" s="80"/>
      <c r="H200" s="80"/>
      <c r="I200" s="80"/>
      <c r="J200" s="80"/>
      <c r="K200" s="80"/>
      <c r="L200" s="80"/>
      <c r="M200" s="80"/>
      <c r="N200" s="80"/>
    </row>
    <row r="201" spans="2:3" ht="12.75">
      <c r="B201" s="19"/>
      <c r="C201" t="s">
        <v>274</v>
      </c>
    </row>
    <row r="202" ht="12.75">
      <c r="B202" s="19"/>
    </row>
    <row r="203" ht="12.75">
      <c r="B203" s="19"/>
    </row>
    <row r="204" spans="2:3" ht="12.75">
      <c r="B204" s="19" t="s">
        <v>162</v>
      </c>
      <c r="C204" s="18" t="s">
        <v>115</v>
      </c>
    </row>
    <row r="205" ht="6" customHeight="1">
      <c r="B205" s="19"/>
    </row>
    <row r="206" spans="2:3" ht="12.75">
      <c r="B206" s="19"/>
      <c r="C206" t="s">
        <v>116</v>
      </c>
    </row>
    <row r="207" ht="8.25" customHeight="1">
      <c r="B207" s="19"/>
    </row>
    <row r="208" spans="2:14" ht="12.75">
      <c r="B208" s="19"/>
      <c r="I208" s="14"/>
      <c r="J208" s="14" t="s">
        <v>117</v>
      </c>
      <c r="K208" s="14"/>
      <c r="L208" s="14" t="s">
        <v>118</v>
      </c>
      <c r="M208" s="14"/>
      <c r="N208" s="14"/>
    </row>
    <row r="209" spans="2:14" ht="12.75">
      <c r="B209" s="19"/>
      <c r="C209" t="s">
        <v>21</v>
      </c>
      <c r="I209" s="14"/>
      <c r="J209" s="14" t="s">
        <v>119</v>
      </c>
      <c r="K209" s="14"/>
      <c r="L209" s="14" t="s">
        <v>119</v>
      </c>
      <c r="M209" s="14"/>
      <c r="N209" s="14" t="s">
        <v>120</v>
      </c>
    </row>
    <row r="210" spans="2:14" ht="12.75">
      <c r="B210" s="19"/>
      <c r="I210" s="14"/>
      <c r="J210" s="3" t="s">
        <v>12</v>
      </c>
      <c r="K210" s="14"/>
      <c r="L210" s="3" t="s">
        <v>12</v>
      </c>
      <c r="M210" s="14"/>
      <c r="N210" s="3" t="s">
        <v>12</v>
      </c>
    </row>
    <row r="211" ht="4.5" customHeight="1">
      <c r="B211" s="19"/>
    </row>
    <row r="212" spans="2:14" ht="12.75">
      <c r="B212" s="19"/>
      <c r="D212" t="s">
        <v>121</v>
      </c>
      <c r="J212" s="1">
        <f>31076+26000</f>
        <v>57076</v>
      </c>
      <c r="L212" s="1">
        <f>36391</f>
        <v>36391</v>
      </c>
      <c r="M212" s="1"/>
      <c r="N212" s="1">
        <f>+L212+J212</f>
        <v>93467</v>
      </c>
    </row>
    <row r="213" spans="2:14" ht="12.75">
      <c r="B213" s="19"/>
      <c r="D213" t="s">
        <v>122</v>
      </c>
      <c r="J213" s="1">
        <f>871234+95899+774740+154505-1</f>
        <v>1896377</v>
      </c>
      <c r="L213" s="1">
        <f>'BS'!I60-Notes!L212</f>
        <v>40000</v>
      </c>
      <c r="M213" s="1"/>
      <c r="N213" s="1">
        <f>+L213+J213</f>
        <v>1936377</v>
      </c>
    </row>
    <row r="214" spans="2:14" ht="13.5" thickBot="1">
      <c r="B214" s="19"/>
      <c r="J214" s="22">
        <f>SUM(J212:J213)</f>
        <v>1953453</v>
      </c>
      <c r="L214" s="22">
        <f>SUM(L212:L213)</f>
        <v>76391</v>
      </c>
      <c r="M214" s="32"/>
      <c r="N214" s="22">
        <f>SUM(N212:N213)</f>
        <v>2029844</v>
      </c>
    </row>
    <row r="215" ht="13.5" thickTop="1">
      <c r="B215" s="19"/>
    </row>
    <row r="216" ht="3" customHeight="1">
      <c r="B216" s="19"/>
    </row>
    <row r="217" spans="2:3" ht="12.75">
      <c r="B217" s="19"/>
      <c r="C217" t="s">
        <v>123</v>
      </c>
    </row>
    <row r="218" spans="2:14" ht="12.75">
      <c r="B218" s="19"/>
      <c r="C218" s="14" t="s">
        <v>124</v>
      </c>
      <c r="D218" t="s">
        <v>125</v>
      </c>
      <c r="M218" s="1"/>
      <c r="N218" s="73">
        <v>1063739</v>
      </c>
    </row>
    <row r="219" spans="2:14" ht="12.75">
      <c r="B219" s="19"/>
      <c r="C219" s="14" t="s">
        <v>124</v>
      </c>
      <c r="D219" t="s">
        <v>126</v>
      </c>
      <c r="J219" t="s">
        <v>21</v>
      </c>
      <c r="M219" s="1"/>
      <c r="N219" s="73">
        <v>941443</v>
      </c>
    </row>
    <row r="220" spans="2:14" ht="12.75">
      <c r="B220" s="19"/>
      <c r="C220" s="14" t="s">
        <v>124</v>
      </c>
      <c r="D220" t="s">
        <v>75</v>
      </c>
      <c r="J220" t="s">
        <v>21</v>
      </c>
      <c r="M220" s="1"/>
      <c r="N220" s="73">
        <f>1377+20372-19000+14001+1836+6076</f>
        <v>24662</v>
      </c>
    </row>
    <row r="221" spans="2:14" ht="13.5" thickBot="1">
      <c r="B221" s="19"/>
      <c r="M221" s="32"/>
      <c r="N221" s="22">
        <f>SUM(N218:N220)</f>
        <v>2029844</v>
      </c>
    </row>
    <row r="222" ht="13.5" thickTop="1">
      <c r="B222" s="19"/>
    </row>
    <row r="223" ht="12.75">
      <c r="B223" s="19"/>
    </row>
    <row r="224" spans="2:3" ht="12.75">
      <c r="B224" s="19" t="s">
        <v>163</v>
      </c>
      <c r="C224" s="18" t="s">
        <v>127</v>
      </c>
    </row>
    <row r="225" ht="6" customHeight="1">
      <c r="B225" s="19"/>
    </row>
    <row r="226" spans="2:14" ht="12.75">
      <c r="B226" s="19"/>
      <c r="C226" s="80" t="s">
        <v>173</v>
      </c>
      <c r="D226" s="80"/>
      <c r="E226" s="80"/>
      <c r="F226" s="80"/>
      <c r="G226" s="80"/>
      <c r="H226" s="80"/>
      <c r="I226" s="80"/>
      <c r="J226" s="80"/>
      <c r="K226" s="80"/>
      <c r="L226" s="80"/>
      <c r="M226" s="80"/>
      <c r="N226" s="80"/>
    </row>
    <row r="227" spans="2:3" ht="12.75">
      <c r="B227" s="19"/>
      <c r="C227" t="s">
        <v>174</v>
      </c>
    </row>
    <row r="228" ht="12.75">
      <c r="B228" s="19"/>
    </row>
    <row r="229" ht="12.75">
      <c r="B229" s="19"/>
    </row>
    <row r="230" spans="2:3" ht="12.75">
      <c r="B230" s="19" t="s">
        <v>164</v>
      </c>
      <c r="C230" s="18" t="s">
        <v>128</v>
      </c>
    </row>
    <row r="231" ht="6" customHeight="1">
      <c r="B231" s="19"/>
    </row>
    <row r="232" spans="2:3" ht="12.75">
      <c r="B232" s="19"/>
      <c r="C232" t="s">
        <v>129</v>
      </c>
    </row>
    <row r="233" ht="12.75">
      <c r="B233" s="19"/>
    </row>
    <row r="234" ht="12.75">
      <c r="B234" s="19"/>
    </row>
    <row r="235" ht="12.75">
      <c r="B235" s="19"/>
    </row>
    <row r="236" ht="12.75">
      <c r="B236" s="19"/>
    </row>
    <row r="237" ht="12.75">
      <c r="B237" s="19"/>
    </row>
    <row r="238" ht="12.75">
      <c r="B238" s="19"/>
    </row>
    <row r="239" ht="12.75">
      <c r="B239" s="19"/>
    </row>
    <row r="240" spans="2:14" ht="12.75">
      <c r="B240" s="19"/>
      <c r="N240" s="25" t="s">
        <v>207</v>
      </c>
    </row>
    <row r="241" spans="2:14" ht="12.75">
      <c r="B241" s="19"/>
      <c r="N241">
        <v>4</v>
      </c>
    </row>
    <row r="242" ht="12.75">
      <c r="B242" s="19"/>
    </row>
    <row r="243" ht="12.75">
      <c r="B243" s="19"/>
    </row>
    <row r="244" spans="2:3" ht="12.75">
      <c r="B244" s="19" t="s">
        <v>165</v>
      </c>
      <c r="C244" s="18" t="s">
        <v>130</v>
      </c>
    </row>
    <row r="245" ht="6" customHeight="1">
      <c r="B245" s="19"/>
    </row>
    <row r="246" spans="2:3" ht="12.75">
      <c r="B246" s="19"/>
      <c r="C246" t="s">
        <v>208</v>
      </c>
    </row>
    <row r="247" spans="2:3" ht="12.75">
      <c r="B247" s="19"/>
      <c r="C247" t="s">
        <v>209</v>
      </c>
    </row>
    <row r="248" spans="2:4" ht="12.75">
      <c r="B248" s="19"/>
      <c r="D248" s="69"/>
    </row>
    <row r="249" spans="2:5" ht="12.75">
      <c r="B249" s="19"/>
      <c r="C249" s="14" t="s">
        <v>13</v>
      </c>
      <c r="D249" s="69" t="s">
        <v>304</v>
      </c>
      <c r="E249" s="69"/>
    </row>
    <row r="250" spans="2:4" ht="12.75">
      <c r="B250" s="19"/>
      <c r="D250" t="s">
        <v>303</v>
      </c>
    </row>
    <row r="251" spans="2:4" ht="12.75">
      <c r="B251" s="19"/>
      <c r="D251" t="s">
        <v>302</v>
      </c>
    </row>
    <row r="252" ht="12.75">
      <c r="B252" s="19"/>
    </row>
    <row r="253" spans="2:4" ht="12.75">
      <c r="B253" s="19"/>
      <c r="C253" s="14" t="s">
        <v>15</v>
      </c>
      <c r="D253" t="s">
        <v>305</v>
      </c>
    </row>
    <row r="254" spans="2:4" ht="12.75">
      <c r="B254" s="19"/>
      <c r="D254" t="s">
        <v>306</v>
      </c>
    </row>
    <row r="255" spans="2:4" ht="12.75">
      <c r="B255" s="19"/>
      <c r="D255" t="s">
        <v>307</v>
      </c>
    </row>
    <row r="256" spans="2:4" ht="12.75">
      <c r="B256" s="19"/>
      <c r="D256" t="s">
        <v>308</v>
      </c>
    </row>
    <row r="257" ht="12.75">
      <c r="B257" s="19"/>
    </row>
    <row r="258" spans="2:3" ht="12.75">
      <c r="B258" s="19"/>
      <c r="C258" t="s">
        <v>300</v>
      </c>
    </row>
    <row r="259" spans="2:3" ht="12.75">
      <c r="B259" s="19"/>
      <c r="C259" t="s">
        <v>183</v>
      </c>
    </row>
    <row r="260" ht="12.75">
      <c r="B260" s="19"/>
    </row>
    <row r="261" ht="12.75">
      <c r="B261" s="19"/>
    </row>
    <row r="262" spans="2:3" ht="12.75">
      <c r="B262" s="19" t="s">
        <v>166</v>
      </c>
      <c r="C262" s="18" t="s">
        <v>133</v>
      </c>
    </row>
    <row r="263" spans="2:14" ht="12.75">
      <c r="B263" s="19"/>
      <c r="C263" t="s">
        <v>21</v>
      </c>
      <c r="J263" s="14"/>
      <c r="K263" s="14"/>
      <c r="L263" s="14"/>
      <c r="M263" s="14"/>
      <c r="N263" s="14" t="s">
        <v>134</v>
      </c>
    </row>
    <row r="264" spans="2:14" ht="12.75">
      <c r="B264" s="19"/>
      <c r="J264" s="23" t="s">
        <v>14</v>
      </c>
      <c r="K264" s="14"/>
      <c r="L264" s="23" t="s">
        <v>135</v>
      </c>
      <c r="M264" s="14"/>
      <c r="N264" s="23" t="s">
        <v>136</v>
      </c>
    </row>
    <row r="265" spans="2:14" ht="12.75">
      <c r="B265" s="19"/>
      <c r="C265" s="20" t="s">
        <v>137</v>
      </c>
      <c r="J265" s="3" t="s">
        <v>12</v>
      </c>
      <c r="K265" s="14"/>
      <c r="L265" s="3" t="s">
        <v>12</v>
      </c>
      <c r="M265" s="14"/>
      <c r="N265" s="3" t="s">
        <v>12</v>
      </c>
    </row>
    <row r="266" ht="6.75" customHeight="1">
      <c r="B266" s="19"/>
    </row>
    <row r="267" spans="2:14" ht="12.75">
      <c r="B267" s="19"/>
      <c r="C267" t="s">
        <v>138</v>
      </c>
      <c r="J267" s="9">
        <f>941990</f>
        <v>941990</v>
      </c>
      <c r="K267" s="9"/>
      <c r="L267" s="9">
        <f>103269</f>
        <v>103269</v>
      </c>
      <c r="M267" s="9"/>
      <c r="N267" s="9">
        <f>2656858</f>
        <v>2656858</v>
      </c>
    </row>
    <row r="268" spans="2:14" ht="12.75">
      <c r="B268" s="19"/>
      <c r="C268" t="s">
        <v>139</v>
      </c>
      <c r="J268" s="9">
        <f>70970</f>
        <v>70970</v>
      </c>
      <c r="K268" s="9"/>
      <c r="L268" s="9">
        <f>23796</f>
        <v>23796</v>
      </c>
      <c r="M268" s="9"/>
      <c r="N268" s="9">
        <f>1094228</f>
        <v>1094228</v>
      </c>
    </row>
    <row r="269" spans="2:14" ht="12.75">
      <c r="B269" s="19"/>
      <c r="C269" t="s">
        <v>140</v>
      </c>
      <c r="J269" s="9">
        <f>13027</f>
        <v>13027</v>
      </c>
      <c r="K269" s="9"/>
      <c r="L269" s="9">
        <f>-1505</f>
        <v>-1505</v>
      </c>
      <c r="M269" s="9"/>
      <c r="N269" s="9">
        <f>190398</f>
        <v>190398</v>
      </c>
    </row>
    <row r="270" spans="2:14" ht="12.75">
      <c r="B270" s="19"/>
      <c r="C270" t="s">
        <v>75</v>
      </c>
      <c r="J270" s="12">
        <f>J272-SUM(J267:J269)</f>
        <v>48088</v>
      </c>
      <c r="K270" s="9"/>
      <c r="L270" s="12">
        <f>-16471</f>
        <v>-16471</v>
      </c>
      <c r="M270" s="9"/>
      <c r="N270" s="12">
        <f>312585</f>
        <v>312585</v>
      </c>
    </row>
    <row r="271" spans="2:14" ht="4.5" customHeight="1">
      <c r="B271" s="19"/>
      <c r="J271" s="9"/>
      <c r="K271" s="9"/>
      <c r="L271" s="9"/>
      <c r="M271" s="9"/>
      <c r="N271" s="9"/>
    </row>
    <row r="272" spans="2:14" ht="13.5" thickBot="1">
      <c r="B272" s="19"/>
      <c r="J272" s="11">
        <f>PL!M23</f>
        <v>1074075</v>
      </c>
      <c r="K272" s="9"/>
      <c r="L272" s="9">
        <f>SUM(L267:L270)</f>
        <v>109089</v>
      </c>
      <c r="M272" s="9"/>
      <c r="N272" s="9">
        <f>SUM(N267:N270)</f>
        <v>4254069</v>
      </c>
    </row>
    <row r="273" spans="2:14" ht="6" customHeight="1" thickTop="1">
      <c r="B273" s="19"/>
      <c r="J273" s="9"/>
      <c r="K273" s="9"/>
      <c r="L273" s="9"/>
      <c r="M273" s="9"/>
      <c r="N273" s="9"/>
    </row>
    <row r="274" spans="2:14" ht="12.75">
      <c r="B274" s="19"/>
      <c r="C274" t="s">
        <v>141</v>
      </c>
      <c r="J274" s="9"/>
      <c r="K274" s="9"/>
      <c r="L274" s="9">
        <f>-52812</f>
        <v>-52812</v>
      </c>
      <c r="M274" s="9"/>
      <c r="N274" s="9" t="s">
        <v>17</v>
      </c>
    </row>
    <row r="275" spans="2:14" ht="12.75">
      <c r="B275" s="19"/>
      <c r="C275" t="s">
        <v>210</v>
      </c>
      <c r="J275" s="9"/>
      <c r="K275" s="9"/>
      <c r="L275" s="12">
        <v>-132098</v>
      </c>
      <c r="M275" s="9"/>
      <c r="N275" s="12" t="s">
        <v>17</v>
      </c>
    </row>
    <row r="276" spans="2:14" ht="4.5" customHeight="1">
      <c r="B276" s="19"/>
      <c r="J276" s="9"/>
      <c r="K276" s="9"/>
      <c r="L276" s="9"/>
      <c r="M276" s="9"/>
      <c r="N276" s="9"/>
    </row>
    <row r="277" spans="2:14" ht="12.75">
      <c r="B277" s="19"/>
      <c r="J277" s="9"/>
      <c r="K277" s="9"/>
      <c r="L277" s="9">
        <f>SUM(L272:L275)</f>
        <v>-75821</v>
      </c>
      <c r="M277" s="9"/>
      <c r="N277" s="9">
        <f>SUM(N272:N275)</f>
        <v>4254069</v>
      </c>
    </row>
    <row r="278" spans="2:14" ht="12.75">
      <c r="B278" s="19"/>
      <c r="C278" t="s">
        <v>101</v>
      </c>
      <c r="J278" s="9"/>
      <c r="K278" s="9"/>
      <c r="L278" s="12">
        <f>-21237</f>
        <v>-21237</v>
      </c>
      <c r="M278" s="9"/>
      <c r="N278" s="12">
        <f>102762</f>
        <v>102762</v>
      </c>
    </row>
    <row r="279" spans="2:14" ht="4.5" customHeight="1">
      <c r="B279" s="19"/>
      <c r="J279" s="9"/>
      <c r="K279" s="9"/>
      <c r="L279" s="9"/>
      <c r="M279" s="9"/>
      <c r="N279" s="9"/>
    </row>
    <row r="280" spans="2:14" ht="13.5" thickBot="1">
      <c r="B280" s="19"/>
      <c r="C280" t="s">
        <v>21</v>
      </c>
      <c r="J280" s="9"/>
      <c r="K280" s="9"/>
      <c r="L280" s="11">
        <f>SUM(L277:L278)</f>
        <v>-97058</v>
      </c>
      <c r="M280" s="9"/>
      <c r="N280" s="11">
        <f>SUM(N277:N278)</f>
        <v>4356831</v>
      </c>
    </row>
    <row r="281" spans="2:14" ht="9" customHeight="1" thickTop="1">
      <c r="B281" s="19"/>
      <c r="J281" s="9"/>
      <c r="K281" s="9"/>
      <c r="L281" s="9"/>
      <c r="M281" s="9"/>
      <c r="N281" s="9"/>
    </row>
    <row r="282" spans="2:14" ht="12.75">
      <c r="B282" s="19"/>
      <c r="C282" s="20" t="s">
        <v>142</v>
      </c>
      <c r="J282" s="9"/>
      <c r="K282" s="9"/>
      <c r="L282" s="9"/>
      <c r="M282" s="9"/>
      <c r="N282" s="9"/>
    </row>
    <row r="283" spans="2:14" ht="6" customHeight="1">
      <c r="B283" s="19"/>
      <c r="J283" s="9"/>
      <c r="K283" s="9"/>
      <c r="L283" s="9"/>
      <c r="M283" s="9"/>
      <c r="N283" s="9"/>
    </row>
    <row r="284" spans="2:14" ht="12.75">
      <c r="B284" s="19"/>
      <c r="C284" t="s">
        <v>143</v>
      </c>
      <c r="J284" s="9">
        <f>1046921</f>
        <v>1046921</v>
      </c>
      <c r="K284" s="9"/>
      <c r="L284" s="9">
        <f>132223</f>
        <v>132223</v>
      </c>
      <c r="M284" s="9"/>
      <c r="N284" s="9">
        <f>3964564</f>
        <v>3964564</v>
      </c>
    </row>
    <row r="285" spans="2:14" ht="12.75">
      <c r="B285" s="19"/>
      <c r="C285" t="s">
        <v>144</v>
      </c>
      <c r="J285" s="12">
        <f>27154</f>
        <v>27154</v>
      </c>
      <c r="K285" s="9"/>
      <c r="L285" s="12">
        <f>-23134</f>
        <v>-23134</v>
      </c>
      <c r="M285" s="9"/>
      <c r="N285" s="12">
        <f>289505</f>
        <v>289505</v>
      </c>
    </row>
    <row r="286" spans="2:14" ht="4.5" customHeight="1">
      <c r="B286" s="19"/>
      <c r="J286" s="9"/>
      <c r="K286" s="9"/>
      <c r="L286" s="9"/>
      <c r="M286" s="9"/>
      <c r="N286" s="9"/>
    </row>
    <row r="287" spans="2:14" ht="13.5" thickBot="1">
      <c r="B287" s="19"/>
      <c r="J287" s="11">
        <f>SUM(J284:J285)</f>
        <v>1074075</v>
      </c>
      <c r="K287" s="9"/>
      <c r="L287" s="9">
        <f>SUM(L284:L285)</f>
        <v>109089</v>
      </c>
      <c r="M287" s="9"/>
      <c r="N287" s="9">
        <f>SUM(N284:N285)</f>
        <v>4254069</v>
      </c>
    </row>
    <row r="288" spans="2:14" ht="6" customHeight="1" thickTop="1">
      <c r="B288" s="19"/>
      <c r="J288" s="9"/>
      <c r="K288" s="9"/>
      <c r="L288" s="9"/>
      <c r="M288" s="9"/>
      <c r="N288" s="9"/>
    </row>
    <row r="289" spans="2:14" ht="12.75">
      <c r="B289" s="19"/>
      <c r="C289" t="s">
        <v>141</v>
      </c>
      <c r="J289" s="9"/>
      <c r="K289" s="9"/>
      <c r="L289" s="9">
        <f>L274</f>
        <v>-52812</v>
      </c>
      <c r="M289" s="9"/>
      <c r="N289" s="9" t="s">
        <v>17</v>
      </c>
    </row>
    <row r="290" spans="2:14" ht="12.75">
      <c r="B290" s="19"/>
      <c r="C290" t="s">
        <v>210</v>
      </c>
      <c r="J290" s="9"/>
      <c r="K290" s="9"/>
      <c r="L290" s="12">
        <f>L275</f>
        <v>-132098</v>
      </c>
      <c r="M290" s="9"/>
      <c r="N290" s="12" t="s">
        <v>17</v>
      </c>
    </row>
    <row r="291" spans="2:14" ht="4.5" customHeight="1">
      <c r="B291" s="19"/>
      <c r="J291" s="9"/>
      <c r="K291" s="9"/>
      <c r="L291" s="9"/>
      <c r="M291" s="9"/>
      <c r="N291" s="9"/>
    </row>
    <row r="292" spans="2:14" ht="12.75">
      <c r="B292" s="19"/>
      <c r="J292" s="9"/>
      <c r="K292" s="9"/>
      <c r="L292" s="9">
        <f>SUM(L287:L290)</f>
        <v>-75821</v>
      </c>
      <c r="M292" s="9"/>
      <c r="N292" s="9">
        <f>SUM(N287:N290)</f>
        <v>4254069</v>
      </c>
    </row>
    <row r="293" spans="2:14" ht="12.75">
      <c r="B293" s="19"/>
      <c r="C293" t="s">
        <v>101</v>
      </c>
      <c r="J293" s="9"/>
      <c r="K293" s="9"/>
      <c r="L293" s="12">
        <f>L278</f>
        <v>-21237</v>
      </c>
      <c r="M293" s="9"/>
      <c r="N293" s="12">
        <f>N278</f>
        <v>102762</v>
      </c>
    </row>
    <row r="294" spans="2:14" ht="4.5" customHeight="1">
      <c r="B294" s="19"/>
      <c r="J294" s="9"/>
      <c r="K294" s="9"/>
      <c r="L294" s="9"/>
      <c r="M294" s="9"/>
      <c r="N294" s="9"/>
    </row>
    <row r="295" spans="2:14" ht="13.5" thickBot="1">
      <c r="B295" s="19"/>
      <c r="C295" t="s">
        <v>21</v>
      </c>
      <c r="J295" s="9"/>
      <c r="K295" s="9"/>
      <c r="L295" s="11">
        <f>SUM(L292:L293)</f>
        <v>-97058</v>
      </c>
      <c r="M295" s="9"/>
      <c r="N295" s="11">
        <f>SUM(N292:N293)</f>
        <v>4356831</v>
      </c>
    </row>
    <row r="296" ht="13.5" thickTop="1">
      <c r="B296" s="19"/>
    </row>
    <row r="297" spans="2:3" ht="12.75">
      <c r="B297" s="19"/>
      <c r="C297" t="s">
        <v>175</v>
      </c>
    </row>
    <row r="298" spans="2:3" ht="12.75">
      <c r="B298" s="19"/>
      <c r="C298" t="s">
        <v>176</v>
      </c>
    </row>
    <row r="299" ht="12.75">
      <c r="B299" s="19"/>
    </row>
    <row r="300" ht="12.75">
      <c r="B300" s="19"/>
    </row>
    <row r="301" spans="2:3" ht="12.75">
      <c r="B301" s="19" t="s">
        <v>167</v>
      </c>
      <c r="C301" s="18" t="s">
        <v>145</v>
      </c>
    </row>
    <row r="302" ht="6" customHeight="1">
      <c r="B302" s="19"/>
    </row>
    <row r="303" spans="2:14" ht="12.75">
      <c r="B303" s="19"/>
      <c r="C303" s="80" t="s">
        <v>313</v>
      </c>
      <c r="D303" s="80"/>
      <c r="E303" s="80"/>
      <c r="F303" s="80"/>
      <c r="G303" s="80"/>
      <c r="H303" s="80"/>
      <c r="I303" s="80"/>
      <c r="J303" s="80"/>
      <c r="K303" s="80"/>
      <c r="L303" s="80"/>
      <c r="M303" s="80"/>
      <c r="N303" s="80"/>
    </row>
    <row r="304" spans="2:14" ht="12.75">
      <c r="B304" s="19"/>
      <c r="C304" s="80" t="s">
        <v>314</v>
      </c>
      <c r="D304" s="80"/>
      <c r="E304" s="80"/>
      <c r="F304" s="80"/>
      <c r="G304" s="80"/>
      <c r="H304" s="80"/>
      <c r="I304" s="80"/>
      <c r="J304" s="80"/>
      <c r="K304" s="80"/>
      <c r="L304" s="80"/>
      <c r="M304" s="80"/>
      <c r="N304" s="80"/>
    </row>
    <row r="305" spans="2:14" ht="12.75">
      <c r="B305" s="19"/>
      <c r="C305" s="80" t="s">
        <v>315</v>
      </c>
      <c r="D305" s="80"/>
      <c r="E305" s="80"/>
      <c r="F305" s="80"/>
      <c r="G305" s="80"/>
      <c r="H305" s="80"/>
      <c r="I305" s="80"/>
      <c r="J305" s="80"/>
      <c r="K305" s="80"/>
      <c r="L305" s="80"/>
      <c r="M305" s="80"/>
      <c r="N305" s="80"/>
    </row>
    <row r="306" spans="2:14" ht="12.75">
      <c r="B306" s="19"/>
      <c r="C306" s="80" t="s">
        <v>316</v>
      </c>
      <c r="D306" s="80"/>
      <c r="E306" s="80"/>
      <c r="F306" s="80"/>
      <c r="G306" s="80"/>
      <c r="H306" s="80"/>
      <c r="I306" s="80"/>
      <c r="J306" s="80"/>
      <c r="K306" s="80"/>
      <c r="L306" s="80"/>
      <c r="M306" s="80"/>
      <c r="N306" s="80"/>
    </row>
    <row r="307" ht="12.75">
      <c r="B307" s="19"/>
    </row>
    <row r="308" ht="12.75">
      <c r="B308" s="19"/>
    </row>
    <row r="309" spans="2:3" ht="12.75">
      <c r="B309" s="19" t="s">
        <v>168</v>
      </c>
      <c r="C309" s="18" t="s">
        <v>146</v>
      </c>
    </row>
    <row r="310" ht="6" customHeight="1">
      <c r="B310" s="19"/>
    </row>
    <row r="311" spans="2:14" ht="12.75">
      <c r="B311" s="19"/>
      <c r="C311" s="80" t="s">
        <v>323</v>
      </c>
      <c r="D311" s="80"/>
      <c r="E311" s="80"/>
      <c r="F311" s="80"/>
      <c r="G311" s="80"/>
      <c r="H311" s="80"/>
      <c r="I311" s="80"/>
      <c r="J311" s="80"/>
      <c r="K311" s="80"/>
      <c r="L311" s="80"/>
      <c r="M311" s="80"/>
      <c r="N311" s="80"/>
    </row>
    <row r="312" spans="2:14" ht="12.75" customHeight="1">
      <c r="B312" s="19"/>
      <c r="C312" s="80" t="s">
        <v>321</v>
      </c>
      <c r="D312" s="80"/>
      <c r="E312" s="80"/>
      <c r="F312" s="80"/>
      <c r="G312" s="80"/>
      <c r="H312" s="80"/>
      <c r="I312" s="80"/>
      <c r="J312" s="80"/>
      <c r="K312" s="80"/>
      <c r="L312" s="80"/>
      <c r="M312" s="80"/>
      <c r="N312" s="80"/>
    </row>
    <row r="313" spans="2:14" ht="12.75" customHeight="1">
      <c r="B313" s="19"/>
      <c r="C313" s="86" t="s">
        <v>322</v>
      </c>
      <c r="D313" s="67"/>
      <c r="E313" s="67"/>
      <c r="F313" s="67"/>
      <c r="G313" s="67"/>
      <c r="H313" s="67"/>
      <c r="I313" s="67"/>
      <c r="J313" s="67"/>
      <c r="K313" s="67"/>
      <c r="L313" s="67"/>
      <c r="M313" s="67"/>
      <c r="N313" s="67"/>
    </row>
    <row r="314" spans="2:14" ht="12.75" customHeight="1">
      <c r="B314" s="19"/>
      <c r="C314" s="86" t="s">
        <v>324</v>
      </c>
      <c r="D314" s="67"/>
      <c r="E314" s="67"/>
      <c r="F314" s="67"/>
      <c r="G314" s="67"/>
      <c r="H314" s="67"/>
      <c r="I314" s="67"/>
      <c r="J314" s="67"/>
      <c r="K314" s="67"/>
      <c r="L314" s="67"/>
      <c r="M314" s="67"/>
      <c r="N314" s="67"/>
    </row>
    <row r="315" spans="2:14" ht="12.75" customHeight="1">
      <c r="B315" s="19"/>
      <c r="C315" s="86" t="s">
        <v>21</v>
      </c>
      <c r="D315" s="67"/>
      <c r="E315" s="67"/>
      <c r="F315" s="67"/>
      <c r="G315" s="67"/>
      <c r="H315" s="67"/>
      <c r="I315" s="67"/>
      <c r="J315" s="67"/>
      <c r="K315" s="67"/>
      <c r="L315" s="67"/>
      <c r="M315" s="67"/>
      <c r="N315" s="67"/>
    </row>
    <row r="316" spans="2:14" ht="12.75" customHeight="1">
      <c r="B316" s="19"/>
      <c r="C316" s="86" t="s">
        <v>325</v>
      </c>
      <c r="D316" s="67"/>
      <c r="E316" s="67"/>
      <c r="F316" s="67"/>
      <c r="G316" s="67"/>
      <c r="H316" s="67"/>
      <c r="I316" s="67"/>
      <c r="J316" s="67"/>
      <c r="K316" s="67"/>
      <c r="L316" s="67"/>
      <c r="M316" s="67"/>
      <c r="N316" s="67"/>
    </row>
    <row r="317" spans="2:14" ht="12.75" customHeight="1">
      <c r="B317" s="19"/>
      <c r="C317" s="86" t="s">
        <v>326</v>
      </c>
      <c r="D317" s="67"/>
      <c r="E317" s="67"/>
      <c r="F317" s="67"/>
      <c r="G317" s="67"/>
      <c r="H317" s="67"/>
      <c r="I317" s="67"/>
      <c r="J317" s="67"/>
      <c r="K317" s="67"/>
      <c r="L317" s="67"/>
      <c r="M317" s="67"/>
      <c r="N317" s="67"/>
    </row>
    <row r="318" spans="2:14" ht="12.75" customHeight="1">
      <c r="B318" s="19"/>
      <c r="C318" t="s">
        <v>21</v>
      </c>
      <c r="D318" s="67"/>
      <c r="E318" s="67"/>
      <c r="F318" s="67"/>
      <c r="G318" s="67"/>
      <c r="H318" s="67"/>
      <c r="I318" s="67"/>
      <c r="J318" s="67"/>
      <c r="K318" s="67"/>
      <c r="L318" s="67"/>
      <c r="M318" s="67"/>
      <c r="N318" s="67"/>
    </row>
    <row r="319" spans="2:14" ht="12.75" customHeight="1">
      <c r="B319" s="19"/>
      <c r="D319" s="67"/>
      <c r="E319" s="67"/>
      <c r="F319" s="67"/>
      <c r="G319" s="67"/>
      <c r="H319" s="67"/>
      <c r="I319" s="67"/>
      <c r="J319" s="67"/>
      <c r="K319" s="67"/>
      <c r="L319" s="67"/>
      <c r="M319" s="67"/>
      <c r="N319" s="67"/>
    </row>
    <row r="320" spans="2:14" ht="12.75" customHeight="1">
      <c r="B320" s="19"/>
      <c r="D320" s="67"/>
      <c r="E320" s="67"/>
      <c r="F320" s="67"/>
      <c r="G320" s="67"/>
      <c r="H320" s="67"/>
      <c r="I320" s="67"/>
      <c r="J320" s="67"/>
      <c r="K320" s="67"/>
      <c r="L320" s="67"/>
      <c r="M320" s="67"/>
      <c r="N320" s="67"/>
    </row>
    <row r="321" spans="2:14" ht="12.75" customHeight="1">
      <c r="B321" s="19"/>
      <c r="D321" s="67"/>
      <c r="E321" s="67"/>
      <c r="F321" s="67"/>
      <c r="G321" s="67"/>
      <c r="H321" s="67"/>
      <c r="I321" s="67"/>
      <c r="J321" s="67"/>
      <c r="K321" s="67"/>
      <c r="L321" s="67"/>
      <c r="M321" s="67"/>
      <c r="N321" s="67"/>
    </row>
    <row r="322" ht="12.75">
      <c r="B322" s="19"/>
    </row>
    <row r="323" ht="12.75">
      <c r="B323" s="19"/>
    </row>
    <row r="324" ht="12.75">
      <c r="B324" s="19"/>
    </row>
    <row r="325" spans="2:14" ht="12.75">
      <c r="B325" s="19"/>
      <c r="N325" s="25" t="s">
        <v>275</v>
      </c>
    </row>
    <row r="326" spans="2:14" ht="12.75">
      <c r="B326" s="19"/>
      <c r="N326">
        <v>5</v>
      </c>
    </row>
    <row r="327" ht="12.75">
      <c r="B327" s="19"/>
    </row>
    <row r="328" ht="12.75">
      <c r="B328" s="19"/>
    </row>
    <row r="329" spans="2:3" ht="12.75">
      <c r="B329" s="19" t="s">
        <v>169</v>
      </c>
      <c r="C329" s="18" t="s">
        <v>147</v>
      </c>
    </row>
    <row r="330" ht="6" customHeight="1">
      <c r="B330" s="19"/>
    </row>
    <row r="331" spans="2:3" ht="12.75">
      <c r="B331" s="19"/>
      <c r="C331" t="s">
        <v>320</v>
      </c>
    </row>
    <row r="332" ht="12.75">
      <c r="B332" s="19"/>
    </row>
    <row r="333" ht="12.75">
      <c r="B333" s="19"/>
    </row>
    <row r="334" spans="2:3" ht="12.75">
      <c r="B334" s="19" t="s">
        <v>170</v>
      </c>
      <c r="C334" s="18" t="s">
        <v>172</v>
      </c>
    </row>
    <row r="335" ht="6" customHeight="1">
      <c r="B335" s="19"/>
    </row>
    <row r="336" spans="2:3" ht="12.75">
      <c r="B336" s="19"/>
      <c r="C336" t="s">
        <v>177</v>
      </c>
    </row>
    <row r="337" ht="12.75">
      <c r="B337" s="19"/>
    </row>
    <row r="338" ht="12.75">
      <c r="B338" s="19"/>
    </row>
    <row r="339" spans="2:3" ht="12.75">
      <c r="B339" s="19" t="s">
        <v>171</v>
      </c>
      <c r="C339" s="18" t="s">
        <v>148</v>
      </c>
    </row>
    <row r="340" ht="6" customHeight="1">
      <c r="B340" s="19"/>
    </row>
    <row r="341" spans="2:3" ht="12.75">
      <c r="B341" s="19"/>
      <c r="C341" t="s">
        <v>317</v>
      </c>
    </row>
    <row r="342" spans="2:3" ht="5.25" customHeight="1">
      <c r="B342" s="19"/>
      <c r="C342" t="s">
        <v>21</v>
      </c>
    </row>
    <row r="343" spans="2:4" ht="12.75">
      <c r="B343" s="19"/>
      <c r="C343" s="77" t="s">
        <v>13</v>
      </c>
      <c r="D343" t="s">
        <v>318</v>
      </c>
    </row>
    <row r="344" spans="2:4" ht="12.75">
      <c r="B344" s="19"/>
      <c r="C344" t="s">
        <v>21</v>
      </c>
      <c r="D344" t="s">
        <v>319</v>
      </c>
    </row>
    <row r="345" spans="2:4" ht="12.75">
      <c r="B345" s="19"/>
      <c r="D345" s="68" t="s">
        <v>301</v>
      </c>
    </row>
    <row r="346" spans="2:4" ht="12.75">
      <c r="B346" s="2"/>
      <c r="C346" s="77" t="s">
        <v>15</v>
      </c>
      <c r="D346" t="s">
        <v>276</v>
      </c>
    </row>
    <row r="347" spans="2:4" ht="12.75">
      <c r="B347" s="2"/>
      <c r="C347" s="77" t="s">
        <v>18</v>
      </c>
      <c r="D347" t="s">
        <v>198</v>
      </c>
    </row>
    <row r="348" ht="12.75">
      <c r="B348" s="2"/>
    </row>
    <row r="349" ht="12.75">
      <c r="B349" s="2"/>
    </row>
    <row r="350" ht="12.75">
      <c r="B350" s="2"/>
    </row>
    <row r="351" ht="12.75">
      <c r="B351" s="2"/>
    </row>
    <row r="352" ht="9" customHeight="1">
      <c r="B352" s="2"/>
    </row>
    <row r="353" ht="12.75">
      <c r="B353" s="2"/>
    </row>
    <row r="354" ht="12.75">
      <c r="B354" s="2"/>
    </row>
    <row r="355" ht="12.75">
      <c r="B355" s="2"/>
    </row>
    <row r="356" ht="12.75">
      <c r="B356" s="2"/>
    </row>
    <row r="357" ht="12.75">
      <c r="B357" s="2"/>
    </row>
    <row r="358" ht="12.75">
      <c r="B358" s="2"/>
    </row>
  </sheetData>
  <mergeCells count="35">
    <mergeCell ref="C312:N312"/>
    <mergeCell ref="C311:N311"/>
    <mergeCell ref="D145:E145"/>
    <mergeCell ref="C305:N305"/>
    <mergeCell ref="C306:N306"/>
    <mergeCell ref="D146:E146"/>
    <mergeCell ref="C226:N226"/>
    <mergeCell ref="C303:N303"/>
    <mergeCell ref="C304:N304"/>
    <mergeCell ref="C200:N200"/>
    <mergeCell ref="D121:N121"/>
    <mergeCell ref="D120:N120"/>
    <mergeCell ref="L19:N19"/>
    <mergeCell ref="C67:N67"/>
    <mergeCell ref="C35:N35"/>
    <mergeCell ref="C36:N36"/>
    <mergeCell ref="D126:N126"/>
    <mergeCell ref="D127:N127"/>
    <mergeCell ref="D124:N124"/>
    <mergeCell ref="D123:N123"/>
    <mergeCell ref="L18:N18"/>
    <mergeCell ref="D135:E135"/>
    <mergeCell ref="L50:N50"/>
    <mergeCell ref="L51:N51"/>
    <mergeCell ref="C37:N37"/>
    <mergeCell ref="C39:N39"/>
    <mergeCell ref="C68:N68"/>
    <mergeCell ref="C117:N117"/>
    <mergeCell ref="C66:N66"/>
    <mergeCell ref="C118:N118"/>
    <mergeCell ref="C13:N13"/>
    <mergeCell ref="B3:N3"/>
    <mergeCell ref="B4:N4"/>
    <mergeCell ref="B6:N6"/>
    <mergeCell ref="C12:N12"/>
  </mergeCells>
  <printOptions/>
  <pageMargins left="0.75" right="0.25" top="0.5" bottom="0.1" header="0.45" footer="0.21"/>
  <pageSetup horizontalDpi="600" verticalDpi="600" orientation="portrait" paperSize="9" scale="77" r:id="rId1"/>
  <rowBreaks count="4" manualBreakCount="4">
    <brk id="78" min="1" max="14" man="1"/>
    <brk id="162" min="1" max="14" man="1"/>
    <brk id="240" min="1" max="14" man="1"/>
    <brk id="325" min="1" max="14" man="1"/>
  </rowBreaks>
  <colBreaks count="1" manualBreakCount="1">
    <brk id="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Lion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Lion Group</dc:creator>
  <cp:keywords/>
  <dc:description/>
  <cp:lastModifiedBy>AMB</cp:lastModifiedBy>
  <cp:lastPrinted>2000-08-29T19:19:20Z</cp:lastPrinted>
  <dcterms:created xsi:type="dcterms:W3CDTF">1999-11-23T08:45:55Z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