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PL" sheetId="1" r:id="rId1"/>
    <sheet name="BS" sheetId="2" r:id="rId2"/>
    <sheet name="Notes" sheetId="3" r:id="rId3"/>
  </sheets>
  <definedNames>
    <definedName name="_xlnm.Print_Area" localSheetId="1">'BS'!$B$1:$K$66</definedName>
    <definedName name="_xlnm.Print_Area" localSheetId="2">'Notes'!$B$1:$N$252</definedName>
    <definedName name="_xlnm.Print_Area" localSheetId="0">'PL'!$B$1:$M$78</definedName>
  </definedNames>
  <calcPr fullCalcOnLoad="1"/>
</workbook>
</file>

<file path=xl/sharedStrings.xml><?xml version="1.0" encoding="utf-8"?>
<sst xmlns="http://schemas.openxmlformats.org/spreadsheetml/2006/main" count="346" uniqueCount="255">
  <si>
    <t>LION  LAND  BERHAD  (415-D)</t>
  </si>
  <si>
    <t>(Incorporated In Malaysia)</t>
  </si>
  <si>
    <t>QUARTERLY  REPORT</t>
  </si>
  <si>
    <t>The  figures  have  not  been  audited.</t>
  </si>
  <si>
    <t>CONSOLIDATED  INCOME  STATEMENT</t>
  </si>
  <si>
    <t>INDIVIDUAL</t>
  </si>
  <si>
    <t>CUMULATIVE</t>
  </si>
  <si>
    <t>QUARTER</t>
  </si>
  <si>
    <t>CURRENT</t>
  </si>
  <si>
    <t>YEAR</t>
  </si>
  <si>
    <t>TO DATE</t>
  </si>
  <si>
    <t>NOTE</t>
  </si>
  <si>
    <t>RM'000</t>
  </si>
  <si>
    <t>(a)</t>
  </si>
  <si>
    <t>Turnover</t>
  </si>
  <si>
    <t>(b)</t>
  </si>
  <si>
    <t>Investment income</t>
  </si>
  <si>
    <t xml:space="preserve">-     </t>
  </si>
  <si>
    <t>(c)</t>
  </si>
  <si>
    <t>Other income including interest income</t>
  </si>
  <si>
    <t>Operating profit/(loss) before interest on</t>
  </si>
  <si>
    <t xml:space="preserve"> 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</si>
  <si>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</si>
  <si>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</si>
  <si>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</si>
  <si>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</si>
  <si>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</si>
  <si>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</si>
  <si>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</t>
  </si>
  <si>
    <t>(e)</t>
  </si>
  <si>
    <t>Operating profit/(loss) after interest on</t>
  </si>
  <si>
    <t>borrowings, depreciation and amortisation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</si>
  <si>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</si>
  <si>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</si>
  <si>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</si>
  <si>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</si>
  <si>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</si>
  <si>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>Profit/(loss) before taxation, minority interests</t>
  </si>
  <si>
    <t>and extraordinary items</t>
  </si>
  <si>
    <t>(h)</t>
  </si>
  <si>
    <t>Taxation</t>
  </si>
  <si>
    <t>(i)</t>
  </si>
  <si>
    <t>(i)  Profit/(loss) after taxation before deducting</t>
  </si>
  <si>
    <t xml:space="preserve">       minority interests</t>
  </si>
  <si>
    <t>(ii)  Less minority interests</t>
  </si>
  <si>
    <t>(j)</t>
  </si>
  <si>
    <t>Profit/(loss) after taxation attributable to</t>
  </si>
  <si>
    <t>members of the company</t>
  </si>
  <si>
    <t>(k)</t>
  </si>
  <si>
    <t>(i)   Extraordinary items</t>
  </si>
  <si>
    <t>(iii)  Extraordinary items attributable to members</t>
  </si>
  <si>
    <t xml:space="preserve">       of the company</t>
  </si>
  <si>
    <t>(l)</t>
  </si>
  <si>
    <t>Profit/(loss) after taxation and extraordinary</t>
  </si>
  <si>
    <t>items attributable to members of the company</t>
  </si>
  <si>
    <t>Basic (based on 593.4 million ordinary shares) (sen)</t>
  </si>
  <si>
    <t>(ii)</t>
  </si>
  <si>
    <t>Fully diluted (based on 593.4 million ordinary shares) (sen)</t>
  </si>
  <si>
    <t>QUARTERLY  REPORT (Cont'd)</t>
  </si>
  <si>
    <t>CONSOLIDATED  BALANCE  SHEET</t>
  </si>
  <si>
    <t>AS AT</t>
  </si>
  <si>
    <t>END OF</t>
  </si>
  <si>
    <t>PRECEDING</t>
  </si>
  <si>
    <t>FINANCIAL</t>
  </si>
  <si>
    <t>YEAR END</t>
  </si>
  <si>
    <t>30/6/1999</t>
  </si>
  <si>
    <t>Fixed  Assets</t>
  </si>
  <si>
    <t>Investment  Property</t>
  </si>
  <si>
    <t>Property  Development  Projects</t>
  </si>
  <si>
    <t>Investment  In  Associated  Companies</t>
  </si>
  <si>
    <t>Long  Term  Investments</t>
  </si>
  <si>
    <t>Intangible  Assets</t>
  </si>
  <si>
    <t>Current  Assets</t>
  </si>
  <si>
    <t>Stocks</t>
  </si>
  <si>
    <t>Trade  Debtors</t>
  </si>
  <si>
    <t>Deposits,  Cash  And  Bank  Balances</t>
  </si>
  <si>
    <t>Amounts  Owing  By  Related  Companies</t>
  </si>
  <si>
    <t>Others</t>
  </si>
  <si>
    <t>Current  Liabilities</t>
  </si>
  <si>
    <t>Short  Term  Borrowings</t>
  </si>
  <si>
    <t>Trade  Creditors</t>
  </si>
  <si>
    <t>Other  Creditors</t>
  </si>
  <si>
    <t>Provision  For  Taxation</t>
  </si>
  <si>
    <t>Amounts  Owing  To  Related  Companies</t>
  </si>
  <si>
    <t>Net  Current  Assets / (Liabilities)</t>
  </si>
  <si>
    <t>Shareholders'  Funds</t>
  </si>
  <si>
    <t>Share  Capital</t>
  </si>
  <si>
    <t>Reserves</t>
  </si>
  <si>
    <t>Share  Premium</t>
  </si>
  <si>
    <t>Revaluation  Reserves</t>
  </si>
  <si>
    <t>Retained  Profit / (Loss)</t>
  </si>
  <si>
    <t>Minority  Interests</t>
  </si>
  <si>
    <t>Long  Term  Borrowings</t>
  </si>
  <si>
    <t>Other  Long  Term  Liabilities</t>
  </si>
  <si>
    <t>Net  tangible  assets  per  share  (sen)</t>
  </si>
  <si>
    <t>NOTES</t>
  </si>
  <si>
    <t>ACCOUNTING  POLICIES</t>
  </si>
  <si>
    <t>EXCEPTIONAL  ITEM</t>
  </si>
  <si>
    <t>EXTRAORDINARY  ITEMS</t>
  </si>
  <si>
    <t>There  were  no  extraordinary  items  for  the  quarter  under  review.</t>
  </si>
  <si>
    <t>TAXATION</t>
  </si>
  <si>
    <t>Taxation  includes :-</t>
  </si>
  <si>
    <t>Current</t>
  </si>
  <si>
    <t>Deferred</t>
  </si>
  <si>
    <t>Associated  companies</t>
  </si>
  <si>
    <t>PRE-ACQUISITION  PROFITS</t>
  </si>
  <si>
    <t>Pre-acquisition  profits  have  been  eliminated  in  arriving  at  the  consolidated  results  of  the  Group.</t>
  </si>
  <si>
    <t>PROFIT  ON  SALE  OF  INVESTMENTS  AND / OR  PROPERTIES</t>
  </si>
  <si>
    <t>QUOTED  SECURITIES</t>
  </si>
  <si>
    <t>The  Group's  investments  in  quoted  securities  as  at  end  of  the  reporting  period  are  as  follows :-</t>
  </si>
  <si>
    <t>At  costs</t>
  </si>
  <si>
    <t>At  net  book  value</t>
  </si>
  <si>
    <t>At  market  value</t>
  </si>
  <si>
    <t>CHANGES  IN  THE  COMPOSITION  OF  THE  GROUP</t>
  </si>
  <si>
    <t>......../2</t>
  </si>
  <si>
    <t>STATUS  OF  CORPORATE  PROPOSALS</t>
  </si>
  <si>
    <t>SEASONALITY  AND  CYCLICALITY  OF  OPERATIONS</t>
  </si>
  <si>
    <t>SHARE  ISSUE</t>
  </si>
  <si>
    <t>GROUP  BORROWINGS  AND  DEBT  SECURITIES</t>
  </si>
  <si>
    <t>The  Group's  borrowings  as  at  end  of  the  reporting  period  are  as  follows :-</t>
  </si>
  <si>
    <t>Short</t>
  </si>
  <si>
    <t>Long</t>
  </si>
  <si>
    <t>Term</t>
  </si>
  <si>
    <t>TOTAL</t>
  </si>
  <si>
    <t>Secured</t>
  </si>
  <si>
    <t>Unsecured</t>
  </si>
  <si>
    <t>The  Group's  borrowings  are  denominated  in  the  following  currencies:</t>
  </si>
  <si>
    <t xml:space="preserve">-  </t>
  </si>
  <si>
    <t>Ringgit  Malaysia</t>
  </si>
  <si>
    <t>US  dollar</t>
  </si>
  <si>
    <t>CONTINGENT  LIABILITIES</t>
  </si>
  <si>
    <t>OFF  BALANCE  SHEET  FINANCIAL  INSTRUMENTS</t>
  </si>
  <si>
    <t>There  were  no  financial  instruments  with  off  balance  sheet  risk  at  the  date  of  this  report.</t>
  </si>
  <si>
    <t>MATERIAL LITIGATION</t>
  </si>
  <si>
    <t>No</t>
  </si>
  <si>
    <t>......../3</t>
  </si>
  <si>
    <t>SEGMENTAL  INFORMATION</t>
  </si>
  <si>
    <t>Total Assets</t>
  </si>
  <si>
    <t>Profit / (Loss)</t>
  </si>
  <si>
    <t>Employed</t>
  </si>
  <si>
    <t>Industry</t>
  </si>
  <si>
    <t>Steel  operations</t>
  </si>
  <si>
    <t>Property  development</t>
  </si>
  <si>
    <t>Construction</t>
  </si>
  <si>
    <t>Non-segment  activities</t>
  </si>
  <si>
    <t>Exceptional  item</t>
  </si>
  <si>
    <t>Geographical</t>
  </si>
  <si>
    <t>Malaysia</t>
  </si>
  <si>
    <t>Overseas</t>
  </si>
  <si>
    <t>COMPARISON  WITH  THE  PRECEDING  QUARTER'S  RESULTS</t>
  </si>
  <si>
    <t>REVIEW  OF  PERFORMANCE</t>
  </si>
  <si>
    <t>PROSPECTS</t>
  </si>
  <si>
    <t>DIVIDEND</t>
  </si>
  <si>
    <t>No  interim  dividend  has  been  recommended  for  the  quarter  under  review.</t>
  </si>
  <si>
    <t>1.</t>
  </si>
  <si>
    <t>2.</t>
  </si>
  <si>
    <t>3.</t>
  </si>
  <si>
    <t>Earnings/(loss)  per  share  based  on  2(j)  above  after  deducting  any  provision  for  preference  dividends :-</t>
  </si>
  <si>
    <t>(ii ) Less minority interests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</si>
  <si>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</si>
  <si>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</si>
  <si>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</si>
  <si>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</si>
  <si>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</si>
  <si>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</si>
  <si>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</si>
  <si>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</si>
  <si>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</si>
  <si>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</si>
  <si>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</si>
  <si>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</si>
  <si>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</si>
  <si>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</si>
  <si>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</si>
  <si>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</si>
  <si>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</si>
  <si>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</si>
  <si>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VARIANCE OF ACTUAL RESULTS FROM FORECASTED PROFIT AND SHORTFALL IN PROFIT GUARANTEE</t>
  </si>
  <si>
    <t>The  Company  did  not  issue  any  new  shares  during  the  quarter  under  review.</t>
  </si>
  <si>
    <t>of  the  deferred  portion  of  such  long  term  borrowings.</t>
  </si>
  <si>
    <t>Exceptional  item  comprises  translation  loss  in  respect of foreign currency borrowings. It represents mainly amortisation</t>
  </si>
  <si>
    <t>The  accounts  of  the  Group  are  prepared  using  accounting  policies  and  methods  of  computation  consistent  with</t>
  </si>
  <si>
    <t>those  adopted  in  the  most  recent  annual  financial  statement.  There  have  been  no  significant  changes  to  these</t>
  </si>
  <si>
    <t>policies.</t>
  </si>
  <si>
    <t>Contingent  liabilities  (unsecured)  in  respect  of  guarantees  or  indemnities  given  by  the  Group  for  credit  facilities</t>
  </si>
  <si>
    <t>obtained  and  utilised  by  an  associated  company  amounted  to  RM 191 million.</t>
  </si>
  <si>
    <t>Non-segment  activities  consist  of  interest  expenses  net  of  interest  income  and  business  development  expenses</t>
  </si>
  <si>
    <t>which  are  not  directly  attributable  to  any  segment.</t>
  </si>
  <si>
    <t>Underprovision in respect of prior years</t>
  </si>
  <si>
    <t>Not  applicable.</t>
  </si>
  <si>
    <t>31/3/2000</t>
  </si>
  <si>
    <t>The  Group's  dealings  in  quoted  securities  for  the  current  financial  year  to  date  are  as  follows :-</t>
  </si>
  <si>
    <t>Total  profit  on  disposal</t>
  </si>
  <si>
    <t>There  were  no  changes  in  the  composition  of  the  Group  for  the  quarter  under  review.</t>
  </si>
  <si>
    <t>Total  disposal</t>
  </si>
  <si>
    <t>other  than  in  the  ordinary  course  of  business.</t>
  </si>
  <si>
    <t>Except  as  disclosed  in  Note  7,  there  was  no  material  gain  or  loss  on  disposal  of  investments  or  properties</t>
  </si>
  <si>
    <t>Quarterly  report  on  consolidated  results  for  the  financial  quarter  ended  31/3/2000.</t>
  </si>
  <si>
    <t>improve.</t>
  </si>
  <si>
    <t>Barring  unforeseen  circumstances,  the  Directors  expect  the  operating  performance  of  the  Group  to  continue  to</t>
  </si>
  <si>
    <t>Total  purchase</t>
  </si>
  <si>
    <t>The  operations  of  the  Group  is  not  subjected  to  material  seasonal  or  cyclical  effects.</t>
  </si>
  <si>
    <t>In the Kuala Lumpur High Court Summons No. D5-22-1719-1999 filed on 18 June 1999, Perwira Affin Merchant</t>
  </si>
  <si>
    <t>As  reported  in  the  previous  quarter,  there  are  presently  two  litigation  suits  filed  against  Lion  Land  Berhad  ("LLB")</t>
  </si>
  <si>
    <t>as  listed  below :-</t>
  </si>
  <si>
    <t>Bank Berhad ("PAMB") has sued LLB for recovery of the sum of RM31,975,996.50 being the amount outstanding</t>
  </si>
  <si>
    <t>In the Kuala Lumpur High Court Summons No. D6-22-2082-1999 filed on 26 July 1999, Bumiputra Merchant</t>
  </si>
  <si>
    <t>Bankers Berhad ("BMBB") has sued LLB for recovery of the sum of RM21,246,846.26 being the amount outstanding</t>
  </si>
  <si>
    <t>under the Revolving Credit Facility of RM30 million granted by PAMB to LLB.</t>
  </si>
  <si>
    <t xml:space="preserve">under the Revolving Credit Facility of RM20 million granted by BMBB to LLB. </t>
  </si>
  <si>
    <t>The Court has not fixed a hearing date yet for each suit and the Directors have been advised that LLB has a defence to</t>
  </si>
  <si>
    <t>the claims.</t>
  </si>
  <si>
    <t>Date of</t>
  </si>
  <si>
    <t>Announcement</t>
  </si>
  <si>
    <t>Subject</t>
  </si>
  <si>
    <t>Status</t>
  </si>
  <si>
    <t>30.06.1999</t>
  </si>
  <si>
    <t xml:space="preserve"> Proposed new executive share option scheme ("New</t>
  </si>
  <si>
    <t xml:space="preserve"> ESOS") of up to 10% of the issued and paid up share</t>
  </si>
  <si>
    <t xml:space="preserve"> The New ESOS was implemented</t>
  </si>
  <si>
    <t xml:space="preserve"> on 15 May 2000</t>
  </si>
  <si>
    <t xml:space="preserve"> The Group's Proposed Restructuring</t>
  </si>
  <si>
    <t xml:space="preserve"> a) consolidate, stabilise, restructure and rationalise</t>
  </si>
  <si>
    <t xml:space="preserve">     the cash flow and funding of the Group;</t>
  </si>
  <si>
    <t xml:space="preserve"> b) reorganise and restructure the Group's businesses. </t>
  </si>
  <si>
    <t xml:space="preserve"> ("Proposed Restructuring Scheme")</t>
  </si>
  <si>
    <t xml:space="preserve"> Appointment of financial advisor to :</t>
  </si>
  <si>
    <t>24.03.2000</t>
  </si>
  <si>
    <t xml:space="preserve"> Pending completion</t>
  </si>
  <si>
    <t>27.04.2000</t>
  </si>
  <si>
    <t xml:space="preserve"> Variation of the proposed disposal by Lion Biotech Pte</t>
  </si>
  <si>
    <t xml:space="preserve"> Scheme  is  still  in  progress</t>
  </si>
  <si>
    <t xml:space="preserve"> Proposed disposal by LLB Suria Sdn Bhd to Tianjin</t>
  </si>
  <si>
    <t xml:space="preserve"> Automotive Industry (Group) Co Ltd of its 25% equity</t>
  </si>
  <si>
    <t xml:space="preserve"> interest in Tianjin Huali Motor Co Ltd for a cash</t>
  </si>
  <si>
    <t xml:space="preserve"> capital of the Company.</t>
  </si>
  <si>
    <t xml:space="preserve"> Ltd to Hubei Zenith Group Co of its 30% equity interest</t>
  </si>
  <si>
    <t xml:space="preserve"> in Hubei  Zenith Heilen Pharmaceutical Co Ltd for a</t>
  </si>
  <si>
    <t xml:space="preserve"> entire  55%  equity  interest  for a cash consideration</t>
  </si>
  <si>
    <t>( a )</t>
  </si>
  <si>
    <t>( b )</t>
  </si>
  <si>
    <t>21.01.1999</t>
  </si>
  <si>
    <t xml:space="preserve"> consideration of Rmb 65.0 million.</t>
  </si>
  <si>
    <t xml:space="preserve"> cash consideration of Rmb 61.3 million instead of its</t>
  </si>
  <si>
    <t xml:space="preserve"> of  Rmb 112.4 million.</t>
  </si>
  <si>
    <t>For  the  quarter  under   review,  the  Group's  results  continue  to  improve. Turnover  for  the  Group  increased  by</t>
  </si>
  <si>
    <t>6 % from  the  previous  quarter  of  RM 249.6  million  to  RM264.6  million.  Profit  before  taxation  also  increased  to</t>
  </si>
  <si>
    <t>RM 4.4 million  from  RM 1.3 million  recorded  in  the  previous  quarter.  These  improvements  were  mainly  due  to</t>
  </si>
  <si>
    <t>higher  contribution by  our  Steel  Division  and  lower  losses  by  the  associated  companies.</t>
  </si>
  <si>
    <t>For  the  9  months  period  to  31  March  2000,  the  Group  registered  a  profit  before  taxation   of  RM2.4  million,</t>
  </si>
  <si>
    <t>a  turnaround  from  a  loss  suffered  in  previous  financial  year.  The  improvement  was  mainly  contributed  by  the</t>
  </si>
  <si>
    <t>Steel  Division  which  operated  under  better  business  environment.</t>
  </si>
  <si>
    <t>The profit on disposal arose out of the acceptance of the unconditional mandatory offer by Affin Holdings Berhad</t>
  </si>
  <si>
    <t>satisfied via the issuance of 2.3 million new Affin shares at a consideration of RM 4.8 million.</t>
  </si>
  <si>
    <t>("Affin") for the acquisition of the 4.0 million ACF Holdings Berhad shares (cost: RM 4.4 million) held by the Group,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</si>
</sst>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right"/>
    </xf>
    <xf numFmtId="164" fontId="0" fillId="0" borderId="1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1" xfId="15" applyNumberFormat="1" applyBorder="1" applyAlignment="1">
      <alignment horizontal="right"/>
    </xf>
    <xf numFmtId="165" fontId="0" fillId="0" borderId="2" xfId="15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4" fontId="0" fillId="0" borderId="1" xfId="15" applyNumberFormat="1" applyFont="1" applyBorder="1" applyAlignment="1">
      <alignment horizontal="right"/>
    </xf>
    <xf numFmtId="0" fontId="8" fillId="0" borderId="0" xfId="0" applyFont="1" applyAlignment="1">
      <alignment/>
    </xf>
    <xf numFmtId="165" fontId="0" fillId="0" borderId="0" xfId="15" applyNumberFormat="1" applyBorder="1" applyAlignment="1">
      <alignment horizontal="right"/>
    </xf>
    <xf numFmtId="164" fontId="0" fillId="0" borderId="0" xfId="15" applyNumberFormat="1" applyBorder="1" applyAlignment="1">
      <alignment/>
    </xf>
    <xf numFmtId="164" fontId="0" fillId="0" borderId="0" xfId="15" applyNumberFormat="1" applyFont="1" applyBorder="1" applyAlignment="1" quotePrefix="1">
      <alignment horizontal="right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0" fillId="0" borderId="0" xfId="15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15" applyNumberFormat="1" applyFont="1" applyAlignment="1">
      <alignment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5" fontId="0" fillId="0" borderId="1" xfId="15" applyNumberForma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Continuous" vertical="center"/>
    </xf>
    <xf numFmtId="0" fontId="0" fillId="0" borderId="5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88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3.7109375" style="0" customWidth="1"/>
    <col min="2" max="2" width="3.8515625" style="0" customWidth="1"/>
    <col min="3" max="3" width="4.00390625" style="0" customWidth="1"/>
    <col min="8" max="8" width="5.8515625" style="0" customWidth="1"/>
    <col min="9" max="9" width="10.421875" style="0" customWidth="1"/>
    <col min="10" max="10" width="4.7109375" style="0" customWidth="1"/>
    <col min="11" max="11" width="13.7109375" style="0" customWidth="1"/>
    <col min="12" max="12" width="1.28515625" style="0" customWidth="1"/>
    <col min="13" max="13" width="14.57421875" style="0" customWidth="1"/>
    <col min="14" max="14" width="6.28125" style="0" customWidth="1"/>
  </cols>
  <sheetData>
    <row r="3" spans="2:13" ht="15.75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ht="12.75">
      <c r="B4" s="69" t="s">
        <v>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ht="15.75">
      <c r="B5" s="5"/>
    </row>
    <row r="6" spans="2:13" ht="15.75">
      <c r="B6" s="68" t="s">
        <v>2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9" ht="12.75">
      <c r="B9" s="28" t="s">
        <v>197</v>
      </c>
    </row>
    <row r="10" ht="12.75">
      <c r="B10" t="s">
        <v>3</v>
      </c>
    </row>
    <row r="12" ht="15.75">
      <c r="B12" s="5" t="s">
        <v>4</v>
      </c>
    </row>
    <row r="13" spans="9:13" ht="12.75">
      <c r="I13" s="4"/>
      <c r="J13" s="4"/>
      <c r="K13" s="32" t="s">
        <v>5</v>
      </c>
      <c r="L13" s="37"/>
      <c r="M13" s="32" t="s">
        <v>6</v>
      </c>
    </row>
    <row r="14" spans="2:13" ht="12.75">
      <c r="B14" s="2"/>
      <c r="I14" s="4"/>
      <c r="J14" s="4"/>
      <c r="K14" s="33" t="s">
        <v>7</v>
      </c>
      <c r="L14" s="37"/>
      <c r="M14" s="33" t="s">
        <v>7</v>
      </c>
    </row>
    <row r="15" spans="2:13" ht="4.5" customHeight="1">
      <c r="B15" s="2"/>
      <c r="I15" s="4"/>
      <c r="J15" s="4"/>
      <c r="K15" s="4"/>
      <c r="L15" s="38"/>
      <c r="M15" s="4"/>
    </row>
    <row r="16" spans="2:13" ht="12.75">
      <c r="B16" s="2"/>
      <c r="I16" s="4"/>
      <c r="J16" s="4"/>
      <c r="K16" s="4" t="s">
        <v>8</v>
      </c>
      <c r="L16" s="38"/>
      <c r="M16" s="4" t="s">
        <v>8</v>
      </c>
    </row>
    <row r="17" spans="2:13" ht="12.75">
      <c r="B17" s="2"/>
      <c r="I17" s="4"/>
      <c r="J17" s="4"/>
      <c r="K17" s="4" t="s">
        <v>9</v>
      </c>
      <c r="L17" s="38"/>
      <c r="M17" s="4" t="s">
        <v>9</v>
      </c>
    </row>
    <row r="18" spans="2:13" ht="12.75">
      <c r="B18" s="2"/>
      <c r="I18" s="4"/>
      <c r="J18" s="4"/>
      <c r="K18" s="4" t="s">
        <v>7</v>
      </c>
      <c r="L18" s="38"/>
      <c r="M18" s="4" t="s">
        <v>10</v>
      </c>
    </row>
    <row r="19" spans="2:13" ht="12.75">
      <c r="B19" s="2"/>
      <c r="I19" s="6" t="s">
        <v>11</v>
      </c>
      <c r="J19" s="4"/>
      <c r="K19" s="4" t="s">
        <v>190</v>
      </c>
      <c r="L19" s="38"/>
      <c r="M19" s="4" t="str">
        <f>K19</f>
        <v>31/3/2000</v>
      </c>
    </row>
    <row r="20" spans="2:13" ht="12.75">
      <c r="B20" s="2"/>
      <c r="I20" s="3"/>
      <c r="J20" s="3"/>
      <c r="K20" s="3" t="s">
        <v>12</v>
      </c>
      <c r="L20" s="39"/>
      <c r="M20" s="3" t="s">
        <v>12</v>
      </c>
    </row>
    <row r="21" spans="2:12" ht="12.75">
      <c r="B21" s="2"/>
      <c r="I21" s="15"/>
      <c r="L21" s="25"/>
    </row>
    <row r="22" spans="2:12" ht="12.75">
      <c r="B22" s="2"/>
      <c r="I22" s="15"/>
      <c r="L22" s="25"/>
    </row>
    <row r="23" spans="2:13" ht="13.5" thickBot="1">
      <c r="B23" s="2" t="s">
        <v>154</v>
      </c>
      <c r="C23" t="s">
        <v>13</v>
      </c>
      <c r="D23" t="s">
        <v>14</v>
      </c>
      <c r="I23" s="15"/>
      <c r="J23" s="9"/>
      <c r="K23" s="12">
        <v>264633</v>
      </c>
      <c r="L23" s="29"/>
      <c r="M23" s="12">
        <v>742032</v>
      </c>
    </row>
    <row r="24" spans="2:13" ht="9" customHeight="1" thickTop="1">
      <c r="B24" s="2"/>
      <c r="I24" s="15"/>
      <c r="J24" s="9"/>
      <c r="K24" s="9"/>
      <c r="L24" s="29"/>
      <c r="M24" s="9"/>
    </row>
    <row r="25" spans="2:13" ht="13.5" thickBot="1">
      <c r="B25" s="2"/>
      <c r="C25" t="s">
        <v>15</v>
      </c>
      <c r="D25" t="s">
        <v>16</v>
      </c>
      <c r="I25" s="15"/>
      <c r="J25" s="9"/>
      <c r="K25" s="12">
        <v>0</v>
      </c>
      <c r="L25" s="29"/>
      <c r="M25" s="12">
        <v>0</v>
      </c>
    </row>
    <row r="26" spans="2:13" ht="9" customHeight="1" thickTop="1">
      <c r="B26" s="2"/>
      <c r="I26" s="15"/>
      <c r="J26" s="9"/>
      <c r="K26" s="9"/>
      <c r="L26" s="29"/>
      <c r="M26" s="9"/>
    </row>
    <row r="27" spans="2:13" ht="13.5" thickBot="1">
      <c r="B27" s="2"/>
      <c r="C27" t="s">
        <v>18</v>
      </c>
      <c r="D27" t="s">
        <v>19</v>
      </c>
      <c r="I27" s="15"/>
      <c r="J27" s="9"/>
      <c r="K27" s="12">
        <v>26966</v>
      </c>
      <c r="L27" s="29"/>
      <c r="M27" s="12">
        <v>77094</v>
      </c>
    </row>
    <row r="28" spans="2:13" ht="13.5" thickTop="1">
      <c r="B28" s="2"/>
      <c r="I28" s="15"/>
      <c r="J28" s="9"/>
      <c r="K28" s="9"/>
      <c r="L28" s="29"/>
      <c r="M28" s="9"/>
    </row>
    <row r="29" spans="2:13" ht="12.75">
      <c r="B29" s="2"/>
      <c r="I29" s="15"/>
      <c r="J29" s="9"/>
      <c r="K29" s="9"/>
      <c r="L29" s="29"/>
      <c r="M29" s="9"/>
    </row>
    <row r="30" spans="2:13" ht="12.75">
      <c r="B30" s="2" t="s">
        <v>155</v>
      </c>
      <c r="C30" t="s">
        <v>13</v>
      </c>
      <c r="D30" t="s">
        <v>20</v>
      </c>
      <c r="I30" s="15" t="s">
        <v>21</v>
      </c>
      <c r="J30" s="9"/>
      <c r="K30" s="9"/>
      <c r="L30" s="29"/>
      <c r="M30" s="9"/>
    </row>
    <row r="31" spans="2:13" ht="12.75">
      <c r="B31" s="2"/>
      <c r="D31" t="s">
        <v>22</v>
      </c>
      <c r="I31" s="15"/>
      <c r="J31" s="9"/>
      <c r="K31" s="9"/>
      <c r="L31" s="29"/>
      <c r="M31" s="9"/>
    </row>
    <row r="32" spans="2:13" ht="12.75">
      <c r="B32" s="2"/>
      <c r="D32" t="s">
        <v>23</v>
      </c>
      <c r="I32" s="15"/>
      <c r="J32" s="9"/>
      <c r="K32" s="9"/>
      <c r="L32" s="29"/>
      <c r="M32" s="9"/>
    </row>
    <row r="33" spans="2:13" ht="12.75">
      <c r="B33" s="2"/>
      <c r="D33" t="s">
        <v>24</v>
      </c>
      <c r="I33" s="15">
        <v>6</v>
      </c>
      <c r="J33" s="9"/>
      <c r="K33" s="9">
        <f>K44-K35-K37-K39</f>
        <v>64941</v>
      </c>
      <c r="L33" s="29"/>
      <c r="M33" s="9">
        <f>M44-M35-M37-M39</f>
        <v>196904</v>
      </c>
    </row>
    <row r="34" spans="2:13" ht="9" customHeight="1">
      <c r="B34" s="2"/>
      <c r="I34" s="15"/>
      <c r="J34" s="9"/>
      <c r="K34" s="9"/>
      <c r="L34" s="29"/>
      <c r="M34" s="9"/>
    </row>
    <row r="35" spans="2:13" ht="12.75">
      <c r="B35" s="2"/>
      <c r="C35" t="s">
        <v>15</v>
      </c>
      <c r="D35" t="s">
        <v>25</v>
      </c>
      <c r="I35" s="15"/>
      <c r="J35" s="9"/>
      <c r="K35" s="9">
        <v>-35272</v>
      </c>
      <c r="L35" s="29"/>
      <c r="M35" s="9">
        <v>-109875</v>
      </c>
    </row>
    <row r="36" spans="2:13" ht="9" customHeight="1">
      <c r="B36" s="2"/>
      <c r="I36" s="15"/>
      <c r="J36" s="9"/>
      <c r="K36" s="9"/>
      <c r="L36" s="29"/>
      <c r="M36" s="9"/>
    </row>
    <row r="37" spans="2:13" ht="12.75">
      <c r="B37" s="2"/>
      <c r="C37" t="s">
        <v>18</v>
      </c>
      <c r="D37" t="s">
        <v>26</v>
      </c>
      <c r="I37" s="15"/>
      <c r="J37" s="9"/>
      <c r="K37" s="9">
        <f>-13111</f>
        <v>-13111</v>
      </c>
      <c r="L37" s="29"/>
      <c r="M37" s="9">
        <f>-39807</f>
        <v>-39807</v>
      </c>
    </row>
    <row r="38" spans="2:13" ht="9" customHeight="1">
      <c r="B38" s="2"/>
      <c r="I38" s="15"/>
      <c r="J38" s="9"/>
      <c r="K38" s="9"/>
      <c r="L38" s="29"/>
      <c r="M38" s="9"/>
    </row>
    <row r="39" spans="2:13" ht="12.75">
      <c r="B39" s="2"/>
      <c r="C39" t="s">
        <v>27</v>
      </c>
      <c r="D39" t="s">
        <v>28</v>
      </c>
      <c r="I39" s="15">
        <v>2</v>
      </c>
      <c r="J39" s="9"/>
      <c r="K39" s="9">
        <v>-9178</v>
      </c>
      <c r="L39" s="29"/>
      <c r="M39" s="9">
        <v>-26806</v>
      </c>
    </row>
    <row r="40" spans="2:13" ht="6" customHeight="1">
      <c r="B40" s="2"/>
      <c r="I40" s="15"/>
      <c r="J40" s="9"/>
      <c r="K40" s="13"/>
      <c r="L40" s="29"/>
      <c r="M40" s="13"/>
    </row>
    <row r="41" spans="2:13" ht="12.75">
      <c r="B41" s="2"/>
      <c r="C41" t="s">
        <v>29</v>
      </c>
      <c r="D41" t="s">
        <v>30</v>
      </c>
      <c r="I41" s="15"/>
      <c r="J41" s="9"/>
      <c r="K41" s="9"/>
      <c r="L41" s="29"/>
      <c r="M41" s="9"/>
    </row>
    <row r="42" spans="2:13" ht="12.75">
      <c r="B42" s="2"/>
      <c r="D42" t="s">
        <v>31</v>
      </c>
      <c r="I42" s="15"/>
      <c r="J42" s="9"/>
      <c r="K42" s="9"/>
      <c r="L42" s="29"/>
      <c r="M42" s="9"/>
    </row>
    <row r="43" spans="2:13" ht="12.75">
      <c r="B43" s="2"/>
      <c r="D43" t="s">
        <v>32</v>
      </c>
      <c r="I43" s="15"/>
      <c r="J43" s="9"/>
      <c r="K43" s="9"/>
      <c r="L43" s="29"/>
      <c r="M43" s="9"/>
    </row>
    <row r="44" spans="2:13" ht="12.75">
      <c r="B44" s="2"/>
      <c r="D44" t="s">
        <v>33</v>
      </c>
      <c r="I44" s="15"/>
      <c r="J44" s="9"/>
      <c r="K44" s="9">
        <f>+K49-K46</f>
        <v>7380</v>
      </c>
      <c r="L44" s="29"/>
      <c r="M44" s="9">
        <f>+M49-M46</f>
        <v>20416</v>
      </c>
    </row>
    <row r="45" spans="2:13" ht="9" customHeight="1">
      <c r="B45" s="2"/>
      <c r="I45" s="15"/>
      <c r="J45" s="9"/>
      <c r="K45" s="9"/>
      <c r="L45" s="29"/>
      <c r="M45" s="9"/>
    </row>
    <row r="46" spans="2:13" ht="12.75">
      <c r="B46" s="2"/>
      <c r="C46" t="s">
        <v>34</v>
      </c>
      <c r="D46" t="s">
        <v>35</v>
      </c>
      <c r="I46" s="15"/>
      <c r="J46" s="9"/>
      <c r="K46" s="9">
        <v>-2946</v>
      </c>
      <c r="L46" s="29"/>
      <c r="M46" s="9">
        <v>-18050</v>
      </c>
    </row>
    <row r="47" spans="2:13" ht="6" customHeight="1">
      <c r="B47" s="2"/>
      <c r="I47" s="15"/>
      <c r="J47" s="9"/>
      <c r="K47" s="13"/>
      <c r="L47" s="29"/>
      <c r="M47" s="13"/>
    </row>
    <row r="48" spans="2:13" ht="12.75">
      <c r="B48" s="2"/>
      <c r="C48" t="s">
        <v>36</v>
      </c>
      <c r="D48" t="s">
        <v>37</v>
      </c>
      <c r="I48" s="15"/>
      <c r="J48" s="9"/>
      <c r="K48" s="9"/>
      <c r="L48" s="29"/>
      <c r="M48" s="9"/>
    </row>
    <row r="49" spans="2:13" ht="12.75">
      <c r="B49" s="2"/>
      <c r="D49" t="s">
        <v>38</v>
      </c>
      <c r="I49" s="15"/>
      <c r="J49" s="9"/>
      <c r="K49" s="9">
        <f>4434</f>
        <v>4434</v>
      </c>
      <c r="L49" s="29"/>
      <c r="M49" s="9">
        <f>2366</f>
        <v>2366</v>
      </c>
    </row>
    <row r="50" spans="2:13" ht="9" customHeight="1">
      <c r="B50" s="2"/>
      <c r="I50" s="15"/>
      <c r="J50" s="9"/>
      <c r="K50" s="9"/>
      <c r="L50" s="29"/>
      <c r="M50" s="9"/>
    </row>
    <row r="51" spans="2:13" ht="12.75">
      <c r="B51" s="2"/>
      <c r="C51" t="s">
        <v>39</v>
      </c>
      <c r="D51" t="s">
        <v>40</v>
      </c>
      <c r="I51" s="15">
        <v>4</v>
      </c>
      <c r="J51" s="9"/>
      <c r="K51" s="9">
        <v>-6733</v>
      </c>
      <c r="L51" s="29"/>
      <c r="M51" s="9">
        <v>-10030</v>
      </c>
    </row>
    <row r="52" spans="2:13" ht="6" customHeight="1">
      <c r="B52" s="2"/>
      <c r="I52" s="15"/>
      <c r="J52" s="9"/>
      <c r="K52" s="13"/>
      <c r="L52" s="29"/>
      <c r="M52" s="13"/>
    </row>
    <row r="53" spans="2:13" ht="12.75">
      <c r="B53" s="2"/>
      <c r="C53" t="s">
        <v>41</v>
      </c>
      <c r="D53" t="s">
        <v>42</v>
      </c>
      <c r="I53" s="15"/>
      <c r="J53" s="9"/>
      <c r="K53" s="9"/>
      <c r="L53" s="29"/>
      <c r="M53" s="9"/>
    </row>
    <row r="54" spans="2:13" ht="12.75">
      <c r="B54" s="2"/>
      <c r="D54" t="s">
        <v>43</v>
      </c>
      <c r="I54" s="15"/>
      <c r="J54" s="9"/>
      <c r="K54" s="9">
        <f>K49+K51</f>
        <v>-2299</v>
      </c>
      <c r="L54" s="29"/>
      <c r="M54" s="9">
        <f>M49+M51</f>
        <v>-7664</v>
      </c>
    </row>
    <row r="55" spans="2:13" ht="9" customHeight="1">
      <c r="B55" s="2"/>
      <c r="I55" s="15"/>
      <c r="J55" s="9"/>
      <c r="K55" s="9"/>
      <c r="L55" s="29"/>
      <c r="M55" s="9"/>
    </row>
    <row r="56" spans="2:15" ht="12.75">
      <c r="B56" s="2"/>
      <c r="D56" t="s">
        <v>44</v>
      </c>
      <c r="I56" s="15"/>
      <c r="J56" s="9"/>
      <c r="K56" s="9">
        <v>3077</v>
      </c>
      <c r="L56" s="29"/>
      <c r="M56" s="9">
        <v>10028</v>
      </c>
      <c r="O56" s="25"/>
    </row>
    <row r="57" spans="2:15" ht="6" customHeight="1">
      <c r="B57" s="2"/>
      <c r="I57" s="15"/>
      <c r="J57" s="9"/>
      <c r="K57" s="13"/>
      <c r="L57" s="29"/>
      <c r="M57" s="13"/>
      <c r="O57" s="25"/>
    </row>
    <row r="58" spans="2:15" ht="12.75">
      <c r="B58" s="2"/>
      <c r="C58" t="s">
        <v>45</v>
      </c>
      <c r="D58" t="s">
        <v>46</v>
      </c>
      <c r="I58" s="15"/>
      <c r="J58" s="9"/>
      <c r="K58" s="9"/>
      <c r="L58" s="29"/>
      <c r="M58" s="9"/>
      <c r="O58" s="25"/>
    </row>
    <row r="59" spans="2:13" ht="12.75">
      <c r="B59" s="2"/>
      <c r="D59" t="s">
        <v>47</v>
      </c>
      <c r="I59" s="15"/>
      <c r="J59" s="9"/>
      <c r="K59" s="13">
        <f>K54+K56</f>
        <v>778</v>
      </c>
      <c r="L59" s="29"/>
      <c r="M59" s="13">
        <f>M54+M56</f>
        <v>2364</v>
      </c>
    </row>
    <row r="60" spans="2:13" ht="12.75">
      <c r="B60" s="2"/>
      <c r="I60" s="15"/>
      <c r="J60" s="9"/>
      <c r="K60" s="9"/>
      <c r="L60" s="29"/>
      <c r="M60" s="9"/>
    </row>
    <row r="61" spans="2:13" ht="12.75">
      <c r="B61" s="2"/>
      <c r="I61" s="15"/>
      <c r="J61" s="9"/>
      <c r="K61" s="9"/>
      <c r="L61" s="29"/>
      <c r="M61" s="9"/>
    </row>
    <row r="62" spans="2:13" ht="12.75">
      <c r="B62" s="2"/>
      <c r="C62" t="s">
        <v>48</v>
      </c>
      <c r="D62" t="s">
        <v>49</v>
      </c>
      <c r="I62" s="15">
        <v>3</v>
      </c>
      <c r="J62" s="9"/>
      <c r="K62" s="9">
        <v>0</v>
      </c>
      <c r="L62" s="29"/>
      <c r="M62" s="9">
        <v>0</v>
      </c>
    </row>
    <row r="63" spans="2:13" ht="12.75">
      <c r="B63" s="2"/>
      <c r="D63" t="s">
        <v>158</v>
      </c>
      <c r="I63" s="15"/>
      <c r="J63" s="9"/>
      <c r="K63" s="13">
        <v>0</v>
      </c>
      <c r="L63" s="29"/>
      <c r="M63" s="13">
        <v>0</v>
      </c>
    </row>
    <row r="64" spans="2:13" ht="4.5" customHeight="1">
      <c r="B64" s="2"/>
      <c r="I64" s="15"/>
      <c r="J64" s="9"/>
      <c r="K64" s="9"/>
      <c r="L64" s="29"/>
      <c r="M64" s="9"/>
    </row>
    <row r="65" spans="2:13" ht="12.75">
      <c r="B65" s="2"/>
      <c r="D65" t="s">
        <v>50</v>
      </c>
      <c r="I65" s="15"/>
      <c r="J65" s="9"/>
      <c r="K65" s="9"/>
      <c r="L65" s="29"/>
      <c r="M65" s="9"/>
    </row>
    <row r="66" spans="2:13" ht="12.75">
      <c r="B66" s="2"/>
      <c r="D66" t="s">
        <v>51</v>
      </c>
      <c r="I66" s="15"/>
      <c r="J66" s="9"/>
      <c r="K66" s="13">
        <f>SUM(K62:K63)</f>
        <v>0</v>
      </c>
      <c r="L66" s="29"/>
      <c r="M66" s="13">
        <f>SUM(M62:M63)</f>
        <v>0</v>
      </c>
    </row>
    <row r="67" spans="2:13" ht="12.75">
      <c r="B67" s="2"/>
      <c r="I67" s="15"/>
      <c r="J67" s="9"/>
      <c r="K67" s="9"/>
      <c r="L67" s="29"/>
      <c r="M67" s="9"/>
    </row>
    <row r="68" spans="2:13" ht="12.75">
      <c r="B68" s="2"/>
      <c r="C68" t="s">
        <v>52</v>
      </c>
      <c r="D68" t="s">
        <v>53</v>
      </c>
      <c r="I68" s="15"/>
      <c r="J68" s="9"/>
      <c r="K68" s="9"/>
      <c r="L68" s="29"/>
      <c r="M68" s="9"/>
    </row>
    <row r="69" spans="2:13" ht="13.5" thickBot="1">
      <c r="B69" s="2"/>
      <c r="D69" t="s">
        <v>54</v>
      </c>
      <c r="I69" s="15"/>
      <c r="J69" s="9"/>
      <c r="K69" s="12">
        <f>K59+K66</f>
        <v>778</v>
      </c>
      <c r="L69" s="29"/>
      <c r="M69" s="12">
        <f>M59+M66</f>
        <v>2364</v>
      </c>
    </row>
    <row r="70" spans="2:13" ht="13.5" thickTop="1">
      <c r="B70" s="2"/>
      <c r="J70" s="9"/>
      <c r="K70" s="9"/>
      <c r="L70" s="29"/>
      <c r="M70" s="9"/>
    </row>
    <row r="71" spans="2:12" ht="12.75">
      <c r="B71" s="2"/>
      <c r="L71" s="25"/>
    </row>
    <row r="72" spans="2:12" ht="12.75">
      <c r="B72" s="2"/>
      <c r="L72" s="25"/>
    </row>
    <row r="73" spans="2:12" ht="12.75">
      <c r="B73" s="2" t="s">
        <v>156</v>
      </c>
      <c r="C73" t="s">
        <v>157</v>
      </c>
      <c r="L73" s="25"/>
    </row>
    <row r="74" spans="2:12" ht="8.25" customHeight="1">
      <c r="B74" s="2"/>
      <c r="L74" s="25"/>
    </row>
    <row r="75" spans="2:13" ht="13.5" thickBot="1">
      <c r="B75" s="2"/>
      <c r="C75" t="s">
        <v>41</v>
      </c>
      <c r="D75" t="s">
        <v>55</v>
      </c>
      <c r="J75" s="7"/>
      <c r="K75" s="10">
        <f>K59/593380.035*100</f>
        <v>0.13111327549131307</v>
      </c>
      <c r="L75" s="30"/>
      <c r="M75" s="10">
        <f>M59/593380.035*100</f>
        <v>0.3983956083052238</v>
      </c>
    </row>
    <row r="76" spans="2:13" ht="9" customHeight="1" thickTop="1">
      <c r="B76" s="2"/>
      <c r="J76" s="7"/>
      <c r="K76" s="7"/>
      <c r="L76" s="30"/>
      <c r="M76" s="7"/>
    </row>
    <row r="77" spans="2:13" ht="13.5" thickBot="1">
      <c r="B77" s="2"/>
      <c r="C77" t="s">
        <v>56</v>
      </c>
      <c r="D77" t="s">
        <v>57</v>
      </c>
      <c r="J77" s="7"/>
      <c r="K77" s="27">
        <f>K59/593365.562*100</f>
        <v>0.13111647352395553</v>
      </c>
      <c r="L77" s="31"/>
      <c r="M77" s="27">
        <f>M59/593365.562*100</f>
        <v>0.3984053257206053</v>
      </c>
    </row>
    <row r="78" spans="2:12" ht="13.5" thickTop="1">
      <c r="B78" s="2"/>
      <c r="L78" s="25"/>
    </row>
    <row r="79" ht="12.75">
      <c r="L79" s="25"/>
    </row>
    <row r="80" ht="12.75">
      <c r="L80" s="25"/>
    </row>
    <row r="81" ht="12.75">
      <c r="L81" s="25"/>
    </row>
    <row r="82" ht="12.75">
      <c r="L82" s="25"/>
    </row>
    <row r="83" ht="12.75">
      <c r="L83" s="25"/>
    </row>
    <row r="84" ht="12.75">
      <c r="L84" s="25"/>
    </row>
    <row r="85" ht="12.75">
      <c r="L85" s="25"/>
    </row>
    <row r="86" spans="12:13" ht="12.75">
      <c r="L86" s="25"/>
      <c r="M86" s="25"/>
    </row>
    <row r="87" spans="12:13" ht="12.75">
      <c r="L87" s="25"/>
      <c r="M87" s="25"/>
    </row>
    <row r="88" spans="12:13" ht="12.75">
      <c r="L88" s="25"/>
      <c r="M88" s="25"/>
    </row>
  </sheetData>
  <mergeCells count="3">
    <mergeCell ref="B3:M3"/>
    <mergeCell ref="B4:M4"/>
    <mergeCell ref="B6:M6"/>
  </mergeCells>
  <printOptions/>
  <pageMargins left="0.75" right="0.25" top="0.25" bottom="0.21" header="0.5" footer="0.21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8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3.7109375" style="0" customWidth="1"/>
    <col min="9" max="9" width="13.7109375" style="0" customWidth="1"/>
    <col min="10" max="10" width="4.7109375" style="0" customWidth="1"/>
    <col min="11" max="11" width="13.7109375" style="0" customWidth="1"/>
    <col min="12" max="12" width="4.57421875" style="0" customWidth="1"/>
  </cols>
  <sheetData>
    <row r="3" spans="2:11" ht="15.75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2.75">
      <c r="B4" s="69" t="s">
        <v>1</v>
      </c>
      <c r="C4" s="69"/>
      <c r="D4" s="69"/>
      <c r="E4" s="69"/>
      <c r="F4" s="69"/>
      <c r="G4" s="69"/>
      <c r="H4" s="69"/>
      <c r="I4" s="69"/>
      <c r="J4" s="69"/>
      <c r="K4" s="69"/>
    </row>
    <row r="6" spans="2:11" ht="15.75">
      <c r="B6" s="68" t="s">
        <v>58</v>
      </c>
      <c r="C6" s="68"/>
      <c r="D6" s="68"/>
      <c r="E6" s="68"/>
      <c r="F6" s="68"/>
      <c r="G6" s="68"/>
      <c r="H6" s="68"/>
      <c r="I6" s="68"/>
      <c r="J6" s="68"/>
      <c r="K6" s="68"/>
    </row>
    <row r="9" ht="15.75">
      <c r="B9" s="5" t="s">
        <v>59</v>
      </c>
    </row>
    <row r="11" spans="8:11" ht="12.75">
      <c r="H11" s="4"/>
      <c r="I11" s="4" t="s">
        <v>60</v>
      </c>
      <c r="J11" s="4"/>
      <c r="K11" s="4" t="s">
        <v>60</v>
      </c>
    </row>
    <row r="12" spans="8:11" ht="12.75">
      <c r="H12" s="4"/>
      <c r="I12" s="4" t="s">
        <v>61</v>
      </c>
      <c r="J12" s="4"/>
      <c r="K12" s="4" t="s">
        <v>62</v>
      </c>
    </row>
    <row r="13" spans="8:11" ht="12.75">
      <c r="H13" s="4"/>
      <c r="I13" s="4" t="s">
        <v>8</v>
      </c>
      <c r="J13" s="4"/>
      <c r="K13" s="4" t="s">
        <v>63</v>
      </c>
    </row>
    <row r="14" spans="8:11" ht="12.75">
      <c r="H14" s="4"/>
      <c r="I14" s="4" t="s">
        <v>7</v>
      </c>
      <c r="J14" s="4"/>
      <c r="K14" s="4" t="s">
        <v>64</v>
      </c>
    </row>
    <row r="15" spans="8:11" ht="12.75">
      <c r="H15" s="6" t="s">
        <v>11</v>
      </c>
      <c r="I15" s="4" t="str">
        <f>PL!K19</f>
        <v>31/3/2000</v>
      </c>
      <c r="J15" s="4"/>
      <c r="K15" s="4" t="s">
        <v>65</v>
      </c>
    </row>
    <row r="16" spans="8:11" ht="12.75">
      <c r="H16" s="3"/>
      <c r="I16" s="3" t="s">
        <v>12</v>
      </c>
      <c r="J16" s="3"/>
      <c r="K16" s="3" t="s">
        <v>12</v>
      </c>
    </row>
    <row r="17" ht="12.75">
      <c r="H17" s="15"/>
    </row>
    <row r="18" ht="12.75">
      <c r="H18" s="15"/>
    </row>
    <row r="19" spans="2:11" ht="12.75">
      <c r="B19" s="2" t="s">
        <v>154</v>
      </c>
      <c r="C19" t="s">
        <v>66</v>
      </c>
      <c r="H19" s="15"/>
      <c r="I19" s="8">
        <v>1277717</v>
      </c>
      <c r="J19" s="8"/>
      <c r="K19" s="8">
        <v>1248140</v>
      </c>
    </row>
    <row r="20" spans="2:11" ht="12.75">
      <c r="B20" s="2" t="s">
        <v>155</v>
      </c>
      <c r="C20" t="s">
        <v>67</v>
      </c>
      <c r="H20" s="15"/>
      <c r="I20" s="8">
        <v>189000</v>
      </c>
      <c r="J20" s="8"/>
      <c r="K20" s="8">
        <v>189000</v>
      </c>
    </row>
    <row r="21" spans="2:11" ht="12.75">
      <c r="B21" s="2" t="s">
        <v>156</v>
      </c>
      <c r="C21" t="s">
        <v>68</v>
      </c>
      <c r="H21" s="15"/>
      <c r="I21" s="8">
        <f>155827</f>
        <v>155827</v>
      </c>
      <c r="J21" s="8"/>
      <c r="K21" s="8">
        <v>158761</v>
      </c>
    </row>
    <row r="22" spans="2:11" ht="12.75">
      <c r="B22" s="2" t="s">
        <v>159</v>
      </c>
      <c r="C22" t="s">
        <v>69</v>
      </c>
      <c r="H22" s="15"/>
      <c r="I22" s="8">
        <v>186681</v>
      </c>
      <c r="J22" s="8"/>
      <c r="K22" s="8">
        <v>205075</v>
      </c>
    </row>
    <row r="23" spans="2:11" ht="12.75">
      <c r="B23" s="2" t="s">
        <v>160</v>
      </c>
      <c r="C23" t="s">
        <v>70</v>
      </c>
      <c r="H23" s="15"/>
      <c r="I23" s="8">
        <v>52049</v>
      </c>
      <c r="J23" s="8"/>
      <c r="K23" s="8">
        <v>51648</v>
      </c>
    </row>
    <row r="24" spans="2:11" ht="12.75">
      <c r="B24" s="2" t="s">
        <v>161</v>
      </c>
      <c r="C24" t="s">
        <v>71</v>
      </c>
      <c r="H24" s="15"/>
      <c r="I24" s="40">
        <f>78054+192488</f>
        <v>270542</v>
      </c>
      <c r="J24" s="8"/>
      <c r="K24" s="8">
        <v>308043</v>
      </c>
    </row>
    <row r="25" spans="2:11" ht="12.75">
      <c r="B25" s="2"/>
      <c r="H25" s="15"/>
      <c r="I25" s="8"/>
      <c r="J25" s="8"/>
      <c r="K25" s="8"/>
    </row>
    <row r="26" spans="2:11" ht="12.75">
      <c r="B26" s="2" t="s">
        <v>162</v>
      </c>
      <c r="C26" t="s">
        <v>72</v>
      </c>
      <c r="H26" s="15"/>
      <c r="I26" s="8"/>
      <c r="J26" s="8"/>
      <c r="K26" s="8"/>
    </row>
    <row r="27" spans="2:11" ht="12.75">
      <c r="B27" s="2"/>
      <c r="D27" t="s">
        <v>73</v>
      </c>
      <c r="H27" s="15"/>
      <c r="I27" s="8">
        <v>315552</v>
      </c>
      <c r="J27" s="8"/>
      <c r="K27" s="8">
        <v>233581</v>
      </c>
    </row>
    <row r="28" spans="2:11" ht="12.75">
      <c r="B28" s="2"/>
      <c r="D28" t="s">
        <v>68</v>
      </c>
      <c r="H28" s="15"/>
      <c r="I28" s="8">
        <f>50974</f>
        <v>50974</v>
      </c>
      <c r="J28" s="8"/>
      <c r="K28" s="8">
        <v>51367</v>
      </c>
    </row>
    <row r="29" spans="2:11" ht="12.75">
      <c r="B29" s="2"/>
      <c r="D29" t="s">
        <v>74</v>
      </c>
      <c r="H29" s="15"/>
      <c r="I29" s="8">
        <v>181369</v>
      </c>
      <c r="J29" s="8"/>
      <c r="K29" s="8">
        <v>247303</v>
      </c>
    </row>
    <row r="30" spans="2:11" ht="12.75">
      <c r="B30" s="2"/>
      <c r="D30" t="s">
        <v>75</v>
      </c>
      <c r="H30" s="15"/>
      <c r="I30" s="8">
        <f>63563+26654</f>
        <v>90217</v>
      </c>
      <c r="J30" s="8"/>
      <c r="K30" s="8">
        <v>69848</v>
      </c>
    </row>
    <row r="31" spans="2:11" ht="12.75">
      <c r="B31" s="2"/>
      <c r="D31" t="s">
        <v>76</v>
      </c>
      <c r="H31" s="15"/>
      <c r="I31" s="8">
        <f>366072+1207252</f>
        <v>1573324</v>
      </c>
      <c r="J31" s="8"/>
      <c r="K31" s="8">
        <v>1531517</v>
      </c>
    </row>
    <row r="32" spans="2:11" ht="12.75">
      <c r="B32" s="2"/>
      <c r="D32" t="s">
        <v>77</v>
      </c>
      <c r="H32" s="15"/>
      <c r="I32" s="8">
        <f>141094-1</f>
        <v>141093</v>
      </c>
      <c r="J32" s="8"/>
      <c r="K32" s="8">
        <v>142489</v>
      </c>
    </row>
    <row r="33" spans="2:11" ht="6" customHeight="1">
      <c r="B33" s="2"/>
      <c r="H33" s="15"/>
      <c r="I33" s="8"/>
      <c r="J33" s="8"/>
      <c r="K33" s="8"/>
    </row>
    <row r="34" spans="2:11" ht="12.75">
      <c r="B34" s="2"/>
      <c r="H34" s="15"/>
      <c r="I34" s="16">
        <f>SUM(I27:I32)</f>
        <v>2352529</v>
      </c>
      <c r="J34" s="8"/>
      <c r="K34" s="16">
        <f>SUM(K27:K32)</f>
        <v>2276105</v>
      </c>
    </row>
    <row r="35" spans="2:11" ht="12.75">
      <c r="B35" s="2"/>
      <c r="H35" s="15"/>
      <c r="I35" s="8"/>
      <c r="J35" s="8"/>
      <c r="K35" s="8"/>
    </row>
    <row r="36" spans="2:11" ht="12.75">
      <c r="B36" s="2" t="s">
        <v>163</v>
      </c>
      <c r="C36" t="s">
        <v>78</v>
      </c>
      <c r="H36" s="15"/>
      <c r="I36" s="8"/>
      <c r="J36" s="8"/>
      <c r="K36" s="8"/>
    </row>
    <row r="37" spans="2:11" ht="12.75">
      <c r="B37" s="2"/>
      <c r="D37" t="s">
        <v>79</v>
      </c>
      <c r="H37" s="15">
        <v>12</v>
      </c>
      <c r="I37" s="8">
        <f>1695812</f>
        <v>1695812</v>
      </c>
      <c r="J37" s="8"/>
      <c r="K37" s="8">
        <v>1709702</v>
      </c>
    </row>
    <row r="38" spans="2:11" ht="12.75">
      <c r="B38" s="2"/>
      <c r="D38" t="s">
        <v>80</v>
      </c>
      <c r="H38" s="15"/>
      <c r="I38" s="8">
        <v>288545</v>
      </c>
      <c r="J38" s="8"/>
      <c r="K38" s="8">
        <v>238514</v>
      </c>
    </row>
    <row r="39" spans="2:11" ht="12.75">
      <c r="B39" s="2"/>
      <c r="D39" t="s">
        <v>81</v>
      </c>
      <c r="H39" s="15"/>
      <c r="I39" s="8">
        <f>509101</f>
        <v>509101</v>
      </c>
      <c r="J39" s="8"/>
      <c r="K39" s="8">
        <v>490706</v>
      </c>
    </row>
    <row r="40" spans="2:11" ht="12.75">
      <c r="B40" s="2"/>
      <c r="D40" t="s">
        <v>82</v>
      </c>
      <c r="H40" s="15"/>
      <c r="I40" s="8">
        <v>25560</v>
      </c>
      <c r="J40" s="8"/>
      <c r="K40" s="8">
        <v>16581</v>
      </c>
    </row>
    <row r="41" spans="2:11" ht="12.75">
      <c r="B41" s="2"/>
      <c r="D41" t="s">
        <v>83</v>
      </c>
      <c r="H41" s="15"/>
      <c r="I41" s="8">
        <v>115620</v>
      </c>
      <c r="J41" s="8"/>
      <c r="K41" s="8">
        <v>121197</v>
      </c>
    </row>
    <row r="42" spans="2:11" ht="12.75">
      <c r="B42" s="2"/>
      <c r="D42" t="s">
        <v>77</v>
      </c>
      <c r="H42" s="15"/>
      <c r="I42" s="8">
        <v>0</v>
      </c>
      <c r="J42" s="8"/>
      <c r="K42" s="8">
        <v>427</v>
      </c>
    </row>
    <row r="43" spans="2:11" ht="6" customHeight="1">
      <c r="B43" s="2"/>
      <c r="H43" s="15"/>
      <c r="I43" s="8"/>
      <c r="J43" s="8"/>
      <c r="K43" s="8"/>
    </row>
    <row r="44" spans="2:11" ht="12.75">
      <c r="B44" s="2"/>
      <c r="H44" s="15"/>
      <c r="I44" s="16">
        <f>SUM(I37:I42)</f>
        <v>2634638</v>
      </c>
      <c r="J44" s="8"/>
      <c r="K44" s="16">
        <f>SUM(K37:K42)</f>
        <v>2577127</v>
      </c>
    </row>
    <row r="45" spans="2:11" ht="12.75">
      <c r="B45" s="2"/>
      <c r="H45" s="15"/>
      <c r="I45" s="8"/>
      <c r="J45" s="8"/>
      <c r="K45" s="8"/>
    </row>
    <row r="46" spans="2:11" ht="12.75">
      <c r="B46" s="2" t="s">
        <v>164</v>
      </c>
      <c r="C46" t="s">
        <v>84</v>
      </c>
      <c r="H46" s="15"/>
      <c r="I46" s="8">
        <f>I34-I44</f>
        <v>-282109</v>
      </c>
      <c r="J46" s="8"/>
      <c r="K46" s="8">
        <f>K34-K44</f>
        <v>-301022</v>
      </c>
    </row>
    <row r="47" spans="2:11" ht="12.75">
      <c r="B47" s="2"/>
      <c r="H47" s="15"/>
      <c r="I47" s="8"/>
      <c r="J47" s="8"/>
      <c r="K47" s="8"/>
    </row>
    <row r="48" spans="2:11" ht="15" customHeight="1" thickBot="1">
      <c r="B48" s="2"/>
      <c r="H48" s="15"/>
      <c r="I48" s="17">
        <f>SUM(I19:I24)+I46</f>
        <v>1849707</v>
      </c>
      <c r="J48" s="8"/>
      <c r="K48" s="17">
        <f>SUM(K19:K24)+K46</f>
        <v>1859645</v>
      </c>
    </row>
    <row r="49" spans="2:11" ht="13.5" thickTop="1">
      <c r="B49" s="2"/>
      <c r="H49" s="15"/>
      <c r="I49" s="8"/>
      <c r="J49" s="8"/>
      <c r="K49" s="8"/>
    </row>
    <row r="50" spans="2:11" ht="12.75">
      <c r="B50" s="2" t="s">
        <v>165</v>
      </c>
      <c r="C50" t="s">
        <v>85</v>
      </c>
      <c r="H50" s="15"/>
      <c r="I50" s="8"/>
      <c r="J50" s="8"/>
      <c r="K50" s="8"/>
    </row>
    <row r="51" spans="2:11" ht="12.75">
      <c r="B51" s="2"/>
      <c r="C51" t="s">
        <v>86</v>
      </c>
      <c r="H51" s="15"/>
      <c r="I51" s="8">
        <v>593380</v>
      </c>
      <c r="J51" s="8"/>
      <c r="K51" s="8">
        <v>593275</v>
      </c>
    </row>
    <row r="52" spans="2:11" ht="12.75">
      <c r="B52" s="2"/>
      <c r="C52" t="s">
        <v>87</v>
      </c>
      <c r="H52" s="15"/>
      <c r="I52" s="8"/>
      <c r="J52" s="8"/>
      <c r="K52" s="8"/>
    </row>
    <row r="53" spans="2:11" ht="12.75">
      <c r="B53" s="2"/>
      <c r="D53" t="s">
        <v>88</v>
      </c>
      <c r="H53" s="15"/>
      <c r="I53" s="8">
        <v>515190</v>
      </c>
      <c r="J53" s="8"/>
      <c r="K53" s="8">
        <v>515186</v>
      </c>
    </row>
    <row r="54" spans="2:11" ht="12.75">
      <c r="B54" s="2"/>
      <c r="D54" t="s">
        <v>89</v>
      </c>
      <c r="H54" s="15"/>
      <c r="I54" s="8">
        <v>62685</v>
      </c>
      <c r="J54" s="8"/>
      <c r="K54" s="8">
        <v>62685</v>
      </c>
    </row>
    <row r="55" spans="2:11" ht="12.75">
      <c r="B55" s="2"/>
      <c r="D55" t="s">
        <v>90</v>
      </c>
      <c r="H55" s="15"/>
      <c r="I55" s="8">
        <f>177528</f>
        <v>177528</v>
      </c>
      <c r="J55" s="8"/>
      <c r="K55" s="8">
        <v>175163</v>
      </c>
    </row>
    <row r="56" spans="2:11" ht="12.75">
      <c r="B56" s="2"/>
      <c r="D56" t="s">
        <v>77</v>
      </c>
      <c r="H56" s="15"/>
      <c r="I56" s="8">
        <f>109904</f>
        <v>109904</v>
      </c>
      <c r="J56" s="8"/>
      <c r="K56" s="8">
        <v>111235</v>
      </c>
    </row>
    <row r="57" spans="2:11" ht="6" customHeight="1">
      <c r="B57" s="2"/>
      <c r="H57" s="15"/>
      <c r="I57" s="18"/>
      <c r="J57" s="8"/>
      <c r="K57" s="18"/>
    </row>
    <row r="58" spans="2:11" ht="15" customHeight="1">
      <c r="B58" s="2"/>
      <c r="H58" s="15"/>
      <c r="I58" s="8">
        <f>SUM(I51:I56)</f>
        <v>1458687</v>
      </c>
      <c r="J58" s="8"/>
      <c r="K58" s="8">
        <f>SUM(K51:K56)</f>
        <v>1457544</v>
      </c>
    </row>
    <row r="59" spans="2:11" ht="12.75">
      <c r="B59" s="2" t="s">
        <v>166</v>
      </c>
      <c r="C59" t="s">
        <v>91</v>
      </c>
      <c r="H59" s="15"/>
      <c r="I59" s="8">
        <v>36640</v>
      </c>
      <c r="J59" s="8"/>
      <c r="K59" s="8">
        <v>47445</v>
      </c>
    </row>
    <row r="60" spans="2:11" ht="12.75">
      <c r="B60" s="2" t="s">
        <v>167</v>
      </c>
      <c r="C60" t="s">
        <v>92</v>
      </c>
      <c r="H60" s="15">
        <v>12</v>
      </c>
      <c r="I60" s="8">
        <v>338899</v>
      </c>
      <c r="J60" s="8"/>
      <c r="K60" s="8">
        <v>338859</v>
      </c>
    </row>
    <row r="61" spans="2:11" ht="12.75">
      <c r="B61" s="2" t="s">
        <v>168</v>
      </c>
      <c r="C61" t="s">
        <v>93</v>
      </c>
      <c r="H61" s="15"/>
      <c r="I61" s="8">
        <f>12549+2825+107</f>
        <v>15481</v>
      </c>
      <c r="J61" s="8"/>
      <c r="K61" s="8">
        <v>15797</v>
      </c>
    </row>
    <row r="62" spans="2:11" ht="6" customHeight="1">
      <c r="B62" s="2"/>
      <c r="H62" s="15"/>
      <c r="I62" s="8"/>
      <c r="J62" s="8"/>
      <c r="K62" s="8"/>
    </row>
    <row r="63" spans="2:11" ht="15" customHeight="1" thickBot="1">
      <c r="B63" s="2"/>
      <c r="H63" s="15"/>
      <c r="I63" s="17">
        <f>SUM(I58:I61)</f>
        <v>1849707</v>
      </c>
      <c r="J63" s="8"/>
      <c r="K63" s="17">
        <f>SUM(K58:K61)</f>
        <v>1859645</v>
      </c>
    </row>
    <row r="64" spans="2:11" ht="13.5" thickTop="1">
      <c r="B64" s="2"/>
      <c r="H64" s="15"/>
      <c r="I64" s="8"/>
      <c r="J64" s="8"/>
      <c r="K64" s="8"/>
    </row>
    <row r="65" spans="2:11" ht="13.5" thickBot="1">
      <c r="B65" s="2" t="s">
        <v>169</v>
      </c>
      <c r="C65" t="s">
        <v>94</v>
      </c>
      <c r="H65" s="15"/>
      <c r="I65" s="11">
        <f>(I58-I24)/593380.035*100</f>
        <v>200.23339679772002</v>
      </c>
      <c r="J65" s="8"/>
      <c r="K65" s="11">
        <f>(K58-K24)/593275*100</f>
        <v>193.75517255909992</v>
      </c>
    </row>
    <row r="66" spans="2:8" ht="13.5" thickTop="1">
      <c r="B66" s="2"/>
      <c r="H66" s="15"/>
    </row>
    <row r="67" spans="2:8" ht="12.75">
      <c r="B67" s="2"/>
      <c r="H67" s="15"/>
    </row>
    <row r="68" spans="2:8" ht="12.75">
      <c r="B68" s="2"/>
      <c r="H68" s="15"/>
    </row>
    <row r="69" spans="2:8" ht="12.75">
      <c r="B69" s="2"/>
      <c r="H69" s="15"/>
    </row>
    <row r="70" spans="2:8" ht="12.75">
      <c r="B70" s="2"/>
      <c r="H70" s="15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</sheetData>
  <mergeCells count="3">
    <mergeCell ref="B3:K3"/>
    <mergeCell ref="B4:K4"/>
    <mergeCell ref="B6:K6"/>
  </mergeCells>
  <printOptions/>
  <pageMargins left="0.75" right="0.25" top="0.5" bottom="0.5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N268"/>
  <sheetViews>
    <sheetView workbookViewId="0" topLeftCell="D68">
      <selection activeCell="F72" sqref="F72"/>
    </sheetView>
  </sheetViews>
  <sheetFormatPr defaultColWidth="9.140625" defaultRowHeight="12.75"/>
  <cols>
    <col min="1" max="1" width="3.7109375" style="0" customWidth="1"/>
    <col min="2" max="3" width="5.00390625" style="0" customWidth="1"/>
    <col min="6" max="6" width="12.140625" style="0" customWidth="1"/>
    <col min="7" max="7" width="4.7109375" style="0" customWidth="1"/>
    <col min="8" max="8" width="13.140625" style="0" customWidth="1"/>
    <col min="9" max="9" width="4.7109375" style="0" customWidth="1"/>
    <col min="10" max="10" width="13.140625" style="0" customWidth="1"/>
    <col min="11" max="11" width="2.7109375" style="0" customWidth="1"/>
    <col min="12" max="12" width="13.140625" style="0" customWidth="1"/>
    <col min="13" max="13" width="1.7109375" style="0" customWidth="1"/>
    <col min="14" max="14" width="14.421875" style="0" customWidth="1"/>
    <col min="15" max="15" width="7.421875" style="0" customWidth="1"/>
  </cols>
  <sheetData>
    <row r="3" spans="2:14" ht="15.75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14" ht="12.75">
      <c r="B4" s="69" t="s">
        <v>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6" spans="2:14" ht="15.75">
      <c r="B6" s="68" t="s">
        <v>58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8" ht="15.75">
      <c r="B8" s="5" t="s">
        <v>95</v>
      </c>
    </row>
    <row r="10" spans="2:3" ht="12.75">
      <c r="B10" s="20" t="s">
        <v>154</v>
      </c>
      <c r="C10" s="19" t="s">
        <v>96</v>
      </c>
    </row>
    <row r="11" ht="6" customHeight="1">
      <c r="B11" s="20"/>
    </row>
    <row r="12" spans="2:14" ht="12.75">
      <c r="B12" s="20"/>
      <c r="C12" s="70" t="s">
        <v>181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2:14" ht="12.75">
      <c r="B13" s="20"/>
      <c r="C13" s="70" t="s">
        <v>182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4" spans="2:14" ht="12.75">
      <c r="B14" s="20"/>
      <c r="C14" s="70" t="s">
        <v>183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ht="12.75">
      <c r="B15" s="20"/>
    </row>
    <row r="16" ht="12.75">
      <c r="B16" s="20"/>
    </row>
    <row r="17" spans="2:3" ht="12.75">
      <c r="B17" s="20" t="s">
        <v>155</v>
      </c>
      <c r="C17" s="19" t="s">
        <v>97</v>
      </c>
    </row>
    <row r="18" ht="6" customHeight="1">
      <c r="B18" s="20"/>
    </row>
    <row r="19" spans="2:14" ht="12.75">
      <c r="B19" s="20"/>
      <c r="C19" s="70" t="s">
        <v>180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2:3" ht="12.75">
      <c r="B20" s="20"/>
      <c r="C20" t="s">
        <v>179</v>
      </c>
    </row>
    <row r="21" ht="12.75">
      <c r="B21" s="20"/>
    </row>
    <row r="22" ht="12.75">
      <c r="B22" s="20"/>
    </row>
    <row r="23" spans="2:3" ht="12.75">
      <c r="B23" s="20" t="s">
        <v>156</v>
      </c>
      <c r="C23" s="19" t="s">
        <v>98</v>
      </c>
    </row>
    <row r="24" ht="6" customHeight="1">
      <c r="B24" s="20"/>
    </row>
    <row r="25" spans="2:3" ht="12.75">
      <c r="B25" s="20"/>
      <c r="C25" t="s">
        <v>99</v>
      </c>
    </row>
    <row r="26" ht="12.75">
      <c r="B26" s="20"/>
    </row>
    <row r="27" ht="12.75">
      <c r="B27" s="20"/>
    </row>
    <row r="28" spans="2:3" ht="12.75">
      <c r="B28" s="20" t="s">
        <v>159</v>
      </c>
      <c r="C28" s="19" t="s">
        <v>100</v>
      </c>
    </row>
    <row r="29" ht="6" customHeight="1">
      <c r="B29" s="20"/>
    </row>
    <row r="30" spans="2:14" ht="12.75">
      <c r="B30" s="20"/>
      <c r="K30" s="4"/>
      <c r="L30" s="32" t="s">
        <v>5</v>
      </c>
      <c r="M30" s="36"/>
      <c r="N30" s="32" t="s">
        <v>6</v>
      </c>
    </row>
    <row r="31" spans="2:14" ht="12.75">
      <c r="B31" s="20"/>
      <c r="K31" s="4"/>
      <c r="L31" s="33" t="s">
        <v>7</v>
      </c>
      <c r="M31" s="37"/>
      <c r="N31" s="33" t="s">
        <v>7</v>
      </c>
    </row>
    <row r="32" spans="2:14" ht="4.5" customHeight="1">
      <c r="B32" s="20"/>
      <c r="K32" s="3"/>
      <c r="L32" s="3"/>
      <c r="M32" s="4"/>
      <c r="N32" s="4"/>
    </row>
    <row r="33" spans="2:14" ht="12.75">
      <c r="B33" s="20"/>
      <c r="K33" s="4"/>
      <c r="L33" s="4" t="s">
        <v>8</v>
      </c>
      <c r="M33" s="4"/>
      <c r="N33" s="4" t="s">
        <v>8</v>
      </c>
    </row>
    <row r="34" spans="2:14" ht="12.75">
      <c r="B34" s="20"/>
      <c r="K34" s="4"/>
      <c r="L34" s="4" t="s">
        <v>9</v>
      </c>
      <c r="M34" s="4"/>
      <c r="N34" s="4" t="s">
        <v>9</v>
      </c>
    </row>
    <row r="35" spans="2:14" ht="12.75">
      <c r="B35" s="20"/>
      <c r="K35" s="4"/>
      <c r="L35" s="4" t="s">
        <v>7</v>
      </c>
      <c r="M35" s="4"/>
      <c r="N35" s="4" t="s">
        <v>10</v>
      </c>
    </row>
    <row r="36" spans="2:14" ht="12.75">
      <c r="B36" s="20"/>
      <c r="K36" s="4"/>
      <c r="L36" s="4" t="str">
        <f>PL!K19</f>
        <v>31/3/2000</v>
      </c>
      <c r="M36" s="4"/>
      <c r="N36" s="4" t="str">
        <f>L36</f>
        <v>31/3/2000</v>
      </c>
    </row>
    <row r="37" spans="2:14" ht="12.75">
      <c r="B37" s="20"/>
      <c r="C37" t="s">
        <v>101</v>
      </c>
      <c r="K37" s="3"/>
      <c r="L37" s="3" t="s">
        <v>12</v>
      </c>
      <c r="M37" s="3"/>
      <c r="N37" s="3" t="s">
        <v>12</v>
      </c>
    </row>
    <row r="38" ht="7.5" customHeight="1">
      <c r="B38" s="20"/>
    </row>
    <row r="39" spans="2:14" ht="12.75">
      <c r="B39" s="20"/>
      <c r="C39" s="15" t="s">
        <v>13</v>
      </c>
      <c r="D39" t="s">
        <v>102</v>
      </c>
      <c r="K39" s="8"/>
      <c r="L39" s="8">
        <f>L44-L40-L41-L42</f>
        <v>6813</v>
      </c>
      <c r="M39" s="8"/>
      <c r="N39" s="8">
        <v>10111</v>
      </c>
    </row>
    <row r="40" spans="2:14" ht="12.75">
      <c r="B40" s="20"/>
      <c r="C40" s="15" t="s">
        <v>15</v>
      </c>
      <c r="D40" t="s">
        <v>103</v>
      </c>
      <c r="K40" s="8"/>
      <c r="L40" s="8">
        <v>-33</v>
      </c>
      <c r="M40" s="8"/>
      <c r="N40" s="8">
        <f>N44-N39-N41-N42</f>
        <v>-87</v>
      </c>
    </row>
    <row r="41" spans="2:14" ht="12.75">
      <c r="B41" s="20"/>
      <c r="C41" s="15" t="s">
        <v>18</v>
      </c>
      <c r="D41" t="s">
        <v>188</v>
      </c>
      <c r="K41" s="8"/>
      <c r="L41" s="8">
        <v>4</v>
      </c>
      <c r="M41" s="8"/>
      <c r="N41" s="8">
        <v>6</v>
      </c>
    </row>
    <row r="42" spans="2:14" ht="12.75">
      <c r="B42" s="20"/>
      <c r="C42" s="15" t="s">
        <v>27</v>
      </c>
      <c r="D42" t="s">
        <v>104</v>
      </c>
      <c r="K42" s="8"/>
      <c r="L42" s="8">
        <v>-51</v>
      </c>
      <c r="M42" s="8"/>
      <c r="N42" s="8">
        <v>0</v>
      </c>
    </row>
    <row r="43" spans="2:14" ht="6" customHeight="1">
      <c r="B43" s="20"/>
      <c r="K43" s="8"/>
      <c r="L43" s="8"/>
      <c r="M43" s="8"/>
      <c r="N43" s="8"/>
    </row>
    <row r="44" spans="2:14" ht="13.5" thickBot="1">
      <c r="B44" s="20"/>
      <c r="K44" s="8"/>
      <c r="L44" s="17">
        <f>-PL!K51</f>
        <v>6733</v>
      </c>
      <c r="M44" s="34"/>
      <c r="N44" s="17">
        <f>-PL!M51</f>
        <v>10030</v>
      </c>
    </row>
    <row r="45" spans="2:14" ht="13.5" thickTop="1">
      <c r="B45" s="20"/>
      <c r="N45" s="25"/>
    </row>
    <row r="46" spans="2:14" ht="12.75">
      <c r="B46" s="20"/>
      <c r="N46" s="25"/>
    </row>
    <row r="47" spans="2:3" ht="12.75">
      <c r="B47" s="20" t="s">
        <v>160</v>
      </c>
      <c r="C47" s="19" t="s">
        <v>105</v>
      </c>
    </row>
    <row r="48" ht="6" customHeight="1">
      <c r="B48" s="20"/>
    </row>
    <row r="49" spans="2:3" ht="12.75">
      <c r="B49" s="20"/>
      <c r="C49" t="s">
        <v>106</v>
      </c>
    </row>
    <row r="50" ht="12.75">
      <c r="B50" s="20"/>
    </row>
    <row r="51" ht="12.75">
      <c r="B51" s="20"/>
    </row>
    <row r="52" spans="2:3" ht="12.75">
      <c r="B52" s="20" t="s">
        <v>161</v>
      </c>
      <c r="C52" s="19" t="s">
        <v>107</v>
      </c>
    </row>
    <row r="53" ht="6" customHeight="1">
      <c r="B53" s="20"/>
    </row>
    <row r="54" spans="2:3" ht="12.75">
      <c r="B54" s="20"/>
      <c r="C54" t="s">
        <v>196</v>
      </c>
    </row>
    <row r="55" spans="2:3" ht="12.75">
      <c r="B55" s="20"/>
      <c r="C55" t="s">
        <v>195</v>
      </c>
    </row>
    <row r="56" ht="12.75">
      <c r="B56" s="20"/>
    </row>
    <row r="57" ht="12.75">
      <c r="B57" s="20"/>
    </row>
    <row r="58" spans="2:3" ht="12.75">
      <c r="B58" s="20" t="s">
        <v>162</v>
      </c>
      <c r="C58" s="19" t="s">
        <v>108</v>
      </c>
    </row>
    <row r="59" ht="6" customHeight="1">
      <c r="B59" s="20"/>
    </row>
    <row r="60" spans="2:4" ht="12.75" customHeight="1">
      <c r="B60" s="20"/>
      <c r="C60" s="42" t="s">
        <v>191</v>
      </c>
      <c r="D60" s="41"/>
    </row>
    <row r="61" spans="2:4" ht="4.5" customHeight="1">
      <c r="B61" s="20"/>
      <c r="C61" s="42"/>
      <c r="D61" s="41"/>
    </row>
    <row r="62" spans="2:14" ht="12.75" customHeight="1">
      <c r="B62" s="20"/>
      <c r="C62" s="42"/>
      <c r="D62" s="41"/>
      <c r="N62" s="3" t="s">
        <v>12</v>
      </c>
    </row>
    <row r="63" spans="2:14" ht="4.5" customHeight="1">
      <c r="B63" s="20"/>
      <c r="C63" s="42"/>
      <c r="D63" s="41"/>
      <c r="N63" s="15"/>
    </row>
    <row r="64" spans="2:14" ht="12.75" customHeight="1" thickBot="1">
      <c r="B64" s="20"/>
      <c r="D64" s="42" t="s">
        <v>200</v>
      </c>
      <c r="N64" s="43">
        <v>4813</v>
      </c>
    </row>
    <row r="65" spans="2:4" ht="7.5" customHeight="1" thickTop="1">
      <c r="B65" s="20"/>
      <c r="D65" s="42"/>
    </row>
    <row r="66" spans="2:14" ht="12.75" customHeight="1" thickBot="1">
      <c r="B66" s="20"/>
      <c r="D66" s="42" t="s">
        <v>194</v>
      </c>
      <c r="N66" s="11">
        <v>4412</v>
      </c>
    </row>
    <row r="67" spans="2:4" ht="7.5" customHeight="1" thickTop="1">
      <c r="B67" s="20"/>
      <c r="D67" s="42"/>
    </row>
    <row r="68" spans="2:14" ht="12.75" customHeight="1" thickBot="1">
      <c r="B68" s="20"/>
      <c r="D68" s="42" t="s">
        <v>192</v>
      </c>
      <c r="N68" s="11">
        <v>401</v>
      </c>
    </row>
    <row r="69" ht="12.75" customHeight="1" thickTop="1">
      <c r="B69" s="20"/>
    </row>
    <row r="70" spans="2:4" ht="12.75" customHeight="1">
      <c r="B70" s="20"/>
      <c r="D70" t="s">
        <v>252</v>
      </c>
    </row>
    <row r="71" spans="2:4" ht="12.75" customHeight="1">
      <c r="B71" s="20"/>
      <c r="D71" t="s">
        <v>254</v>
      </c>
    </row>
    <row r="72" spans="2:4" ht="12.75" customHeight="1">
      <c r="B72" s="20"/>
      <c r="D72" t="s">
        <v>253</v>
      </c>
    </row>
    <row r="73" ht="12.75">
      <c r="B73" s="20"/>
    </row>
    <row r="74" spans="2:3" ht="12.75">
      <c r="B74" s="20"/>
      <c r="C74" t="s">
        <v>109</v>
      </c>
    </row>
    <row r="75" ht="4.5" customHeight="1">
      <c r="B75" s="20"/>
    </row>
    <row r="76" spans="2:14" ht="12.75">
      <c r="B76" s="20"/>
      <c r="N76" s="3" t="s">
        <v>12</v>
      </c>
    </row>
    <row r="77" ht="4.5" customHeight="1">
      <c r="B77" s="20"/>
    </row>
    <row r="78" spans="2:14" ht="13.5" thickBot="1">
      <c r="B78" s="20"/>
      <c r="C78" t="s">
        <v>21</v>
      </c>
      <c r="D78" t="s">
        <v>110</v>
      </c>
      <c r="N78" s="22">
        <v>4909.8</v>
      </c>
    </row>
    <row r="79" ht="7.5" customHeight="1" thickTop="1">
      <c r="B79" s="20"/>
    </row>
    <row r="80" spans="2:14" ht="13.5" thickBot="1">
      <c r="B80" s="20"/>
      <c r="C80" t="s">
        <v>21</v>
      </c>
      <c r="D80" t="s">
        <v>111</v>
      </c>
      <c r="N80" s="22">
        <v>4909.8</v>
      </c>
    </row>
    <row r="81" ht="7.5" customHeight="1" thickTop="1">
      <c r="B81" s="20"/>
    </row>
    <row r="82" spans="2:14" ht="13.5" thickBot="1">
      <c r="B82" s="20"/>
      <c r="C82" t="s">
        <v>21</v>
      </c>
      <c r="D82" t="s">
        <v>112</v>
      </c>
      <c r="N82" s="22">
        <v>8317.2</v>
      </c>
    </row>
    <row r="83" ht="13.5" thickTop="1">
      <c r="B83" s="20"/>
    </row>
    <row r="84" ht="12.75">
      <c r="B84" s="20"/>
    </row>
    <row r="85" spans="2:14" ht="12.75">
      <c r="B85" s="20"/>
      <c r="N85" s="26" t="s">
        <v>114</v>
      </c>
    </row>
    <row r="86" ht="12.75">
      <c r="N86">
        <v>2</v>
      </c>
    </row>
    <row r="87" spans="2:3" ht="12.75">
      <c r="B87" s="20"/>
      <c r="C87" s="19"/>
    </row>
    <row r="88" spans="2:3" ht="12.75">
      <c r="B88" s="20"/>
      <c r="C88" s="19"/>
    </row>
    <row r="89" spans="2:3" ht="12.75">
      <c r="B89" s="20" t="s">
        <v>163</v>
      </c>
      <c r="C89" s="19" t="s">
        <v>113</v>
      </c>
    </row>
    <row r="90" ht="6" customHeight="1">
      <c r="B90" s="20"/>
    </row>
    <row r="91" spans="2:14" ht="12.75">
      <c r="B91" s="20"/>
      <c r="C91" s="70" t="s">
        <v>193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ht="12.75">
      <c r="B92" s="20"/>
    </row>
    <row r="93" ht="12.75">
      <c r="B93" s="20"/>
    </row>
    <row r="94" spans="2:3" ht="12.75">
      <c r="B94" s="20" t="s">
        <v>164</v>
      </c>
      <c r="C94" s="19" t="s">
        <v>115</v>
      </c>
    </row>
    <row r="95" ht="6" customHeight="1">
      <c r="B95" s="20"/>
    </row>
    <row r="96" spans="2:14" ht="12.75">
      <c r="B96" s="20"/>
      <c r="C96" s="45"/>
      <c r="D96" s="47" t="s">
        <v>212</v>
      </c>
      <c r="E96" s="48"/>
      <c r="F96" s="51"/>
      <c r="G96" s="52"/>
      <c r="H96" s="52"/>
      <c r="I96" s="52"/>
      <c r="J96" s="53"/>
      <c r="K96" s="51"/>
      <c r="L96" s="52"/>
      <c r="M96" s="52"/>
      <c r="N96" s="53"/>
    </row>
    <row r="97" spans="2:14" ht="12.75">
      <c r="B97" s="20"/>
      <c r="C97" s="46" t="s">
        <v>134</v>
      </c>
      <c r="D97" s="49" t="s">
        <v>213</v>
      </c>
      <c r="E97" s="50"/>
      <c r="F97" s="49" t="s">
        <v>214</v>
      </c>
      <c r="G97" s="54"/>
      <c r="H97" s="54"/>
      <c r="I97" s="54"/>
      <c r="J97" s="50"/>
      <c r="K97" s="49" t="s">
        <v>215</v>
      </c>
      <c r="L97" s="54"/>
      <c r="M97" s="54"/>
      <c r="N97" s="50"/>
    </row>
    <row r="98" spans="2:14" ht="6" customHeight="1">
      <c r="B98" s="20"/>
      <c r="C98" s="55"/>
      <c r="D98" s="51"/>
      <c r="E98" s="53"/>
      <c r="F98" s="51"/>
      <c r="G98" s="52"/>
      <c r="H98" s="52"/>
      <c r="I98" s="52"/>
      <c r="J98" s="53"/>
      <c r="K98" s="51"/>
      <c r="L98" s="52"/>
      <c r="M98" s="52"/>
      <c r="N98" s="53"/>
    </row>
    <row r="99" spans="2:14" ht="12.75">
      <c r="B99" s="20"/>
      <c r="C99" s="56" t="s">
        <v>154</v>
      </c>
      <c r="D99" s="71" t="s">
        <v>241</v>
      </c>
      <c r="E99" s="72"/>
      <c r="F99" s="66" t="s">
        <v>226</v>
      </c>
      <c r="G99" s="25"/>
      <c r="H99" s="25"/>
      <c r="I99" s="25"/>
      <c r="J99" s="63"/>
      <c r="K99" s="62" t="s">
        <v>221</v>
      </c>
      <c r="L99" s="25"/>
      <c r="M99" s="25"/>
      <c r="N99" s="63"/>
    </row>
    <row r="100" spans="2:14" ht="12.75">
      <c r="B100" s="20"/>
      <c r="C100" s="57"/>
      <c r="D100" s="62"/>
      <c r="E100" s="63"/>
      <c r="F100" s="66" t="s">
        <v>222</v>
      </c>
      <c r="G100" s="25"/>
      <c r="H100" s="25"/>
      <c r="I100" s="25"/>
      <c r="J100" s="63"/>
      <c r="K100" s="62" t="s">
        <v>231</v>
      </c>
      <c r="L100" s="25"/>
      <c r="M100" s="25"/>
      <c r="N100" s="63"/>
    </row>
    <row r="101" spans="2:14" ht="12.75">
      <c r="B101" s="20"/>
      <c r="C101" s="57"/>
      <c r="D101" s="62"/>
      <c r="E101" s="63"/>
      <c r="F101" s="66" t="s">
        <v>223</v>
      </c>
      <c r="G101" s="25"/>
      <c r="H101" s="25"/>
      <c r="I101" s="25"/>
      <c r="J101" s="63"/>
      <c r="K101" s="62"/>
      <c r="L101" s="25"/>
      <c r="M101" s="25"/>
      <c r="N101" s="63"/>
    </row>
    <row r="102" spans="2:14" ht="12.75">
      <c r="B102" s="20"/>
      <c r="C102" s="57"/>
      <c r="D102" s="62"/>
      <c r="E102" s="63"/>
      <c r="F102" s="66" t="s">
        <v>224</v>
      </c>
      <c r="G102" s="25"/>
      <c r="H102" s="25"/>
      <c r="I102" s="25"/>
      <c r="J102" s="63"/>
      <c r="K102" s="62"/>
      <c r="L102" s="25"/>
      <c r="M102" s="25"/>
      <c r="N102" s="63"/>
    </row>
    <row r="103" spans="2:14" ht="12.75">
      <c r="B103" s="20"/>
      <c r="C103" s="57"/>
      <c r="D103" s="62"/>
      <c r="E103" s="63"/>
      <c r="F103" s="66" t="s">
        <v>225</v>
      </c>
      <c r="G103" s="25"/>
      <c r="H103" s="25"/>
      <c r="I103" s="25"/>
      <c r="J103" s="63"/>
      <c r="K103" s="62"/>
      <c r="L103" s="25"/>
      <c r="M103" s="25"/>
      <c r="N103" s="63"/>
    </row>
    <row r="104" spans="2:14" ht="12.75">
      <c r="B104" s="20"/>
      <c r="C104" s="57"/>
      <c r="D104" s="62"/>
      <c r="E104" s="63"/>
      <c r="F104" s="62"/>
      <c r="G104" s="25"/>
      <c r="H104" s="25"/>
      <c r="I104" s="25"/>
      <c r="J104" s="63"/>
      <c r="K104" s="62"/>
      <c r="L104" s="25"/>
      <c r="M104" s="25"/>
      <c r="N104" s="63"/>
    </row>
    <row r="105" spans="2:14" ht="12.75">
      <c r="B105" s="20"/>
      <c r="C105" s="56" t="s">
        <v>155</v>
      </c>
      <c r="D105" s="60" t="s">
        <v>216</v>
      </c>
      <c r="E105" s="61"/>
      <c r="F105" s="62" t="s">
        <v>217</v>
      </c>
      <c r="G105" s="25"/>
      <c r="H105" s="25"/>
      <c r="I105" s="25"/>
      <c r="J105" s="63"/>
      <c r="K105" s="62" t="s">
        <v>219</v>
      </c>
      <c r="L105" s="25"/>
      <c r="M105" s="25"/>
      <c r="N105" s="63"/>
    </row>
    <row r="106" spans="2:14" ht="12.75">
      <c r="B106" s="20"/>
      <c r="C106" s="57"/>
      <c r="D106" s="62"/>
      <c r="E106" s="63"/>
      <c r="F106" s="62" t="s">
        <v>218</v>
      </c>
      <c r="G106" s="25"/>
      <c r="H106" s="25"/>
      <c r="I106" s="25"/>
      <c r="J106" s="63"/>
      <c r="K106" s="62" t="s">
        <v>220</v>
      </c>
      <c r="L106" s="25"/>
      <c r="M106" s="25"/>
      <c r="N106" s="63"/>
    </row>
    <row r="107" spans="2:14" ht="12.75">
      <c r="B107" s="20"/>
      <c r="C107" s="57"/>
      <c r="D107" s="62"/>
      <c r="E107" s="63"/>
      <c r="F107" s="62" t="s">
        <v>235</v>
      </c>
      <c r="G107" s="25"/>
      <c r="H107" s="25"/>
      <c r="I107" s="25"/>
      <c r="J107" s="63"/>
      <c r="K107" s="62"/>
      <c r="L107" s="25"/>
      <c r="M107" s="25"/>
      <c r="N107" s="63"/>
    </row>
    <row r="108" spans="2:14" ht="12.75">
      <c r="B108" s="20"/>
      <c r="C108" s="57"/>
      <c r="D108" s="62"/>
      <c r="E108" s="63"/>
      <c r="F108" s="62"/>
      <c r="G108" s="25"/>
      <c r="H108" s="25"/>
      <c r="I108" s="25"/>
      <c r="J108" s="63"/>
      <c r="K108" s="25"/>
      <c r="L108" s="25"/>
      <c r="M108" s="25"/>
      <c r="N108" s="63"/>
    </row>
    <row r="109" spans="2:14" ht="12.75">
      <c r="B109" s="20"/>
      <c r="C109" s="56" t="s">
        <v>156</v>
      </c>
      <c r="D109" s="71" t="s">
        <v>227</v>
      </c>
      <c r="E109" s="72"/>
      <c r="F109" s="62" t="s">
        <v>232</v>
      </c>
      <c r="G109" s="25"/>
      <c r="H109" s="25"/>
      <c r="I109" s="25"/>
      <c r="J109" s="63"/>
      <c r="K109" s="67" t="s">
        <v>228</v>
      </c>
      <c r="M109" s="25"/>
      <c r="N109" s="63"/>
    </row>
    <row r="110" spans="2:14" ht="12.75">
      <c r="B110" s="20"/>
      <c r="C110" s="57"/>
      <c r="D110" s="62"/>
      <c r="E110" s="63"/>
      <c r="F110" s="62" t="s">
        <v>233</v>
      </c>
      <c r="G110" s="25"/>
      <c r="H110" s="25"/>
      <c r="I110" s="25"/>
      <c r="J110" s="63"/>
      <c r="K110" s="62"/>
      <c r="L110" s="25"/>
      <c r="M110" s="25"/>
      <c r="N110" s="63"/>
    </row>
    <row r="111" spans="2:14" ht="12.75">
      <c r="B111" s="20"/>
      <c r="C111" s="57"/>
      <c r="D111" s="62"/>
      <c r="E111" s="63"/>
      <c r="F111" s="62" t="s">
        <v>234</v>
      </c>
      <c r="G111" s="25"/>
      <c r="H111" s="25"/>
      <c r="I111" s="25"/>
      <c r="J111" s="63"/>
      <c r="K111" s="62"/>
      <c r="L111" s="25"/>
      <c r="M111" s="25"/>
      <c r="N111" s="63"/>
    </row>
    <row r="112" spans="2:14" ht="12.75">
      <c r="B112" s="20"/>
      <c r="C112" s="58"/>
      <c r="D112" s="62"/>
      <c r="E112" s="63"/>
      <c r="F112" s="62" t="s">
        <v>242</v>
      </c>
      <c r="G112" s="25"/>
      <c r="H112" s="25"/>
      <c r="I112" s="25"/>
      <c r="J112" s="63"/>
      <c r="K112" s="62"/>
      <c r="L112" s="25"/>
      <c r="M112" s="25"/>
      <c r="N112" s="63"/>
    </row>
    <row r="113" spans="2:14" ht="12.75">
      <c r="B113" s="20"/>
      <c r="C113" s="57"/>
      <c r="D113" s="62"/>
      <c r="E113" s="63"/>
      <c r="F113" s="62"/>
      <c r="G113" s="25"/>
      <c r="H113" s="25"/>
      <c r="I113" s="25"/>
      <c r="J113" s="63"/>
      <c r="K113" s="62"/>
      <c r="L113" s="25"/>
      <c r="M113" s="25"/>
      <c r="N113" s="63"/>
    </row>
    <row r="114" spans="2:14" ht="12.75">
      <c r="B114" s="20"/>
      <c r="C114" s="56" t="s">
        <v>159</v>
      </c>
      <c r="D114" s="71" t="s">
        <v>229</v>
      </c>
      <c r="E114" s="72"/>
      <c r="F114" s="62" t="s">
        <v>230</v>
      </c>
      <c r="G114" s="25"/>
      <c r="H114" s="25"/>
      <c r="I114" s="25"/>
      <c r="J114" s="63"/>
      <c r="K114" s="67" t="s">
        <v>228</v>
      </c>
      <c r="L114" s="25"/>
      <c r="M114" s="25"/>
      <c r="N114" s="63"/>
    </row>
    <row r="115" spans="2:14" ht="12.75">
      <c r="B115" s="20"/>
      <c r="C115" s="58"/>
      <c r="D115" s="62"/>
      <c r="E115" s="63"/>
      <c r="F115" s="62" t="s">
        <v>236</v>
      </c>
      <c r="G115" s="25"/>
      <c r="H115" s="25"/>
      <c r="I115" s="25"/>
      <c r="J115" s="63"/>
      <c r="K115" s="62"/>
      <c r="L115" s="25"/>
      <c r="M115" s="25"/>
      <c r="N115" s="63"/>
    </row>
    <row r="116" spans="2:14" ht="12.75">
      <c r="B116" s="20"/>
      <c r="C116" s="58"/>
      <c r="D116" s="62"/>
      <c r="E116" s="63"/>
      <c r="F116" s="62" t="s">
        <v>237</v>
      </c>
      <c r="G116" s="25"/>
      <c r="H116" s="25"/>
      <c r="I116" s="25"/>
      <c r="J116" s="63"/>
      <c r="K116" s="62"/>
      <c r="L116" s="25"/>
      <c r="M116" s="25"/>
      <c r="N116" s="63"/>
    </row>
    <row r="117" spans="2:14" ht="12.75">
      <c r="B117" s="20"/>
      <c r="C117" s="58"/>
      <c r="D117" s="62"/>
      <c r="E117" s="63"/>
      <c r="F117" s="62" t="s">
        <v>243</v>
      </c>
      <c r="G117" s="25"/>
      <c r="H117" s="25"/>
      <c r="I117" s="25"/>
      <c r="J117" s="63"/>
      <c r="K117" s="62"/>
      <c r="L117" s="25"/>
      <c r="M117" s="25"/>
      <c r="N117" s="63"/>
    </row>
    <row r="118" spans="2:14" ht="12.75">
      <c r="B118" s="20"/>
      <c r="C118" s="58"/>
      <c r="D118" s="62"/>
      <c r="E118" s="63"/>
      <c r="F118" s="62" t="s">
        <v>238</v>
      </c>
      <c r="G118" s="25"/>
      <c r="H118" s="25"/>
      <c r="I118" s="25"/>
      <c r="J118" s="63"/>
      <c r="K118" s="62"/>
      <c r="L118" s="25"/>
      <c r="M118" s="25"/>
      <c r="N118" s="63"/>
    </row>
    <row r="119" spans="2:14" ht="12.75">
      <c r="B119" s="20"/>
      <c r="C119" s="58"/>
      <c r="D119" s="62"/>
      <c r="E119" s="63"/>
      <c r="F119" s="62" t="s">
        <v>244</v>
      </c>
      <c r="G119" s="25"/>
      <c r="H119" s="25"/>
      <c r="I119" s="25"/>
      <c r="J119" s="63"/>
      <c r="K119" s="62"/>
      <c r="L119" s="25"/>
      <c r="M119" s="25"/>
      <c r="N119" s="63"/>
    </row>
    <row r="120" spans="2:14" ht="6" customHeight="1">
      <c r="B120" s="20"/>
      <c r="C120" s="59"/>
      <c r="D120" s="64"/>
      <c r="E120" s="65"/>
      <c r="F120" s="64"/>
      <c r="G120" s="14"/>
      <c r="H120" s="14"/>
      <c r="I120" s="14"/>
      <c r="J120" s="65"/>
      <c r="K120" s="64"/>
      <c r="L120" s="14"/>
      <c r="M120" s="14"/>
      <c r="N120" s="65"/>
    </row>
    <row r="121" ht="12.75">
      <c r="B121" s="20"/>
    </row>
    <row r="122" ht="12.75">
      <c r="B122" s="20"/>
    </row>
    <row r="123" spans="2:3" ht="12.75">
      <c r="B123" s="20" t="s">
        <v>165</v>
      </c>
      <c r="C123" s="19" t="s">
        <v>116</v>
      </c>
    </row>
    <row r="124" ht="6" customHeight="1">
      <c r="B124" s="20"/>
    </row>
    <row r="125" spans="2:3" ht="12.75">
      <c r="B125" s="20"/>
      <c r="C125" t="s">
        <v>201</v>
      </c>
    </row>
    <row r="126" ht="12.75">
      <c r="B126" s="20"/>
    </row>
    <row r="127" ht="12.75">
      <c r="B127" s="20"/>
    </row>
    <row r="128" spans="2:3" ht="12.75">
      <c r="B128" s="20" t="s">
        <v>166</v>
      </c>
      <c r="C128" s="19" t="s">
        <v>117</v>
      </c>
    </row>
    <row r="129" ht="6" customHeight="1">
      <c r="B129" s="20"/>
    </row>
    <row r="130" spans="2:3" ht="12.75">
      <c r="B130" s="20"/>
      <c r="C130" t="s">
        <v>178</v>
      </c>
    </row>
    <row r="131" ht="12.75">
      <c r="B131" s="20"/>
    </row>
    <row r="132" ht="12.75">
      <c r="B132" s="20"/>
    </row>
    <row r="133" spans="2:3" ht="12.75">
      <c r="B133" s="20" t="s">
        <v>167</v>
      </c>
      <c r="C133" s="19" t="s">
        <v>118</v>
      </c>
    </row>
    <row r="134" ht="6" customHeight="1">
      <c r="B134" s="20"/>
    </row>
    <row r="135" spans="2:3" ht="12.75">
      <c r="B135" s="20"/>
      <c r="C135" t="s">
        <v>119</v>
      </c>
    </row>
    <row r="136" ht="8.25" customHeight="1">
      <c r="B136" s="20"/>
    </row>
    <row r="137" spans="2:14" ht="12.75">
      <c r="B137" s="20"/>
      <c r="I137" s="15"/>
      <c r="J137" s="15" t="s">
        <v>120</v>
      </c>
      <c r="K137" s="15"/>
      <c r="L137" s="15" t="s">
        <v>121</v>
      </c>
      <c r="M137" s="15"/>
      <c r="N137" s="15"/>
    </row>
    <row r="138" spans="2:14" ht="12.75">
      <c r="B138" s="20"/>
      <c r="C138" t="s">
        <v>21</v>
      </c>
      <c r="I138" s="15"/>
      <c r="J138" s="15" t="s">
        <v>122</v>
      </c>
      <c r="K138" s="15"/>
      <c r="L138" s="15" t="s">
        <v>122</v>
      </c>
      <c r="M138" s="15"/>
      <c r="N138" s="15" t="s">
        <v>123</v>
      </c>
    </row>
    <row r="139" spans="2:14" ht="12.75">
      <c r="B139" s="20"/>
      <c r="I139" s="15"/>
      <c r="J139" s="3" t="s">
        <v>12</v>
      </c>
      <c r="K139" s="15"/>
      <c r="L139" s="3" t="s">
        <v>12</v>
      </c>
      <c r="M139" s="15"/>
      <c r="N139" s="3" t="s">
        <v>12</v>
      </c>
    </row>
    <row r="140" ht="4.5" customHeight="1">
      <c r="B140" s="20"/>
    </row>
    <row r="141" spans="2:14" ht="12.75">
      <c r="B141" s="20"/>
      <c r="D141" t="s">
        <v>124</v>
      </c>
      <c r="J141" s="1">
        <f>41076</f>
        <v>41076</v>
      </c>
      <c r="L141" s="1">
        <f>52391</f>
        <v>52391</v>
      </c>
      <c r="M141" s="1"/>
      <c r="N141" s="1">
        <f>+L141+J141</f>
        <v>93467</v>
      </c>
    </row>
    <row r="142" spans="2:14" ht="12.75">
      <c r="B142" s="20"/>
      <c r="D142" t="s">
        <v>125</v>
      </c>
      <c r="J142" s="1">
        <f>'BS'!I37-Notes!J141</f>
        <v>1654736</v>
      </c>
      <c r="L142" s="1">
        <f>'BS'!I60-Notes!L141</f>
        <v>286508</v>
      </c>
      <c r="M142" s="1"/>
      <c r="N142" s="1">
        <f>+L142+J142</f>
        <v>1941244</v>
      </c>
    </row>
    <row r="143" spans="2:14" ht="13.5" thickBot="1">
      <c r="B143" s="20"/>
      <c r="J143" s="23">
        <f>SUM(J141:J142)</f>
        <v>1695812</v>
      </c>
      <c r="L143" s="23">
        <f>SUM(L141:L142)</f>
        <v>338899</v>
      </c>
      <c r="M143" s="35"/>
      <c r="N143" s="23">
        <f>SUM(N141:N142)</f>
        <v>2034711</v>
      </c>
    </row>
    <row r="144" ht="13.5" thickTop="1">
      <c r="B144" s="20"/>
    </row>
    <row r="145" ht="3" customHeight="1">
      <c r="B145" s="20"/>
    </row>
    <row r="146" spans="2:3" ht="12.75">
      <c r="B146" s="20"/>
      <c r="C146" t="s">
        <v>126</v>
      </c>
    </row>
    <row r="147" spans="2:14" ht="12.75">
      <c r="B147" s="20"/>
      <c r="C147" s="15" t="s">
        <v>127</v>
      </c>
      <c r="D147" t="s">
        <v>128</v>
      </c>
      <c r="M147" s="1"/>
      <c r="N147" s="1">
        <v>1080019</v>
      </c>
    </row>
    <row r="148" spans="2:14" ht="12.75">
      <c r="B148" s="20"/>
      <c r="C148" s="15" t="s">
        <v>127</v>
      </c>
      <c r="D148" t="s">
        <v>129</v>
      </c>
      <c r="J148" t="s">
        <v>21</v>
      </c>
      <c r="M148" s="1"/>
      <c r="N148" s="1">
        <v>935061</v>
      </c>
    </row>
    <row r="149" spans="2:14" ht="12.75">
      <c r="B149" s="20"/>
      <c r="C149" s="15" t="s">
        <v>127</v>
      </c>
      <c r="D149" t="s">
        <v>77</v>
      </c>
      <c r="J149" t="s">
        <v>21</v>
      </c>
      <c r="M149" s="1"/>
      <c r="N149" s="44">
        <v>19631</v>
      </c>
    </row>
    <row r="150" spans="2:14" ht="13.5" thickBot="1">
      <c r="B150" s="20"/>
      <c r="M150" s="35"/>
      <c r="N150" s="23">
        <f>SUM(N147:N149)</f>
        <v>2034711</v>
      </c>
    </row>
    <row r="151" ht="13.5" thickTop="1">
      <c r="B151" s="20"/>
    </row>
    <row r="152" ht="12.75">
      <c r="B152" s="20"/>
    </row>
    <row r="153" spans="2:3" ht="12.75">
      <c r="B153" s="20" t="s">
        <v>168</v>
      </c>
      <c r="C153" s="19" t="s">
        <v>130</v>
      </c>
    </row>
    <row r="154" ht="6" customHeight="1">
      <c r="B154" s="20"/>
    </row>
    <row r="155" spans="2:14" ht="12.75">
      <c r="B155" s="20"/>
      <c r="C155" s="70" t="s">
        <v>184</v>
      </c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</row>
    <row r="156" spans="2:3" ht="12.75">
      <c r="B156" s="20"/>
      <c r="C156" t="s">
        <v>185</v>
      </c>
    </row>
    <row r="157" ht="12.75">
      <c r="B157" s="20"/>
    </row>
    <row r="158" ht="12.75">
      <c r="B158" s="20"/>
    </row>
    <row r="159" spans="2:3" ht="12.75">
      <c r="B159" s="20" t="s">
        <v>169</v>
      </c>
      <c r="C159" s="19" t="s">
        <v>131</v>
      </c>
    </row>
    <row r="160" ht="6" customHeight="1">
      <c r="B160" s="20"/>
    </row>
    <row r="161" spans="2:3" ht="12.75">
      <c r="B161" s="20"/>
      <c r="C161" t="s">
        <v>132</v>
      </c>
    </row>
    <row r="162" ht="12.75">
      <c r="B162" s="20"/>
    </row>
    <row r="163" ht="12.75">
      <c r="B163" s="20"/>
    </row>
    <row r="164" spans="2:3" ht="12.75">
      <c r="B164" s="20" t="s">
        <v>170</v>
      </c>
      <c r="C164" s="19" t="s">
        <v>133</v>
      </c>
    </row>
    <row r="165" ht="3.75" customHeight="1">
      <c r="B165" s="20"/>
    </row>
    <row r="166" spans="2:3" ht="12.75">
      <c r="B166" s="20"/>
      <c r="C166" t="s">
        <v>203</v>
      </c>
    </row>
    <row r="167" spans="2:3" ht="12.75">
      <c r="B167" s="20"/>
      <c r="C167" t="s">
        <v>204</v>
      </c>
    </row>
    <row r="168" ht="12.75">
      <c r="B168" s="20"/>
    </row>
    <row r="169" spans="2:14" ht="12.75">
      <c r="B169" s="20"/>
      <c r="N169" s="26" t="s">
        <v>135</v>
      </c>
    </row>
    <row r="170" spans="2:14" ht="12.75">
      <c r="B170" s="20"/>
      <c r="N170">
        <v>3</v>
      </c>
    </row>
    <row r="171" ht="12.75">
      <c r="B171" s="20"/>
    </row>
    <row r="173" spans="2:4" ht="12.75">
      <c r="B173" s="20"/>
      <c r="C173" t="s">
        <v>239</v>
      </c>
      <c r="D173" t="s">
        <v>202</v>
      </c>
    </row>
    <row r="174" spans="2:4" ht="12.75">
      <c r="B174" s="20"/>
      <c r="D174" t="s">
        <v>205</v>
      </c>
    </row>
    <row r="175" spans="2:4" ht="12.75">
      <c r="B175" s="20"/>
      <c r="D175" t="s">
        <v>208</v>
      </c>
    </row>
    <row r="176" ht="12.75">
      <c r="B176" s="20"/>
    </row>
    <row r="177" spans="2:4" ht="12.75">
      <c r="B177" s="20"/>
      <c r="C177" t="s">
        <v>240</v>
      </c>
      <c r="D177" t="s">
        <v>206</v>
      </c>
    </row>
    <row r="178" spans="2:4" ht="12.75">
      <c r="B178" s="20"/>
      <c r="D178" t="s">
        <v>207</v>
      </c>
    </row>
    <row r="179" spans="2:4" ht="12.75">
      <c r="B179" s="20"/>
      <c r="D179" t="s">
        <v>209</v>
      </c>
    </row>
    <row r="180" ht="12.75">
      <c r="B180" s="20"/>
    </row>
    <row r="181" spans="2:3" ht="12.75">
      <c r="B181" s="20"/>
      <c r="C181" t="s">
        <v>210</v>
      </c>
    </row>
    <row r="182" spans="2:3" ht="12.75">
      <c r="B182" s="20"/>
      <c r="C182" t="s">
        <v>211</v>
      </c>
    </row>
    <row r="183" ht="12.75">
      <c r="B183" s="20"/>
    </row>
    <row r="184" ht="12.75">
      <c r="B184" s="20"/>
    </row>
    <row r="185" spans="2:3" ht="12.75">
      <c r="B185" s="20" t="s">
        <v>171</v>
      </c>
      <c r="C185" s="19" t="s">
        <v>136</v>
      </c>
    </row>
    <row r="186" spans="2:14" ht="12.75">
      <c r="B186" s="20"/>
      <c r="C186" t="s">
        <v>21</v>
      </c>
      <c r="J186" s="15"/>
      <c r="K186" s="15"/>
      <c r="L186" s="15"/>
      <c r="M186" s="15"/>
      <c r="N186" s="15" t="s">
        <v>137</v>
      </c>
    </row>
    <row r="187" spans="2:14" ht="12.75">
      <c r="B187" s="20"/>
      <c r="J187" s="24" t="s">
        <v>14</v>
      </c>
      <c r="K187" s="15"/>
      <c r="L187" s="24" t="s">
        <v>138</v>
      </c>
      <c r="M187" s="15"/>
      <c r="N187" s="24" t="s">
        <v>139</v>
      </c>
    </row>
    <row r="188" spans="2:14" ht="12.75">
      <c r="B188" s="20"/>
      <c r="C188" s="21" t="s">
        <v>140</v>
      </c>
      <c r="J188" s="3" t="s">
        <v>12</v>
      </c>
      <c r="K188" s="15"/>
      <c r="L188" s="3" t="s">
        <v>12</v>
      </c>
      <c r="M188" s="15"/>
      <c r="N188" s="3" t="s">
        <v>12</v>
      </c>
    </row>
    <row r="189" ht="12.75">
      <c r="B189" s="20"/>
    </row>
    <row r="190" spans="2:14" ht="12.75">
      <c r="B190" s="20"/>
      <c r="C190" t="s">
        <v>141</v>
      </c>
      <c r="J190" s="9">
        <v>645298</v>
      </c>
      <c r="K190" s="9"/>
      <c r="L190" s="9">
        <v>80692</v>
      </c>
      <c r="M190" s="9"/>
      <c r="N190" s="9">
        <v>2688783</v>
      </c>
    </row>
    <row r="191" spans="2:14" ht="12.75">
      <c r="B191" s="20"/>
      <c r="C191" t="s">
        <v>142</v>
      </c>
      <c r="J191" s="9">
        <v>49127</v>
      </c>
      <c r="K191" s="9"/>
      <c r="L191" s="9">
        <v>20734</v>
      </c>
      <c r="M191" s="9"/>
      <c r="N191" s="9">
        <v>1035139</v>
      </c>
    </row>
    <row r="192" spans="2:14" ht="12.75">
      <c r="B192" s="20"/>
      <c r="C192" t="s">
        <v>143</v>
      </c>
      <c r="J192" s="9">
        <v>11262</v>
      </c>
      <c r="K192" s="9"/>
      <c r="L192" s="9">
        <v>-565</v>
      </c>
      <c r="M192" s="9"/>
      <c r="N192" s="9">
        <v>210662</v>
      </c>
    </row>
    <row r="193" spans="2:14" ht="12.75">
      <c r="B193" s="20"/>
      <c r="C193" t="s">
        <v>77</v>
      </c>
      <c r="J193" s="13">
        <f>J195-SUM(J190:J192)</f>
        <v>36345</v>
      </c>
      <c r="K193" s="9"/>
      <c r="L193" s="13">
        <v>-18506</v>
      </c>
      <c r="M193" s="9"/>
      <c r="N193" s="13">
        <v>363080</v>
      </c>
    </row>
    <row r="194" spans="2:14" ht="4.5" customHeight="1">
      <c r="B194" s="20"/>
      <c r="J194" s="9"/>
      <c r="K194" s="9"/>
      <c r="L194" s="9"/>
      <c r="M194" s="9"/>
      <c r="N194" s="9"/>
    </row>
    <row r="195" spans="2:14" ht="13.5" thickBot="1">
      <c r="B195" s="20"/>
      <c r="J195" s="12">
        <f>PL!M23</f>
        <v>742032</v>
      </c>
      <c r="K195" s="9"/>
      <c r="L195" s="9">
        <f>SUM(L190:L193)</f>
        <v>82355</v>
      </c>
      <c r="M195" s="9"/>
      <c r="N195" s="9">
        <f>SUM(N190:N193)</f>
        <v>4297664</v>
      </c>
    </row>
    <row r="196" spans="2:14" ht="6" customHeight="1" thickTop="1">
      <c r="B196" s="20"/>
      <c r="J196" s="9"/>
      <c r="K196" s="9"/>
      <c r="L196" s="9"/>
      <c r="M196" s="9"/>
      <c r="N196" s="9"/>
    </row>
    <row r="197" spans="2:14" ht="12.75">
      <c r="B197" s="20"/>
      <c r="C197" t="s">
        <v>144</v>
      </c>
      <c r="J197" s="9"/>
      <c r="K197" s="9"/>
      <c r="L197" s="9">
        <v>-35133</v>
      </c>
      <c r="M197" s="9"/>
      <c r="N197" s="9" t="s">
        <v>17</v>
      </c>
    </row>
    <row r="198" spans="2:14" ht="12.75">
      <c r="B198" s="20"/>
      <c r="C198" t="s">
        <v>145</v>
      </c>
      <c r="J198" s="9"/>
      <c r="K198" s="9"/>
      <c r="L198" s="13">
        <v>-26806</v>
      </c>
      <c r="M198" s="9"/>
      <c r="N198" s="13" t="s">
        <v>17</v>
      </c>
    </row>
    <row r="199" spans="2:14" ht="4.5" customHeight="1">
      <c r="B199" s="20"/>
      <c r="J199" s="9"/>
      <c r="K199" s="9"/>
      <c r="L199" s="9"/>
      <c r="M199" s="9"/>
      <c r="N199" s="9"/>
    </row>
    <row r="200" spans="2:14" ht="12.75">
      <c r="B200" s="20"/>
      <c r="J200" s="9"/>
      <c r="K200" s="9"/>
      <c r="L200" s="9">
        <f>SUM(L195:L198)</f>
        <v>20416</v>
      </c>
      <c r="M200" s="9"/>
      <c r="N200" s="9">
        <f>SUM(N195:N198)</f>
        <v>4297664</v>
      </c>
    </row>
    <row r="201" spans="2:14" ht="12.75">
      <c r="B201" s="20"/>
      <c r="C201" t="s">
        <v>104</v>
      </c>
      <c r="J201" s="9"/>
      <c r="K201" s="9"/>
      <c r="L201" s="13">
        <v>-18050</v>
      </c>
      <c r="M201" s="9"/>
      <c r="N201" s="13">
        <v>186681</v>
      </c>
    </row>
    <row r="202" spans="2:14" ht="4.5" customHeight="1">
      <c r="B202" s="20"/>
      <c r="J202" s="9"/>
      <c r="K202" s="9"/>
      <c r="L202" s="9"/>
      <c r="M202" s="9"/>
      <c r="N202" s="9"/>
    </row>
    <row r="203" spans="2:14" ht="13.5" thickBot="1">
      <c r="B203" s="20"/>
      <c r="C203" t="s">
        <v>21</v>
      </c>
      <c r="J203" s="9"/>
      <c r="K203" s="9"/>
      <c r="L203" s="12">
        <f>SUM(L200:L201)</f>
        <v>2366</v>
      </c>
      <c r="M203" s="9"/>
      <c r="N203" s="12">
        <f>SUM(N200:N201)</f>
        <v>4484345</v>
      </c>
    </row>
    <row r="204" spans="2:14" ht="13.5" thickTop="1">
      <c r="B204" s="20"/>
      <c r="J204" s="9"/>
      <c r="K204" s="9"/>
      <c r="L204" s="9"/>
      <c r="M204" s="9"/>
      <c r="N204" s="9"/>
    </row>
    <row r="205" spans="2:14" ht="12.75">
      <c r="B205" s="20"/>
      <c r="C205" s="21" t="s">
        <v>146</v>
      </c>
      <c r="J205" s="9"/>
      <c r="K205" s="9"/>
      <c r="L205" s="9"/>
      <c r="M205" s="9"/>
      <c r="N205" s="9"/>
    </row>
    <row r="206" spans="2:14" ht="12.75">
      <c r="B206" s="20"/>
      <c r="J206" s="9"/>
      <c r="K206" s="9"/>
      <c r="L206" s="9"/>
      <c r="M206" s="9"/>
      <c r="N206" s="9"/>
    </row>
    <row r="207" spans="2:14" ht="12.75">
      <c r="B207" s="20"/>
      <c r="C207" t="s">
        <v>147</v>
      </c>
      <c r="J207" s="9">
        <v>723151</v>
      </c>
      <c r="K207" s="9"/>
      <c r="L207" s="9">
        <v>95745</v>
      </c>
      <c r="M207" s="9"/>
      <c r="N207" s="9">
        <v>3956509</v>
      </c>
    </row>
    <row r="208" spans="2:14" ht="12.75">
      <c r="B208" s="20"/>
      <c r="C208" t="s">
        <v>148</v>
      </c>
      <c r="J208" s="13">
        <v>18881</v>
      </c>
      <c r="K208" s="9"/>
      <c r="L208" s="13">
        <v>-13390</v>
      </c>
      <c r="M208" s="9"/>
      <c r="N208" s="13">
        <v>341155</v>
      </c>
    </row>
    <row r="209" spans="2:14" ht="4.5" customHeight="1">
      <c r="B209" s="20"/>
      <c r="J209" s="9"/>
      <c r="K209" s="9"/>
      <c r="L209" s="9"/>
      <c r="M209" s="9"/>
      <c r="N209" s="9"/>
    </row>
    <row r="210" spans="2:14" ht="13.5" thickBot="1">
      <c r="B210" s="20"/>
      <c r="J210" s="12">
        <f>SUM(J207:J208)</f>
        <v>742032</v>
      </c>
      <c r="K210" s="9"/>
      <c r="L210" s="9">
        <f>SUM(L207:L208)</f>
        <v>82355</v>
      </c>
      <c r="M210" s="9"/>
      <c r="N210" s="9">
        <f>SUM(N207:N208)</f>
        <v>4297664</v>
      </c>
    </row>
    <row r="211" spans="2:14" ht="6" customHeight="1" thickTop="1">
      <c r="B211" s="20"/>
      <c r="J211" s="9"/>
      <c r="K211" s="9"/>
      <c r="L211" s="9"/>
      <c r="M211" s="9"/>
      <c r="N211" s="9"/>
    </row>
    <row r="212" spans="2:14" ht="12.75">
      <c r="B212" s="20"/>
      <c r="C212" t="s">
        <v>144</v>
      </c>
      <c r="J212" s="9"/>
      <c r="K212" s="9"/>
      <c r="L212" s="9">
        <f>L197</f>
        <v>-35133</v>
      </c>
      <c r="M212" s="9"/>
      <c r="N212" s="9" t="s">
        <v>17</v>
      </c>
    </row>
    <row r="213" spans="2:14" ht="12.75">
      <c r="B213" s="20"/>
      <c r="C213" t="s">
        <v>145</v>
      </c>
      <c r="J213" s="9"/>
      <c r="K213" s="9"/>
      <c r="L213" s="13">
        <f>L198</f>
        <v>-26806</v>
      </c>
      <c r="M213" s="9"/>
      <c r="N213" s="13" t="s">
        <v>17</v>
      </c>
    </row>
    <row r="214" spans="2:14" ht="4.5" customHeight="1">
      <c r="B214" s="20"/>
      <c r="J214" s="9"/>
      <c r="K214" s="9"/>
      <c r="L214" s="9"/>
      <c r="M214" s="9"/>
      <c r="N214" s="9"/>
    </row>
    <row r="215" spans="2:14" ht="12.75">
      <c r="B215" s="20"/>
      <c r="J215" s="9"/>
      <c r="K215" s="9"/>
      <c r="L215" s="9">
        <f>SUM(L210:L213)</f>
        <v>20416</v>
      </c>
      <c r="M215" s="9"/>
      <c r="N215" s="9">
        <f>SUM(N210:N213)</f>
        <v>4297664</v>
      </c>
    </row>
    <row r="216" spans="2:14" ht="12.75">
      <c r="B216" s="20"/>
      <c r="C216" t="s">
        <v>104</v>
      </c>
      <c r="J216" s="9"/>
      <c r="K216" s="9"/>
      <c r="L216" s="13">
        <f>L201</f>
        <v>-18050</v>
      </c>
      <c r="M216" s="9"/>
      <c r="N216" s="13">
        <f>N201</f>
        <v>186681</v>
      </c>
    </row>
    <row r="217" spans="2:14" ht="4.5" customHeight="1">
      <c r="B217" s="20"/>
      <c r="J217" s="9"/>
      <c r="K217" s="9"/>
      <c r="L217" s="9"/>
      <c r="M217" s="9"/>
      <c r="N217" s="9"/>
    </row>
    <row r="218" spans="2:14" ht="13.5" thickBot="1">
      <c r="B218" s="20"/>
      <c r="C218" t="s">
        <v>21</v>
      </c>
      <c r="J218" s="9"/>
      <c r="K218" s="9"/>
      <c r="L218" s="12">
        <f>SUM(L215:L216)</f>
        <v>2366</v>
      </c>
      <c r="M218" s="9"/>
      <c r="N218" s="12">
        <f>SUM(N215:N216)</f>
        <v>4484345</v>
      </c>
    </row>
    <row r="219" ht="13.5" thickTop="1">
      <c r="B219" s="20"/>
    </row>
    <row r="220" spans="2:3" ht="12.75">
      <c r="B220" s="20"/>
      <c r="C220" t="s">
        <v>186</v>
      </c>
    </row>
    <row r="221" spans="2:3" ht="12.75">
      <c r="B221" s="20"/>
      <c r="C221" t="s">
        <v>187</v>
      </c>
    </row>
    <row r="222" ht="12.75">
      <c r="B222" s="20"/>
    </row>
    <row r="223" ht="12.75">
      <c r="B223" s="20"/>
    </row>
    <row r="224" spans="2:3" ht="12.75">
      <c r="B224" s="20" t="s">
        <v>172</v>
      </c>
      <c r="C224" s="19" t="s">
        <v>149</v>
      </c>
    </row>
    <row r="225" ht="6" customHeight="1">
      <c r="B225" s="20"/>
    </row>
    <row r="226" spans="2:14" ht="12.75">
      <c r="B226" s="20"/>
      <c r="C226" s="70" t="s">
        <v>245</v>
      </c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</row>
    <row r="227" spans="2:14" ht="12.75">
      <c r="B227" s="20"/>
      <c r="C227" s="70" t="s">
        <v>246</v>
      </c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</row>
    <row r="228" spans="2:14" ht="12.75">
      <c r="B228" s="20"/>
      <c r="C228" s="70" t="s">
        <v>247</v>
      </c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</row>
    <row r="229" spans="2:14" ht="12.75">
      <c r="B229" s="20"/>
      <c r="C229" s="70" t="s">
        <v>248</v>
      </c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</row>
    <row r="230" ht="12.75">
      <c r="B230" s="20"/>
    </row>
    <row r="231" ht="12.75">
      <c r="B231" s="20"/>
    </row>
    <row r="232" spans="2:3" ht="12.75">
      <c r="B232" s="20" t="s">
        <v>173</v>
      </c>
      <c r="C232" s="19" t="s">
        <v>150</v>
      </c>
    </row>
    <row r="233" ht="6" customHeight="1">
      <c r="B233" s="20"/>
    </row>
    <row r="234" spans="2:14" ht="12.75">
      <c r="B234" s="20"/>
      <c r="C234" s="70" t="s">
        <v>249</v>
      </c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</row>
    <row r="235" spans="2:14" ht="12.75">
      <c r="B235" s="20"/>
      <c r="C235" s="70" t="s">
        <v>250</v>
      </c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</row>
    <row r="236" spans="2:14" ht="12.75">
      <c r="B236" s="20"/>
      <c r="C236" s="70" t="s">
        <v>251</v>
      </c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</row>
    <row r="237" ht="12.75">
      <c r="B237" s="20"/>
    </row>
    <row r="238" ht="12.75">
      <c r="B238" s="20"/>
    </row>
    <row r="239" spans="2:3" ht="12.75">
      <c r="B239" s="20" t="s">
        <v>174</v>
      </c>
      <c r="C239" s="19" t="s">
        <v>151</v>
      </c>
    </row>
    <row r="240" ht="6" customHeight="1">
      <c r="B240" s="20"/>
    </row>
    <row r="241" spans="2:3" ht="12.75">
      <c r="B241" s="20"/>
      <c r="C241" t="s">
        <v>199</v>
      </c>
    </row>
    <row r="242" spans="2:3" ht="12.75">
      <c r="B242" s="20"/>
      <c r="C242" t="s">
        <v>198</v>
      </c>
    </row>
    <row r="243" ht="12.75">
      <c r="B243" s="20"/>
    </row>
    <row r="244" ht="12.75">
      <c r="B244" s="20"/>
    </row>
    <row r="245" spans="2:3" ht="12.75">
      <c r="B245" s="20" t="s">
        <v>175</v>
      </c>
      <c r="C245" s="19" t="s">
        <v>177</v>
      </c>
    </row>
    <row r="246" ht="6" customHeight="1">
      <c r="B246" s="20"/>
    </row>
    <row r="247" spans="2:3" ht="12.75">
      <c r="B247" s="20"/>
      <c r="C247" t="s">
        <v>189</v>
      </c>
    </row>
    <row r="248" ht="12.75">
      <c r="B248" s="20"/>
    </row>
    <row r="249" ht="12.75">
      <c r="B249" s="20"/>
    </row>
    <row r="250" spans="2:3" ht="12.75">
      <c r="B250" s="20" t="s">
        <v>176</v>
      </c>
      <c r="C250" s="19" t="s">
        <v>152</v>
      </c>
    </row>
    <row r="251" ht="6" customHeight="1">
      <c r="B251" s="20"/>
    </row>
    <row r="252" spans="2:3" ht="12.75">
      <c r="B252" s="20"/>
      <c r="C252" t="s">
        <v>153</v>
      </c>
    </row>
    <row r="253" ht="12.75">
      <c r="B253" s="20"/>
    </row>
    <row r="254" ht="12.75">
      <c r="B254" s="20"/>
    </row>
    <row r="255" spans="2:3" ht="12.75">
      <c r="B255" s="20"/>
      <c r="C255" s="19"/>
    </row>
    <row r="256" ht="6.75" customHeight="1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9" customHeight="1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</sheetData>
  <mergeCells count="19">
    <mergeCell ref="B3:N3"/>
    <mergeCell ref="B4:N4"/>
    <mergeCell ref="B6:N6"/>
    <mergeCell ref="C14:N14"/>
    <mergeCell ref="C91:N91"/>
    <mergeCell ref="C228:N228"/>
    <mergeCell ref="C12:N12"/>
    <mergeCell ref="C13:N13"/>
    <mergeCell ref="C19:N19"/>
    <mergeCell ref="D99:E99"/>
    <mergeCell ref="D109:E109"/>
    <mergeCell ref="D114:E114"/>
    <mergeCell ref="C236:N236"/>
    <mergeCell ref="C155:N155"/>
    <mergeCell ref="C229:N229"/>
    <mergeCell ref="C226:N226"/>
    <mergeCell ref="C227:N227"/>
    <mergeCell ref="C235:N235"/>
    <mergeCell ref="C234:N234"/>
  </mergeCells>
  <printOptions/>
  <pageMargins left="0.75" right="0.25" top="0.25" bottom="0" header="0.45" footer="0.21"/>
  <pageSetup horizontalDpi="600" verticalDpi="600" orientation="portrait" paperSize="9" scale="77" r:id="rId1"/>
  <rowBreaks count="2" manualBreakCount="2">
    <brk id="85" min="1" max="13" man="1"/>
    <brk id="169" min="1" max="13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The Lion Group</cp:lastModifiedBy>
  <cp:lastPrinted>2000-05-19T09:36:46Z</cp:lastPrinted>
  <dcterms:created xsi:type="dcterms:W3CDTF">1999-11-23T08:45:55Z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