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8" activeTab="0"/>
  </bookViews>
  <sheets>
    <sheet name="P&amp;L" sheetId="1" r:id="rId1"/>
    <sheet name="BS" sheetId="2" r:id="rId2"/>
    <sheet name="NOTES" sheetId="3" r:id="rId3"/>
  </sheets>
  <definedNames>
    <definedName name="_xlnm.Print_Area" localSheetId="1">'BS'!$A$1:$J$60</definedName>
    <definedName name="_xlnm.Print_Area" localSheetId="2">'NOTES'!$A$1:$K$208</definedName>
    <definedName name="_xlnm.Print_Area" localSheetId="0">'P&amp;L'!$A$1:$L$125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<sst xmlns="http://schemas.openxmlformats.org/spreadsheetml/2006/main" count="445" uniqueCount="274">
  <si>
    <t>Listing Department</t>
  </si>
  <si>
    <t>KUALA LUMPUR STOCK EXCHANGE</t>
  </si>
  <si>
    <t>9th Floor Exchange Square</t>
  </si>
  <si>
    <t>Bukit Kewangan</t>
  </si>
  <si>
    <t xml:space="preserve"> </t>
  </si>
  <si>
    <t>Dear Sirs,</t>
  </si>
  <si>
    <t>CONSOLIDATED INCOME STATEMENT</t>
  </si>
  <si>
    <t>INDIVIDUAL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</si>
  <si>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</si>
  <si>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</si>
  <si>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</si>
  <si>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</si>
  <si>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</si>
  <si>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</si>
  <si>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</si>
  <si>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</si>
  <si>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</si>
  <si>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</si>
  <si>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</si>
  <si>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</si>
  <si>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</si>
  <si>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</si>
  <si>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</si>
  <si>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</si>
  <si>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</si>
  <si>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</si>
  <si>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</si>
  <si>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</si>
  <si>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</si>
  <si>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</si>
  <si>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</si>
  <si>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</si>
  <si>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</si>
  <si>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</si>
  <si>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</si>
  <si>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</t>
  </si>
  <si>
    <t xml:space="preserve">    but before income tax, minority</t>
  </si>
  <si>
    <t xml:space="preserve">    interests and extraordinary items</t>
  </si>
  <si>
    <t>(f)</t>
  </si>
  <si>
    <t xml:space="preserve">Share in the results of associated </t>
  </si>
  <si>
    <t xml:space="preserve">    companies</t>
  </si>
  <si>
    <t>Page  2</t>
  </si>
  <si>
    <t>CONSOLIDATED INCOME STATEMENT (CONTINUED)</t>
  </si>
  <si>
    <t>(g)</t>
  </si>
  <si>
    <t>Profit before taxation, minority</t>
  </si>
  <si>
    <t>(h)</t>
  </si>
  <si>
    <t>Taxation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</si>
  <si>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</si>
  <si>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</si>
  <si>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</si>
  <si>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</si>
  <si>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</si>
  <si>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Profit after taxation attributable to</t>
  </si>
  <si>
    <t xml:space="preserve">     members of the company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</si>
  <si>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</si>
  <si>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</si>
  <si>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</si>
  <si>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</si>
  <si>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</si>
  <si>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>Profit after taxation and extraordinary</t>
  </si>
  <si>
    <t xml:space="preserve">     items attributable to members</t>
  </si>
  <si>
    <t xml:space="preserve">     of the company</t>
  </si>
  <si>
    <t>3</t>
  </si>
  <si>
    <t xml:space="preserve">Earnings per share based on 2(j) above </t>
  </si>
  <si>
    <t xml:space="preserve">     after deducting any provision for</t>
  </si>
  <si>
    <t xml:space="preserve">     preference dividends, if any :</t>
  </si>
  <si>
    <t>*</t>
  </si>
  <si>
    <t>Page 3</t>
  </si>
  <si>
    <t>CONSOLIDATED BALANCE SHEET</t>
  </si>
  <si>
    <t>AS AT</t>
  </si>
  <si>
    <t>END OF</t>
  </si>
  <si>
    <t>FINANCIAL</t>
  </si>
  <si>
    <t>YEAR END</t>
  </si>
  <si>
    <t>30/4/99</t>
  </si>
  <si>
    <t>Fixed Assets</t>
  </si>
  <si>
    <t>4</t>
  </si>
  <si>
    <t>5</t>
  </si>
  <si>
    <t>Current Assets</t>
  </si>
  <si>
    <t>Stocks</t>
  </si>
  <si>
    <t>Cash and Bank Balances</t>
  </si>
  <si>
    <t>6</t>
  </si>
  <si>
    <t>Current Liabilities</t>
  </si>
  <si>
    <t>Short Term Borrowings</t>
  </si>
  <si>
    <t>Proposed Dividend</t>
  </si>
  <si>
    <t>7</t>
  </si>
  <si>
    <t>Net Current Assets</t>
  </si>
  <si>
    <t>8</t>
  </si>
  <si>
    <t>Share Capital</t>
  </si>
  <si>
    <t>Reserves</t>
  </si>
  <si>
    <t>Share Premium</t>
  </si>
  <si>
    <t>Retained Profits</t>
  </si>
  <si>
    <t>Minority Interests</t>
  </si>
  <si>
    <t>Other Long Term Liabilities</t>
  </si>
  <si>
    <t>Page 4</t>
  </si>
  <si>
    <t>NOTES</t>
  </si>
  <si>
    <t>Current year provision</t>
  </si>
  <si>
    <t>Page 5</t>
  </si>
  <si>
    <t>NOTES (CONTINUED)</t>
  </si>
  <si>
    <t>14</t>
  </si>
  <si>
    <t>15</t>
  </si>
  <si>
    <t>16</t>
  </si>
  <si>
    <t>Total assets</t>
  </si>
  <si>
    <t>before taxation</t>
  </si>
  <si>
    <t>employed</t>
  </si>
  <si>
    <t>Page 6</t>
  </si>
  <si>
    <t>19</t>
  </si>
  <si>
    <t>20</t>
  </si>
  <si>
    <t>21</t>
  </si>
  <si>
    <t>By Order of the Board</t>
  </si>
  <si>
    <t>Su Swee Hong</t>
  </si>
  <si>
    <t>Company Secretary</t>
  </si>
  <si>
    <t>N/R</t>
  </si>
  <si>
    <t xml:space="preserve">    on borrowings, depreciation and</t>
  </si>
  <si>
    <t xml:space="preserve">Operating profit before interest </t>
  </si>
  <si>
    <t xml:space="preserve">Shareholders' Funds </t>
  </si>
  <si>
    <t>Long Term Borrowings</t>
  </si>
  <si>
    <t>check</t>
  </si>
  <si>
    <t>There were no issuances and repayment of debts and equity securities, share buy-backs, share</t>
  </si>
  <si>
    <t>Page 7</t>
  </si>
  <si>
    <t>(audited)</t>
  </si>
  <si>
    <t>%</t>
  </si>
  <si>
    <t>50200 Kuala Lumpur</t>
  </si>
  <si>
    <t>BERJAYA LAND BERHAD</t>
  </si>
  <si>
    <t>N/A</t>
  </si>
  <si>
    <t>Investment Properties</t>
  </si>
  <si>
    <t>Land Held For Development</t>
  </si>
  <si>
    <t>Concession Assets</t>
  </si>
  <si>
    <t>Associated Companies</t>
  </si>
  <si>
    <t>Investments</t>
  </si>
  <si>
    <t>Development Properties</t>
  </si>
  <si>
    <t>Debtors</t>
  </si>
  <si>
    <t>Deposits</t>
  </si>
  <si>
    <t>Creditors</t>
  </si>
  <si>
    <t>Goodwill on Consolidation</t>
  </si>
  <si>
    <t>Deferred Expenditure</t>
  </si>
  <si>
    <t>Exchange Reserves</t>
  </si>
  <si>
    <t>Capital Funds</t>
  </si>
  <si>
    <t>Reserve on Consolidation</t>
  </si>
  <si>
    <t>Deferred Taxation</t>
  </si>
  <si>
    <t xml:space="preserve"> - In Malaysia</t>
  </si>
  <si>
    <t xml:space="preserve"> - Outside Malaysia</t>
  </si>
  <si>
    <t>Deferred taxation</t>
  </si>
  <si>
    <t>9</t>
  </si>
  <si>
    <t>10</t>
  </si>
  <si>
    <t xml:space="preserve">except for the property development division which is affected by the prevailing cyclical economic </t>
  </si>
  <si>
    <t>11</t>
  </si>
  <si>
    <t>12</t>
  </si>
  <si>
    <t>Short term borrowings</t>
  </si>
  <si>
    <t>Secured -</t>
  </si>
  <si>
    <t>Denominated in Ringgit Malaysia</t>
  </si>
  <si>
    <t>Unsecured -</t>
  </si>
  <si>
    <t>Long term borrowings</t>
  </si>
  <si>
    <t>Total</t>
  </si>
  <si>
    <t>13</t>
  </si>
  <si>
    <t>as follows :</t>
  </si>
  <si>
    <t>Profit/(loss)</t>
  </si>
  <si>
    <t>Primary Basis - By Activities</t>
  </si>
  <si>
    <t>Toto betting and related activities</t>
  </si>
  <si>
    <t>Property development and investment</t>
  </si>
  <si>
    <t>Hotel, resort and recreation</t>
  </si>
  <si>
    <t>Infrastructure</t>
  </si>
  <si>
    <t>17</t>
  </si>
  <si>
    <t>With the Malaysian economy back on the growth path and barring unforeseen circumstances, the</t>
  </si>
  <si>
    <t>relating to an unsecured guarantee given by a subsidiary company to Noteholders of a Secured Floating</t>
  </si>
  <si>
    <t>Rate Notes Issue  issued by a related company.  A guarantee fee is receivable by the subsidiary</t>
  </si>
  <si>
    <t>The quarterly financial statements have been prepared using the same accounting policies and methods</t>
  </si>
  <si>
    <t>of computation as compared with the most recent annual financial statement.</t>
  </si>
  <si>
    <t>+/(-)</t>
  </si>
  <si>
    <t>Denominated in USD (USD7,333,000)</t>
  </si>
  <si>
    <t>Denominated in MRs (MRs19,652,000)</t>
  </si>
  <si>
    <t>Denominated in FJ$ (FJ$82,000)</t>
  </si>
  <si>
    <t>Underprovision in prior years</t>
  </si>
  <si>
    <t>Share of tax of associated companies</t>
  </si>
  <si>
    <t>N/A - Not Available</t>
  </si>
  <si>
    <t>Net tangible assets per share (sen)</t>
  </si>
  <si>
    <t>Check</t>
  </si>
  <si>
    <t xml:space="preserve">Quarter </t>
  </si>
  <si>
    <t>ended</t>
  </si>
  <si>
    <t>Cumulative</t>
  </si>
  <si>
    <t>There were no pre-acquisition profits or losses included in the results for the current financial period</t>
  </si>
  <si>
    <t xml:space="preserve">The particulars of quoted investments and the purchase of quoted securities by a subsidiary company </t>
  </si>
  <si>
    <t>were as follows:</t>
  </si>
  <si>
    <t>Total purchase</t>
  </si>
  <si>
    <t>Total investments at cost</t>
  </si>
  <si>
    <t>Total investments at carrrying value/book value</t>
  </si>
  <si>
    <t>Our principal business operations are not significantly affected by any seasonal or cyclical factors</t>
  </si>
  <si>
    <t>cancellation, shares held as treasury shares and resale of treasury shares for the current financial period</t>
  </si>
  <si>
    <t>Group borrowings and debt securities:</t>
  </si>
  <si>
    <t>Balance carried forward</t>
  </si>
  <si>
    <t>Short term borrowings brought forward</t>
  </si>
  <si>
    <t>There were no financial instruments with off balance sheet risk as at the date of this announcement.</t>
  </si>
  <si>
    <t>There was no pending material litigation as at the date of this announcement.</t>
  </si>
  <si>
    <t>There is no profit forecast for the period.</t>
  </si>
  <si>
    <t xml:space="preserve">UNAUDITED 3RD QUARTER REPORT ON CONSOLIDATED RESULTS </t>
  </si>
  <si>
    <t>FOR THE FINANCIAL QUARTER ENDED 31 JANUARY 2000</t>
  </si>
  <si>
    <t>31/01/00</t>
  </si>
  <si>
    <t>31/01/99</t>
  </si>
  <si>
    <t xml:space="preserve">FOR THE FINANCIAL QUARTER ENDED 31 JANUARY 2000 </t>
  </si>
  <si>
    <t>N/R - Not Required (The third quarter report for the preceding year's results were not previously needed for announcement)</t>
  </si>
  <si>
    <t>There was no extraordinary item for the financial period ended 31 January 2000.</t>
  </si>
  <si>
    <t>The taxation charge for the financial period ended 31 January 2000 is detailed as follows:</t>
  </si>
  <si>
    <t>ended 31 January 2000.</t>
  </si>
  <si>
    <t>In this quarter ended 31 January 2000, there were no gains on disposal of properties except for subsidiary</t>
  </si>
  <si>
    <t>* Converted at the respective exchange rate prevailing as at 31 January 2000</t>
  </si>
  <si>
    <t>As at 31 January 2000, there is a contingent liability of USD50,000,000 (equivalent to RM190,000,000)</t>
  </si>
  <si>
    <t>company. The Company has also granted corporate guarantee to financial institutions for credit facilities</t>
  </si>
  <si>
    <t>granted to related companies amounting to approximately RM46.0 million.</t>
  </si>
  <si>
    <t xml:space="preserve">Segmental turnover, profit/(loss) before taxation and total assets employed as at 31 January 2000 were </t>
  </si>
  <si>
    <t>On 14 January 2000, RM1,049,258,000 nominal value of 5% Irredeemable Convertible Unsecured Loan</t>
  </si>
  <si>
    <t>Total investments at market value as at 31 January 2000</t>
  </si>
  <si>
    <t>Stock 1999/2009 ("ICULS 1999/2009") and 64,516,000 new ordinary shares of the Company issued</t>
  </si>
  <si>
    <t>Exchange. The proposed renounceable offer for sale by Lenders and the Turnkey Consortium for New</t>
  </si>
  <si>
    <t xml:space="preserve">January 2000. </t>
  </si>
  <si>
    <t>year todate</t>
  </si>
  <si>
    <t xml:space="preserve">The Board does not recommend the payment of any dividend for the financial quarter ended 31 </t>
  </si>
  <si>
    <t>Pantai Expressway Sdn Bhd of ICULS 1999/2009 to minority shareholders of the Company (except the</t>
  </si>
  <si>
    <t>holders of 64,516,000 ordinary shares) and all existing 6% Irredeemable Convertible Unsecured Loan</t>
  </si>
  <si>
    <t>Stock 1996/2001 ("ICULS 1996/2001") holders on the basis of RM3.00 nominal amount of ICULS</t>
  </si>
  <si>
    <t>1999/2009 for every 2 existing ordinary shares of the Company or RM4.70 nominal amount of ICULS</t>
  </si>
  <si>
    <t>1996/2001 held is now pending completion.</t>
  </si>
  <si>
    <t xml:space="preserve">(i)  Basic (based on weighted average </t>
  </si>
  <si>
    <t xml:space="preserve">        ordinary shares in issue) (sen)</t>
  </si>
  <si>
    <t>(ii)  Fully diluted (based on weighted</t>
  </si>
  <si>
    <t xml:space="preserve">        in issue) (sen)</t>
  </si>
  <si>
    <t xml:space="preserve">        average of 777,513,025 ordinary</t>
  </si>
  <si>
    <t>Denominated in GBP (GBP239,000)</t>
  </si>
  <si>
    <t>Denominated in SLRs (SLR18,750,000)</t>
  </si>
  <si>
    <t>Denominated in SRs (SR4,259,000)</t>
  </si>
  <si>
    <t>Denominated in USD (USD10,697,000)</t>
  </si>
  <si>
    <t>Denominated in MRs (MRs12,826,000)</t>
  </si>
  <si>
    <t>Denominated in SLRs (SLRs35,700,000)</t>
  </si>
  <si>
    <t>Denominated in SRs (SR3,814,000)</t>
  </si>
  <si>
    <t>Denominated in FJ$ (FJ$386,000)</t>
  </si>
  <si>
    <t>6% Irredeemable Convertible Unsecured Loan Stocks 1996/2001</t>
  </si>
  <si>
    <t>5% Irredeemable Convertible Unsecured Loan Stocks 1999/2009</t>
  </si>
  <si>
    <t>pursuant to the Debt Conversion Exercise was quoted on the Main Board of Kuala Lumpur Stock</t>
  </si>
  <si>
    <t>31 January 2000, there was a gain on disposal of properties amounting to RM1.525 million.</t>
  </si>
  <si>
    <t xml:space="preserve">companies with principal activities of property development. However, for the nine-month period ended </t>
  </si>
  <si>
    <t>23 March 2000</t>
  </si>
  <si>
    <t>For the third quarter under review, the Group recorded an exceptional gain of RM857,000 resulting mainly</t>
  </si>
  <si>
    <t>from the disposal of an associated company. For the nine-month period ended 31 January 2000, the Group</t>
  </si>
  <si>
    <t>incurred an exceptional loss of RM3,800,000 after netting off the aforesaid gain made in the third quarter.</t>
  </si>
  <si>
    <t>The exceptional loss was mainly attributed to the loss realised on partial disposal of equity interest in a</t>
  </si>
  <si>
    <t>subsidiary company.</t>
  </si>
  <si>
    <t>For the quarter under review, the Group recorded a turnover of RM667.2 million representing a decrease</t>
  </si>
  <si>
    <t>of 3.6% as compared to the preceding quarter. The decrease was mainly attributed to lower room sales</t>
  </si>
  <si>
    <t>from the hotels and resorts division particularly from the Group's beach resorts situated at the East Coast</t>
  </si>
  <si>
    <t>of Peninsular Malaysia which experienced low hotel room occupancy during the North-East monsoon</t>
  </si>
  <si>
    <t>period.</t>
  </si>
  <si>
    <t>conditions and the local beach resorts situated at the East Coast of Peninsular Malaysia which are</t>
  </si>
  <si>
    <t>affected by the North-East monsoon season this quarter.</t>
  </si>
  <si>
    <t>The Group pre-tax profit recorded for the quarter was RM60.9 million as compared to the preceding</t>
  </si>
  <si>
    <t>For the nine-month period ended 31 January 2000, the Group achieved a consolidated turnover of</t>
  </si>
  <si>
    <t xml:space="preserve">RM2.064 billion and a pre-tax profit of RM230.3 million. This represented approximately 77.3% of the </t>
  </si>
  <si>
    <t xml:space="preserve">audited turnover for the financial year ended 30 April 1999. However, the Group's pre-tax profit was </t>
  </si>
  <si>
    <t>62.9% of the previous year's pre-tax profit after excluding the exceptional gain made mainly on partial</t>
  </si>
  <si>
    <t>disposal of a subsidiary company.</t>
  </si>
  <si>
    <t xml:space="preserve">payout incurred by the gaming division and the lower room sales from the local beach resorts as </t>
  </si>
  <si>
    <t>mentioned earlier.</t>
  </si>
  <si>
    <t xml:space="preserve">quarter of RM89.5 million. The lower pre-tax profit was mainly due to the higher than normal prize </t>
  </si>
  <si>
    <t>CUMULATIVE QUARTERS</t>
  </si>
  <si>
    <t xml:space="preserve">        of 700,617,321 ordinary shares</t>
  </si>
  <si>
    <t>* - The fully diluted earnings per share is not shown as it is anti dilutive</t>
  </si>
  <si>
    <t>Investment holding and others</t>
  </si>
  <si>
    <t>The lower pre-tax profit was mainly attributed to the gaming division results being affected by the full</t>
  </si>
  <si>
    <t>effect of the increase in gaming and pool betting duty, which was enforced on 1 November 1998. The</t>
  </si>
  <si>
    <t>property development and investment division's performance was also affected by the sluggish property</t>
  </si>
  <si>
    <t>market. The commendable performance of the vacation time-share business has helped to mitigate the</t>
  </si>
  <si>
    <t>losses incurred in the hotels and resorts division.</t>
  </si>
  <si>
    <t>There were no material changes in the composition of the Group for the current financial period ended 31</t>
  </si>
  <si>
    <t>January 2000 including business combination, acquisition or disposal of subsidiaries and long term</t>
  </si>
  <si>
    <t>investments, restructuring and discontinuing operations.</t>
  </si>
  <si>
    <t>Directors anticipate that the results for the remaining quarter is expected to improve.</t>
  </si>
  <si>
    <t>BERJAYA LAND BERHAD (201765-A)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</si>
</sst>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m/yy_)"/>
    <numFmt numFmtId="173" formatCode="hh:mm\ AM/PM_)"/>
    <numFmt numFmtId="174" formatCode=";;;"/>
    <numFmt numFmtId="175" formatCode="_(* #,##0.0_);_(* \(#,##0.0\);_(* &quot;-&quot;??_);_(@_)"/>
    <numFmt numFmtId="176" formatCode="_(* #,##0_);_(* \(#,##0\);_(* &quot;-&quot;??_);_(@_)"/>
    <numFmt numFmtId="177" formatCode="0_);\(0\)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73" fontId="5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2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76" fontId="5" fillId="0" borderId="4" xfId="15" applyNumberFormat="1" applyFont="1" applyBorder="1" applyAlignment="1" applyProtection="1">
      <alignment/>
      <protection/>
    </xf>
    <xf numFmtId="176" fontId="5" fillId="0" borderId="0" xfId="15" applyNumberFormat="1" applyFont="1" applyBorder="1" applyAlignment="1" applyProtection="1">
      <alignment/>
      <protection/>
    </xf>
    <xf numFmtId="176" fontId="5" fillId="0" borderId="0" xfId="15" applyNumberFormat="1" applyFont="1" applyAlignment="1">
      <alignment/>
    </xf>
    <xf numFmtId="176" fontId="5" fillId="0" borderId="4" xfId="15" applyNumberFormat="1" applyFont="1" applyBorder="1" applyAlignment="1" applyProtection="1">
      <alignment horizontal="right"/>
      <protection/>
    </xf>
    <xf numFmtId="176" fontId="5" fillId="0" borderId="0" xfId="15" applyNumberFormat="1" applyFont="1" applyBorder="1" applyAlignment="1" applyProtection="1">
      <alignment horizontal="right"/>
      <protection/>
    </xf>
    <xf numFmtId="176" fontId="5" fillId="0" borderId="0" xfId="15" applyNumberFormat="1" applyFont="1" applyAlignment="1" applyProtection="1">
      <alignment/>
      <protection/>
    </xf>
    <xf numFmtId="176" fontId="5" fillId="0" borderId="0" xfId="15" applyNumberFormat="1" applyFont="1" applyAlignment="1" applyProtection="1">
      <alignment horizontal="right"/>
      <protection/>
    </xf>
    <xf numFmtId="176" fontId="5" fillId="0" borderId="5" xfId="15" applyNumberFormat="1" applyFont="1" applyBorder="1" applyAlignment="1" applyProtection="1">
      <alignment horizontal="right"/>
      <protection/>
    </xf>
    <xf numFmtId="176" fontId="5" fillId="0" borderId="5" xfId="15" applyNumberFormat="1" applyFont="1" applyBorder="1" applyAlignment="1" applyProtection="1">
      <alignment/>
      <protection/>
    </xf>
    <xf numFmtId="176" fontId="5" fillId="0" borderId="0" xfId="15" applyNumberFormat="1" applyFont="1" applyAlignment="1">
      <alignment horizontal="centerContinuous"/>
    </xf>
    <xf numFmtId="176" fontId="5" fillId="0" borderId="0" xfId="15" applyNumberFormat="1" applyFont="1" applyAlignment="1" applyProtection="1">
      <alignment/>
      <protection/>
    </xf>
    <xf numFmtId="176" fontId="5" fillId="0" borderId="0" xfId="15" applyNumberFormat="1" applyFont="1" applyAlignment="1">
      <alignment/>
    </xf>
    <xf numFmtId="176" fontId="5" fillId="0" borderId="5" xfId="15" applyNumberFormat="1" applyFont="1" applyBorder="1" applyAlignment="1" applyProtection="1">
      <alignment/>
      <protection/>
    </xf>
    <xf numFmtId="176" fontId="5" fillId="0" borderId="0" xfId="15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176" fontId="5" fillId="0" borderId="2" xfId="15" applyNumberFormat="1" applyFont="1" applyBorder="1" applyAlignment="1" applyProtection="1">
      <alignment/>
      <protection/>
    </xf>
    <xf numFmtId="176" fontId="5" fillId="0" borderId="6" xfId="15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74" fontId="7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72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73" fontId="5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176" fontId="5" fillId="0" borderId="4" xfId="15" applyNumberFormat="1" applyFont="1" applyBorder="1" applyAlignment="1" applyProtection="1">
      <alignment horizontal="center"/>
      <protection/>
    </xf>
    <xf numFmtId="176" fontId="5" fillId="0" borderId="0" xfId="15" applyNumberFormat="1" applyFont="1" applyBorder="1" applyAlignment="1" applyProtection="1">
      <alignment horizontal="center"/>
      <protection/>
    </xf>
    <xf numFmtId="176" fontId="5" fillId="0" borderId="6" xfId="15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Continuous"/>
    </xf>
    <xf numFmtId="176" fontId="5" fillId="0" borderId="6" xfId="15" applyNumberFormat="1" applyFont="1" applyBorder="1" applyAlignment="1">
      <alignment/>
    </xf>
    <xf numFmtId="171" fontId="5" fillId="0" borderId="4" xfId="15" applyNumberFormat="1" applyFont="1" applyBorder="1" applyAlignment="1" applyProtection="1">
      <alignment/>
      <protection/>
    </xf>
    <xf numFmtId="176" fontId="5" fillId="0" borderId="7" xfId="15" applyNumberFormat="1" applyFont="1" applyBorder="1" applyAlignment="1" applyProtection="1">
      <alignment/>
      <protection/>
    </xf>
    <xf numFmtId="176" fontId="5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 quotePrefix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176" fontId="5" fillId="0" borderId="0" xfId="15" applyNumberFormat="1" applyFont="1" applyBorder="1" applyAlignment="1">
      <alignment/>
    </xf>
    <xf numFmtId="176" fontId="5" fillId="0" borderId="9" xfId="15" applyNumberFormat="1" applyFont="1" applyBorder="1" applyAlignment="1">
      <alignment/>
    </xf>
    <xf numFmtId="176" fontId="5" fillId="0" borderId="9" xfId="15" applyNumberFormat="1" applyFont="1" applyBorder="1" applyAlignment="1" applyProtection="1">
      <alignment/>
      <protection/>
    </xf>
    <xf numFmtId="176" fontId="5" fillId="0" borderId="11" xfId="15" applyNumberFormat="1" applyFont="1" applyBorder="1" applyAlignment="1" applyProtection="1">
      <alignment/>
      <protection/>
    </xf>
    <xf numFmtId="176" fontId="5" fillId="0" borderId="12" xfId="15" applyNumberFormat="1" applyFont="1" applyBorder="1" applyAlignment="1" applyProtection="1">
      <alignment/>
      <protection/>
    </xf>
    <xf numFmtId="176" fontId="5" fillId="0" borderId="11" xfId="15" applyNumberFormat="1" applyFont="1" applyBorder="1" applyAlignment="1" applyProtection="1" quotePrefix="1">
      <alignment horizontal="right"/>
      <protection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71" fontId="5" fillId="0" borderId="0" xfId="15" applyNumberFormat="1" applyFont="1" applyBorder="1" applyAlignment="1" applyProtection="1">
      <alignment/>
      <protection/>
    </xf>
    <xf numFmtId="171" fontId="5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Continuous"/>
    </xf>
    <xf numFmtId="0" fontId="7" fillId="0" borderId="13" xfId="0" applyFont="1" applyBorder="1" applyAlignment="1" applyProtection="1">
      <alignment horizontal="centerContinuous"/>
      <protection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176" fontId="5" fillId="0" borderId="0" xfId="0" applyNumberFormat="1" applyFont="1" applyBorder="1" applyAlignment="1">
      <alignment/>
    </xf>
    <xf numFmtId="0" fontId="5" fillId="0" borderId="8" xfId="0" applyFont="1" applyBorder="1" applyAlignment="1" applyProtection="1">
      <alignment horizontal="center"/>
      <protection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 quotePrefix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1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3" fontId="5" fillId="0" borderId="20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5" fillId="0" borderId="20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0" fillId="0" borderId="0" xfId="0" applyFont="1" applyAlignment="1" quotePrefix="1">
      <alignment/>
    </xf>
    <xf numFmtId="37" fontId="5" fillId="0" borderId="4" xfId="15" applyNumberFormat="1" applyFont="1" applyBorder="1" applyAlignment="1" applyProtection="1">
      <alignment/>
      <protection/>
    </xf>
    <xf numFmtId="37" fontId="5" fillId="0" borderId="0" xfId="15" applyNumberFormat="1" applyFont="1" applyAlignment="1">
      <alignment/>
    </xf>
    <xf numFmtId="3" fontId="5" fillId="0" borderId="21" xfId="0" applyNumberFormat="1" applyFont="1" applyBorder="1" applyAlignment="1">
      <alignment/>
    </xf>
    <xf numFmtId="37" fontId="5" fillId="0" borderId="22" xfId="0" applyNumberFormat="1" applyFont="1" applyBorder="1" applyAlignment="1">
      <alignment/>
    </xf>
    <xf numFmtId="0" fontId="5" fillId="0" borderId="0" xfId="0" applyFont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/>
      <protection/>
    </xf>
    <xf numFmtId="3" fontId="5" fillId="0" borderId="22" xfId="0" applyNumberFormat="1" applyFont="1" applyBorder="1" applyAlignment="1">
      <alignment/>
    </xf>
    <xf numFmtId="37" fontId="5" fillId="0" borderId="21" xfId="0" applyNumberFormat="1" applyFont="1" applyBorder="1" applyAlignment="1">
      <alignment/>
    </xf>
    <xf numFmtId="37" fontId="5" fillId="0" borderId="23" xfId="0" applyNumberFormat="1" applyFont="1" applyBorder="1" applyAlignment="1">
      <alignment/>
    </xf>
    <xf numFmtId="0" fontId="9" fillId="0" borderId="0" xfId="0" applyFont="1" applyAlignment="1">
      <alignment horizontal="center"/>
    </xf>
    <xf numFmtId="176" fontId="5" fillId="0" borderId="5" xfId="15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171" fontId="5" fillId="0" borderId="0" xfId="15" applyNumberFormat="1" applyFont="1" applyBorder="1" applyAlignment="1" applyProtection="1" quotePrefix="1">
      <alignment horizontal="center"/>
      <protection/>
    </xf>
    <xf numFmtId="0" fontId="2" fillId="0" borderId="0" xfId="0" applyFont="1" applyAlignment="1" quotePrefix="1">
      <alignment/>
    </xf>
    <xf numFmtId="171" fontId="5" fillId="0" borderId="16" xfId="15" applyNumberFormat="1" applyFont="1" applyBorder="1" applyAlignment="1" applyProtection="1" quotePrefix="1">
      <alignment horizontal="center"/>
      <protection/>
    </xf>
    <xf numFmtId="176" fontId="5" fillId="0" borderId="16" xfId="15" applyNumberFormat="1" applyFont="1" applyBorder="1" applyAlignment="1" applyProtection="1">
      <alignment horizontal="center"/>
      <protection/>
    </xf>
    <xf numFmtId="171" fontId="5" fillId="0" borderId="16" xfId="15" applyNumberFormat="1" applyFont="1" applyBorder="1" applyAlignment="1" applyProtection="1">
      <alignment/>
      <protection/>
    </xf>
    <xf numFmtId="171" fontId="5" fillId="0" borderId="16" xfId="15" applyNumberFormat="1" applyFont="1" applyBorder="1" applyAlignment="1" applyProtection="1">
      <alignment horizontal="center"/>
      <protection/>
    </xf>
    <xf numFmtId="37" fontId="5" fillId="0" borderId="0" xfId="0" applyNumberFormat="1" applyFont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workbookViewId="0" topLeftCell="A1">
      <selection activeCell="G4" sqref="G4:G5"/>
    </sheetView>
  </sheetViews>
  <sheetFormatPr defaultColWidth="11.33203125" defaultRowHeight="12.75"/>
  <cols>
    <col min="1" max="1" width="1.66796875" style="9" customWidth="1"/>
    <col min="2" max="2" width="3.33203125" style="9" customWidth="1"/>
    <col min="3" max="3" width="12.5" style="9" customWidth="1"/>
    <col min="4" max="4" width="11.33203125" style="9" customWidth="1"/>
    <col min="5" max="5" width="14.66015625" style="9" customWidth="1"/>
    <col min="6" max="6" width="14.16015625" style="9" customWidth="1"/>
    <col min="7" max="7" width="15.16015625" style="9" customWidth="1"/>
    <col min="8" max="8" width="1.0078125" style="9" customWidth="1"/>
    <col min="9" max="9" width="14.5" style="9" customWidth="1"/>
    <col min="10" max="10" width="15.83203125" style="9" customWidth="1"/>
    <col min="11" max="11" width="1.0078125" style="9" customWidth="1"/>
    <col min="12" max="12" width="12.33203125" style="9" customWidth="1"/>
    <col min="13" max="13" width="11.16015625" style="9" customWidth="1"/>
    <col min="14" max="16384" width="11.33203125" style="9" customWidth="1"/>
  </cols>
  <sheetData>
    <row r="1" spans="1:9" s="43" customFormat="1" ht="15">
      <c r="A1" s="41"/>
      <c r="B1" s="42"/>
      <c r="D1" s="42"/>
      <c r="E1" s="44"/>
      <c r="H1" s="40"/>
      <c r="I1" s="45"/>
    </row>
    <row r="2" spans="4:11" ht="15">
      <c r="D2" s="9" t="s">
        <v>273</v>
      </c>
      <c r="K2" s="10"/>
    </row>
    <row r="3" spans="1:12" ht="15">
      <c r="A3" s="52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15" customHeight="1">
      <c r="K5" s="7"/>
    </row>
    <row r="6" ht="15" customHeight="1">
      <c r="K6" s="7"/>
    </row>
    <row r="7" ht="15" customHeight="1"/>
    <row r="8" ht="13.5" customHeight="1">
      <c r="A8" s="11" t="s">
        <v>238</v>
      </c>
    </row>
    <row r="9" ht="9" customHeight="1">
      <c r="I9" s="10"/>
    </row>
    <row r="10" ht="13.5" customHeight="1">
      <c r="A10" s="12" t="s">
        <v>0</v>
      </c>
    </row>
    <row r="11" ht="13.5" customHeight="1">
      <c r="A11" s="12" t="s">
        <v>1</v>
      </c>
    </row>
    <row r="12" ht="13.5" customHeight="1">
      <c r="A12" s="12" t="s">
        <v>2</v>
      </c>
    </row>
    <row r="13" spans="1:10" ht="13.5" customHeight="1">
      <c r="A13" s="12" t="s">
        <v>3</v>
      </c>
      <c r="J13" s="12" t="s">
        <v>4</v>
      </c>
    </row>
    <row r="14" ht="13.5" customHeight="1">
      <c r="A14" s="12" t="s">
        <v>121</v>
      </c>
    </row>
    <row r="15" ht="9" customHeight="1"/>
    <row r="16" ht="13.5" customHeight="1">
      <c r="A16" s="12" t="s">
        <v>5</v>
      </c>
    </row>
    <row r="17" ht="9" customHeight="1"/>
    <row r="18" spans="1:9" ht="13.5" customHeight="1">
      <c r="A18" s="46" t="s">
        <v>122</v>
      </c>
      <c r="B18" s="3"/>
      <c r="C18" s="3"/>
      <c r="D18" s="3"/>
      <c r="E18" s="3"/>
      <c r="F18" s="3"/>
      <c r="G18" s="3"/>
      <c r="H18" s="3"/>
      <c r="I18" s="3"/>
    </row>
    <row r="19" spans="1:9" ht="13.5" customHeight="1">
      <c r="A19" s="47" t="s">
        <v>193</v>
      </c>
      <c r="B19" s="3"/>
      <c r="C19" s="3"/>
      <c r="D19" s="3"/>
      <c r="E19" s="3"/>
      <c r="F19" s="3"/>
      <c r="G19" s="3"/>
      <c r="H19" s="3"/>
      <c r="I19" s="3"/>
    </row>
    <row r="20" spans="1:9" ht="13.5" customHeight="1">
      <c r="A20" s="48" t="s">
        <v>194</v>
      </c>
      <c r="B20" s="3"/>
      <c r="C20" s="3"/>
      <c r="D20" s="3"/>
      <c r="E20" s="3"/>
      <c r="F20" s="3"/>
      <c r="G20" s="3"/>
      <c r="H20" s="3"/>
      <c r="I20" s="3"/>
    </row>
    <row r="21" spans="1:9" ht="10.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9" ht="13.5" customHeight="1">
      <c r="A22" s="46" t="s">
        <v>6</v>
      </c>
      <c r="B22" s="3"/>
      <c r="C22" s="3"/>
      <c r="D22" s="3"/>
      <c r="E22" s="3"/>
      <c r="F22" s="3"/>
      <c r="G22" s="3"/>
      <c r="H22" s="3"/>
      <c r="I22" s="3"/>
    </row>
    <row r="23" spans="9:12" ht="10.5" customHeight="1">
      <c r="I23" s="72"/>
      <c r="J23" s="72"/>
      <c r="K23" s="72"/>
      <c r="L23" s="72"/>
    </row>
    <row r="24" spans="1:12" ht="13.5" customHeight="1">
      <c r="A24" s="6"/>
      <c r="B24" s="6"/>
      <c r="C24" s="6"/>
      <c r="D24" s="6"/>
      <c r="E24" s="6"/>
      <c r="F24" s="79" t="s">
        <v>7</v>
      </c>
      <c r="G24" s="90"/>
      <c r="I24" s="137" t="s">
        <v>260</v>
      </c>
      <c r="J24" s="138"/>
      <c r="K24" s="138"/>
      <c r="L24" s="139"/>
    </row>
    <row r="25" spans="1:12" ht="13.5" customHeight="1">
      <c r="A25" s="6"/>
      <c r="B25" s="6"/>
      <c r="C25" s="6"/>
      <c r="D25" s="6"/>
      <c r="E25" s="6"/>
      <c r="F25" s="61" t="s">
        <v>8</v>
      </c>
      <c r="G25" s="91" t="s">
        <v>9</v>
      </c>
      <c r="H25" s="13"/>
      <c r="I25" s="89" t="s">
        <v>8</v>
      </c>
      <c r="J25" s="13" t="s">
        <v>9</v>
      </c>
      <c r="K25" s="72"/>
      <c r="L25" s="80"/>
    </row>
    <row r="26" spans="1:12" ht="13.5" customHeight="1">
      <c r="A26" s="6"/>
      <c r="B26" s="6"/>
      <c r="C26" s="6"/>
      <c r="D26" s="6"/>
      <c r="E26" s="6"/>
      <c r="F26" s="61" t="s">
        <v>10</v>
      </c>
      <c r="G26" s="91" t="s">
        <v>10</v>
      </c>
      <c r="H26" s="13"/>
      <c r="I26" s="61" t="s">
        <v>10</v>
      </c>
      <c r="J26" s="13" t="s">
        <v>10</v>
      </c>
      <c r="K26" s="72"/>
      <c r="L26" s="80"/>
    </row>
    <row r="27" spans="1:12" ht="13.5" customHeight="1">
      <c r="A27" s="6"/>
      <c r="B27" s="6"/>
      <c r="C27" s="6"/>
      <c r="D27" s="6"/>
      <c r="E27" s="6"/>
      <c r="F27" s="61" t="s">
        <v>11</v>
      </c>
      <c r="G27" s="91" t="s">
        <v>12</v>
      </c>
      <c r="H27" s="13"/>
      <c r="I27" s="61" t="s">
        <v>13</v>
      </c>
      <c r="J27" s="13" t="s">
        <v>12</v>
      </c>
      <c r="K27" s="72"/>
      <c r="L27" s="80"/>
    </row>
    <row r="28" spans="1:12" ht="13.5" customHeight="1">
      <c r="A28" s="6"/>
      <c r="B28" s="6"/>
      <c r="C28" s="6"/>
      <c r="D28" s="6"/>
      <c r="E28" s="6"/>
      <c r="F28" s="57"/>
      <c r="G28" s="91" t="s">
        <v>14</v>
      </c>
      <c r="H28" s="13"/>
      <c r="I28" s="57"/>
      <c r="J28" s="13" t="s">
        <v>14</v>
      </c>
      <c r="K28" s="72"/>
      <c r="L28" s="80"/>
    </row>
    <row r="29" spans="1:12" ht="13.5" customHeight="1">
      <c r="A29" s="6"/>
      <c r="B29" s="6"/>
      <c r="C29" s="6"/>
      <c r="D29" s="6"/>
      <c r="E29" s="6"/>
      <c r="F29" s="57"/>
      <c r="G29" s="91" t="s">
        <v>11</v>
      </c>
      <c r="H29" s="13"/>
      <c r="I29" s="57"/>
      <c r="J29" s="13" t="s">
        <v>15</v>
      </c>
      <c r="K29" s="72"/>
      <c r="L29" s="80"/>
    </row>
    <row r="30" spans="1:12" ht="13.5" customHeight="1">
      <c r="A30" s="6"/>
      <c r="B30" s="6"/>
      <c r="C30" s="6"/>
      <c r="D30" s="6"/>
      <c r="E30" s="6"/>
      <c r="F30" s="62" t="s">
        <v>195</v>
      </c>
      <c r="G30" s="92" t="s">
        <v>196</v>
      </c>
      <c r="H30" s="13"/>
      <c r="I30" s="62" t="s">
        <v>195</v>
      </c>
      <c r="J30" s="60" t="s">
        <v>196</v>
      </c>
      <c r="K30" s="72"/>
      <c r="L30" s="81" t="s">
        <v>167</v>
      </c>
    </row>
    <row r="31" spans="1:12" ht="13.5" customHeight="1">
      <c r="A31" s="6"/>
      <c r="B31" s="6"/>
      <c r="C31" s="6"/>
      <c r="D31" s="6"/>
      <c r="E31" s="6"/>
      <c r="F31" s="63" t="s">
        <v>16</v>
      </c>
      <c r="G31" s="93" t="s">
        <v>16</v>
      </c>
      <c r="H31" s="13"/>
      <c r="I31" s="63" t="s">
        <v>16</v>
      </c>
      <c r="J31" s="64" t="s">
        <v>16</v>
      </c>
      <c r="K31" s="71"/>
      <c r="L31" s="82" t="s">
        <v>120</v>
      </c>
    </row>
    <row r="32" spans="1:11" ht="12" customHeight="1">
      <c r="A32" s="6"/>
      <c r="B32" s="6"/>
      <c r="C32" s="6"/>
      <c r="D32" s="6"/>
      <c r="E32" s="6"/>
      <c r="K32" s="6"/>
    </row>
    <row r="33" spans="1:12" ht="15.75" thickBot="1">
      <c r="A33" s="12" t="s">
        <v>17</v>
      </c>
      <c r="B33" s="12" t="s">
        <v>18</v>
      </c>
      <c r="C33" s="12" t="s">
        <v>19</v>
      </c>
      <c r="D33" s="6"/>
      <c r="E33" s="6"/>
      <c r="F33" s="20">
        <f>+I33-1396501</f>
        <v>667231</v>
      </c>
      <c r="G33" s="49" t="s">
        <v>111</v>
      </c>
      <c r="H33" s="21"/>
      <c r="I33" s="20">
        <f>2062267+1257+90+12+106</f>
        <v>2063732</v>
      </c>
      <c r="J33" s="49" t="s">
        <v>111</v>
      </c>
      <c r="K33" s="87"/>
      <c r="L33" s="107" t="s">
        <v>123</v>
      </c>
    </row>
    <row r="34" spans="1:11" ht="8.25" customHeight="1" thickTop="1">
      <c r="A34" s="6"/>
      <c r="B34" s="6"/>
      <c r="C34" s="6"/>
      <c r="D34" s="6"/>
      <c r="E34" s="6"/>
      <c r="F34" s="22"/>
      <c r="G34" s="22"/>
      <c r="H34" s="22"/>
      <c r="I34" s="22"/>
      <c r="J34" s="22"/>
      <c r="K34" s="6"/>
    </row>
    <row r="35" spans="1:12" ht="15.75" thickBot="1">
      <c r="A35" s="6"/>
      <c r="B35" s="12" t="s">
        <v>20</v>
      </c>
      <c r="C35" s="12" t="s">
        <v>21</v>
      </c>
      <c r="D35" s="6"/>
      <c r="E35" s="6"/>
      <c r="F35" s="23">
        <f>+I35-46</f>
        <v>6</v>
      </c>
      <c r="G35" s="49" t="s">
        <v>111</v>
      </c>
      <c r="H35" s="24"/>
      <c r="I35" s="23">
        <v>52</v>
      </c>
      <c r="J35" s="49" t="s">
        <v>111</v>
      </c>
      <c r="K35" s="87"/>
      <c r="L35" s="107" t="s">
        <v>123</v>
      </c>
    </row>
    <row r="36" spans="1:11" ht="8.25" customHeight="1" thickTop="1">
      <c r="A36" s="6"/>
      <c r="B36" s="6"/>
      <c r="C36" s="6"/>
      <c r="D36" s="6"/>
      <c r="E36" s="6"/>
      <c r="F36" s="22"/>
      <c r="G36" s="22"/>
      <c r="H36" s="22"/>
      <c r="I36" s="22"/>
      <c r="J36" s="22"/>
      <c r="K36" s="6"/>
    </row>
    <row r="37" spans="1:12" ht="15.75" thickBot="1">
      <c r="A37" s="6"/>
      <c r="B37" s="12" t="s">
        <v>22</v>
      </c>
      <c r="C37" s="12" t="s">
        <v>23</v>
      </c>
      <c r="D37" s="6"/>
      <c r="E37" s="6"/>
      <c r="F37" s="20">
        <f>I37-58771</f>
        <v>25321</v>
      </c>
      <c r="G37" s="49" t="s">
        <v>111</v>
      </c>
      <c r="H37" s="21"/>
      <c r="I37" s="20">
        <f>78967+3295+305+1525</f>
        <v>84092</v>
      </c>
      <c r="J37" s="49" t="s">
        <v>111</v>
      </c>
      <c r="K37" s="87"/>
      <c r="L37" s="107" t="s">
        <v>123</v>
      </c>
    </row>
    <row r="38" spans="1:11" ht="8.25" customHeight="1" thickTop="1">
      <c r="A38" s="6"/>
      <c r="B38" s="6"/>
      <c r="C38" s="6"/>
      <c r="D38" s="6"/>
      <c r="E38" s="6"/>
      <c r="F38" s="22"/>
      <c r="G38" s="22"/>
      <c r="H38" s="22"/>
      <c r="I38" s="22"/>
      <c r="J38" s="22"/>
      <c r="K38" s="6"/>
    </row>
    <row r="39" spans="1:11" ht="13.5" customHeight="1">
      <c r="A39" s="12" t="s">
        <v>24</v>
      </c>
      <c r="B39" s="12" t="s">
        <v>18</v>
      </c>
      <c r="C39" s="12" t="s">
        <v>113</v>
      </c>
      <c r="D39" s="6"/>
      <c r="E39" s="6"/>
      <c r="F39" s="22"/>
      <c r="G39" s="22"/>
      <c r="H39" s="22"/>
      <c r="I39" s="22"/>
      <c r="J39" s="22"/>
      <c r="K39" s="6"/>
    </row>
    <row r="40" spans="1:11" ht="13.5" customHeight="1">
      <c r="A40" s="6"/>
      <c r="B40" s="6"/>
      <c r="C40" s="12" t="s">
        <v>112</v>
      </c>
      <c r="D40" s="6"/>
      <c r="E40" s="6"/>
      <c r="F40" s="22"/>
      <c r="G40" s="22"/>
      <c r="H40" s="22"/>
      <c r="I40" s="22"/>
      <c r="J40" s="22"/>
      <c r="K40" s="6"/>
    </row>
    <row r="41" spans="1:11" ht="13.5" customHeight="1">
      <c r="A41" s="6"/>
      <c r="B41" s="6"/>
      <c r="C41" s="12" t="s">
        <v>26</v>
      </c>
      <c r="D41" s="6"/>
      <c r="E41" s="6"/>
      <c r="F41" s="22"/>
      <c r="G41" s="22"/>
      <c r="H41" s="22"/>
      <c r="I41" s="22"/>
      <c r="J41" s="22"/>
      <c r="K41" s="6"/>
    </row>
    <row r="42" spans="1:11" ht="13.5" customHeight="1">
      <c r="A42" s="6"/>
      <c r="B42" s="6"/>
      <c r="C42" s="12" t="s">
        <v>27</v>
      </c>
      <c r="D42" s="6"/>
      <c r="E42" s="6"/>
      <c r="F42" s="22"/>
      <c r="G42" s="22"/>
      <c r="H42" s="22"/>
      <c r="I42" s="22"/>
      <c r="J42" s="22"/>
      <c r="K42" s="6"/>
    </row>
    <row r="43" spans="1:12" ht="13.5" customHeight="1">
      <c r="A43" s="6"/>
      <c r="B43" s="6"/>
      <c r="C43" s="12" t="s">
        <v>28</v>
      </c>
      <c r="D43" s="6"/>
      <c r="E43" s="6"/>
      <c r="F43" s="25">
        <f>+I43-289239</f>
        <v>109931</v>
      </c>
      <c r="G43" s="50" t="s">
        <v>111</v>
      </c>
      <c r="H43" s="25"/>
      <c r="I43" s="25">
        <f>239782*0+237169+125383+36620-2</f>
        <v>399170</v>
      </c>
      <c r="J43" s="50" t="s">
        <v>111</v>
      </c>
      <c r="K43" s="6"/>
      <c r="L43" s="126" t="s">
        <v>123</v>
      </c>
    </row>
    <row r="44" spans="1:11" ht="8.25" customHeight="1">
      <c r="A44" s="6"/>
      <c r="B44" s="6"/>
      <c r="C44" s="6"/>
      <c r="D44" s="6"/>
      <c r="E44" s="6"/>
      <c r="F44" s="22"/>
      <c r="G44" s="50"/>
      <c r="H44" s="22"/>
      <c r="I44" s="22"/>
      <c r="J44" s="22"/>
      <c r="K44" s="6"/>
    </row>
    <row r="45" spans="1:12" ht="15">
      <c r="A45" s="6"/>
      <c r="B45" s="12" t="s">
        <v>20</v>
      </c>
      <c r="C45" s="12" t="s">
        <v>29</v>
      </c>
      <c r="D45" s="6"/>
      <c r="E45" s="6"/>
      <c r="F45" s="25">
        <f>+I45+87079</f>
        <v>-38304</v>
      </c>
      <c r="G45" s="50" t="s">
        <v>111</v>
      </c>
      <c r="H45" s="26"/>
      <c r="I45" s="25">
        <v>-125383</v>
      </c>
      <c r="J45" s="50" t="s">
        <v>111</v>
      </c>
      <c r="K45" s="6"/>
      <c r="L45" s="126" t="s">
        <v>123</v>
      </c>
    </row>
    <row r="46" spans="1:11" ht="8.25" customHeight="1">
      <c r="A46" s="6"/>
      <c r="B46" s="6"/>
      <c r="C46" s="6"/>
      <c r="D46" s="6"/>
      <c r="E46" s="6"/>
      <c r="F46" s="22"/>
      <c r="G46" s="50"/>
      <c r="H46" s="22"/>
      <c r="I46" s="22"/>
      <c r="J46" s="22"/>
      <c r="K46" s="6"/>
    </row>
    <row r="47" spans="1:12" ht="15">
      <c r="A47" s="6"/>
      <c r="B47" s="12" t="s">
        <v>22</v>
      </c>
      <c r="C47" s="12" t="s">
        <v>30</v>
      </c>
      <c r="D47" s="6"/>
      <c r="E47" s="6"/>
      <c r="F47" s="25">
        <f>+I47+24716</f>
        <v>-11904</v>
      </c>
      <c r="G47" s="50" t="s">
        <v>111</v>
      </c>
      <c r="H47" s="25"/>
      <c r="I47" s="25">
        <v>-36620</v>
      </c>
      <c r="J47" s="50" t="s">
        <v>111</v>
      </c>
      <c r="K47" s="6"/>
      <c r="L47" s="126" t="s">
        <v>123</v>
      </c>
    </row>
    <row r="48" spans="1:11" ht="8.25" customHeight="1">
      <c r="A48" s="6"/>
      <c r="B48" s="6"/>
      <c r="C48" s="6"/>
      <c r="D48" s="6"/>
      <c r="E48" s="6"/>
      <c r="F48" s="22"/>
      <c r="G48" s="22"/>
      <c r="H48" s="22"/>
      <c r="I48" s="22"/>
      <c r="J48" s="22"/>
      <c r="K48" s="6"/>
    </row>
    <row r="49" spans="1:12" ht="15">
      <c r="A49" s="6"/>
      <c r="B49" s="12" t="s">
        <v>31</v>
      </c>
      <c r="C49" s="12" t="s">
        <v>32</v>
      </c>
      <c r="D49" s="6"/>
      <c r="E49" s="6"/>
      <c r="F49" s="27">
        <f>+I49+4657</f>
        <v>857</v>
      </c>
      <c r="G49" s="51" t="s">
        <v>111</v>
      </c>
      <c r="H49" s="24"/>
      <c r="I49" s="27">
        <v>-3800</v>
      </c>
      <c r="J49" s="125" t="s">
        <v>111</v>
      </c>
      <c r="K49" s="86"/>
      <c r="L49" s="127" t="s">
        <v>123</v>
      </c>
    </row>
    <row r="50" spans="1:11" ht="8.25" customHeight="1">
      <c r="A50" s="6"/>
      <c r="B50" s="6"/>
      <c r="C50" s="6"/>
      <c r="D50" s="6"/>
      <c r="E50" s="6"/>
      <c r="F50" s="22"/>
      <c r="G50" s="22"/>
      <c r="H50" s="22"/>
      <c r="I50" s="22"/>
      <c r="J50" s="22"/>
      <c r="K50" s="6"/>
    </row>
    <row r="51" spans="1:11" ht="13.5" customHeight="1">
      <c r="A51" s="6"/>
      <c r="B51" s="12" t="s">
        <v>33</v>
      </c>
      <c r="C51" s="12" t="s">
        <v>34</v>
      </c>
      <c r="D51" s="6"/>
      <c r="E51" s="6"/>
      <c r="F51" s="22"/>
      <c r="G51" s="22"/>
      <c r="H51" s="22"/>
      <c r="I51" s="22"/>
      <c r="J51" s="22"/>
      <c r="K51" s="6"/>
    </row>
    <row r="52" spans="1:11" ht="13.5" customHeight="1">
      <c r="A52" s="6"/>
      <c r="B52" s="6"/>
      <c r="C52" s="12" t="s">
        <v>25</v>
      </c>
      <c r="D52" s="6"/>
      <c r="E52" s="6"/>
      <c r="F52" s="22"/>
      <c r="G52" s="22"/>
      <c r="H52" s="22"/>
      <c r="I52" s="22"/>
      <c r="J52" s="22"/>
      <c r="K52" s="6"/>
    </row>
    <row r="53" spans="1:11" ht="13.5" customHeight="1">
      <c r="A53" s="6"/>
      <c r="B53" s="6"/>
      <c r="C53" s="18" t="s">
        <v>35</v>
      </c>
      <c r="D53" s="6"/>
      <c r="E53" s="6"/>
      <c r="F53" s="22"/>
      <c r="G53" s="22"/>
      <c r="H53" s="22"/>
      <c r="I53" s="22"/>
      <c r="J53" s="22"/>
      <c r="K53" s="6"/>
    </row>
    <row r="54" spans="1:12" ht="13.5" customHeight="1">
      <c r="A54" s="6"/>
      <c r="B54" s="6"/>
      <c r="C54" s="18" t="s">
        <v>36</v>
      </c>
      <c r="D54" s="6"/>
      <c r="E54" s="6"/>
      <c r="F54" s="22"/>
      <c r="G54" s="22"/>
      <c r="H54" s="22"/>
      <c r="I54" s="22"/>
      <c r="J54" s="22"/>
      <c r="K54" s="78"/>
      <c r="L54" s="72"/>
    </row>
    <row r="55" spans="3:12" ht="12.75" customHeight="1">
      <c r="C55" s="18" t="s">
        <v>37</v>
      </c>
      <c r="F55" s="25">
        <f>SUM(F43:F49)</f>
        <v>60580</v>
      </c>
      <c r="G55" s="50" t="s">
        <v>111</v>
      </c>
      <c r="H55" s="25"/>
      <c r="I55" s="25">
        <f>SUM(I43:I49)</f>
        <v>233367</v>
      </c>
      <c r="J55" s="50" t="s">
        <v>111</v>
      </c>
      <c r="K55" s="72"/>
      <c r="L55" s="126" t="s">
        <v>123</v>
      </c>
    </row>
    <row r="56" spans="1:10" ht="8.25" customHeight="1">
      <c r="A56" s="6"/>
      <c r="F56" s="22"/>
      <c r="G56" s="50"/>
      <c r="H56" s="22"/>
      <c r="I56" s="22"/>
      <c r="J56" s="22"/>
    </row>
    <row r="57" spans="1:10" ht="13.5" customHeight="1">
      <c r="A57" s="6"/>
      <c r="B57" s="12" t="s">
        <v>38</v>
      </c>
      <c r="C57" s="12" t="s">
        <v>39</v>
      </c>
      <c r="F57" s="22"/>
      <c r="G57" s="50"/>
      <c r="H57" s="22"/>
      <c r="I57" s="22"/>
      <c r="J57" s="22"/>
    </row>
    <row r="58" spans="3:12" ht="13.5" customHeight="1">
      <c r="C58" s="12" t="s">
        <v>40</v>
      </c>
      <c r="F58" s="28">
        <f>+I58+3493</f>
        <v>352</v>
      </c>
      <c r="G58" s="51" t="s">
        <v>111</v>
      </c>
      <c r="H58" s="21"/>
      <c r="I58" s="28">
        <v>-3141</v>
      </c>
      <c r="J58" s="125" t="s">
        <v>111</v>
      </c>
      <c r="K58" s="71"/>
      <c r="L58" s="127" t="s">
        <v>123</v>
      </c>
    </row>
    <row r="59" spans="6:10" ht="8.25" customHeight="1">
      <c r="F59" s="22"/>
      <c r="G59" s="22"/>
      <c r="H59" s="22"/>
      <c r="I59" s="22"/>
      <c r="J59" s="22"/>
    </row>
    <row r="60" spans="1:12" ht="13.5" customHeight="1">
      <c r="A60"/>
      <c r="B60"/>
      <c r="C60"/>
      <c r="D60"/>
      <c r="E60"/>
      <c r="F60"/>
      <c r="G60"/>
      <c r="H60"/>
      <c r="I60"/>
      <c r="J60"/>
      <c r="K60"/>
      <c r="L60"/>
    </row>
    <row r="61" ht="13.5" customHeight="1">
      <c r="G61" s="72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spans="1:9" ht="13.5" customHeight="1">
      <c r="A69" s="46" t="s">
        <v>122</v>
      </c>
      <c r="B69" s="3"/>
      <c r="C69" s="3"/>
      <c r="D69" s="3"/>
      <c r="E69" s="3"/>
      <c r="F69" s="3"/>
      <c r="G69" s="3"/>
      <c r="H69" s="3"/>
      <c r="I69" s="3"/>
    </row>
    <row r="70" spans="1:9" ht="13.5" customHeight="1">
      <c r="A70" s="47" t="s">
        <v>193</v>
      </c>
      <c r="B70" s="3"/>
      <c r="C70" s="3"/>
      <c r="D70" s="3"/>
      <c r="E70" s="3"/>
      <c r="F70" s="3"/>
      <c r="G70" s="3"/>
      <c r="H70" s="3"/>
      <c r="I70" s="3"/>
    </row>
    <row r="71" spans="1:9" ht="13.5" customHeight="1">
      <c r="A71" s="48" t="s">
        <v>197</v>
      </c>
      <c r="B71" s="3"/>
      <c r="C71" s="3"/>
      <c r="D71" s="3"/>
      <c r="E71" s="3"/>
      <c r="F71" s="3"/>
      <c r="G71" s="3"/>
      <c r="H71" s="3"/>
      <c r="I71" s="3"/>
    </row>
    <row r="72" spans="1:9" ht="13.5" customHeight="1">
      <c r="A72" s="46" t="s">
        <v>41</v>
      </c>
      <c r="B72" s="3"/>
      <c r="C72" s="3"/>
      <c r="D72" s="3"/>
      <c r="E72" s="3"/>
      <c r="F72" s="3"/>
      <c r="G72" s="3"/>
      <c r="H72" s="3"/>
      <c r="I72" s="3"/>
    </row>
    <row r="73" ht="10.5" customHeight="1"/>
    <row r="74" ht="13.5" customHeight="1">
      <c r="A74" s="46" t="s">
        <v>42</v>
      </c>
    </row>
    <row r="75" ht="10.5" customHeight="1"/>
    <row r="76" spans="1:12" ht="13.5" customHeight="1">
      <c r="A76" s="6"/>
      <c r="B76" s="6"/>
      <c r="C76" s="6"/>
      <c r="D76" s="6"/>
      <c r="E76" s="6"/>
      <c r="F76" s="79" t="s">
        <v>7</v>
      </c>
      <c r="G76" s="90"/>
      <c r="H76" s="72"/>
      <c r="I76" s="137" t="s">
        <v>260</v>
      </c>
      <c r="J76" s="138"/>
      <c r="K76" s="138"/>
      <c r="L76" s="139"/>
    </row>
    <row r="77" spans="1:12" ht="13.5" customHeight="1">
      <c r="A77" s="6"/>
      <c r="B77" s="6"/>
      <c r="C77" s="6"/>
      <c r="D77" s="6"/>
      <c r="E77" s="6"/>
      <c r="F77" s="61" t="s">
        <v>8</v>
      </c>
      <c r="G77" s="91" t="s">
        <v>9</v>
      </c>
      <c r="H77" s="13"/>
      <c r="I77" s="61" t="s">
        <v>8</v>
      </c>
      <c r="J77" s="13" t="s">
        <v>9</v>
      </c>
      <c r="K77" s="72"/>
      <c r="L77" s="80"/>
    </row>
    <row r="78" spans="1:12" ht="13.5" customHeight="1">
      <c r="A78" s="6"/>
      <c r="B78" s="6"/>
      <c r="C78" s="6"/>
      <c r="D78" s="6"/>
      <c r="E78" s="6"/>
      <c r="F78" s="61" t="s">
        <v>10</v>
      </c>
      <c r="G78" s="91" t="s">
        <v>10</v>
      </c>
      <c r="H78" s="13"/>
      <c r="I78" s="61" t="s">
        <v>10</v>
      </c>
      <c r="J78" s="13" t="s">
        <v>10</v>
      </c>
      <c r="K78" s="72"/>
      <c r="L78" s="80"/>
    </row>
    <row r="79" spans="1:12" ht="13.5" customHeight="1">
      <c r="A79" s="6"/>
      <c r="B79" s="6"/>
      <c r="C79" s="6"/>
      <c r="D79" s="6"/>
      <c r="E79" s="6"/>
      <c r="F79" s="61" t="s">
        <v>11</v>
      </c>
      <c r="G79" s="91" t="s">
        <v>12</v>
      </c>
      <c r="H79" s="13"/>
      <c r="I79" s="61" t="s">
        <v>13</v>
      </c>
      <c r="J79" s="13" t="s">
        <v>12</v>
      </c>
      <c r="K79" s="72"/>
      <c r="L79" s="80"/>
    </row>
    <row r="80" spans="1:12" ht="13.5" customHeight="1">
      <c r="A80" s="6"/>
      <c r="B80" s="6"/>
      <c r="C80" s="6"/>
      <c r="D80" s="6"/>
      <c r="E80" s="6"/>
      <c r="F80" s="57"/>
      <c r="G80" s="91" t="s">
        <v>14</v>
      </c>
      <c r="H80" s="13"/>
      <c r="I80" s="57"/>
      <c r="J80" s="13" t="s">
        <v>14</v>
      </c>
      <c r="K80" s="72"/>
      <c r="L80" s="80"/>
    </row>
    <row r="81" spans="1:12" ht="13.5" customHeight="1">
      <c r="A81" s="6"/>
      <c r="B81" s="6"/>
      <c r="C81" s="6"/>
      <c r="D81" s="6"/>
      <c r="E81" s="6"/>
      <c r="F81" s="57"/>
      <c r="G81" s="91" t="s">
        <v>11</v>
      </c>
      <c r="H81" s="13"/>
      <c r="I81" s="57"/>
      <c r="J81" s="13" t="s">
        <v>15</v>
      </c>
      <c r="K81" s="72"/>
      <c r="L81" s="80"/>
    </row>
    <row r="82" spans="1:12" ht="13.5" customHeight="1">
      <c r="A82" s="6"/>
      <c r="B82" s="6"/>
      <c r="C82" s="6"/>
      <c r="D82" s="6"/>
      <c r="E82" s="6"/>
      <c r="F82" s="62" t="s">
        <v>195</v>
      </c>
      <c r="G82" s="92" t="s">
        <v>196</v>
      </c>
      <c r="H82" s="13"/>
      <c r="I82" s="62" t="s">
        <v>195</v>
      </c>
      <c r="J82" s="60" t="s">
        <v>196</v>
      </c>
      <c r="K82" s="72"/>
      <c r="L82" s="81" t="s">
        <v>167</v>
      </c>
    </row>
    <row r="83" spans="1:12" ht="13.5" customHeight="1">
      <c r="A83" s="6"/>
      <c r="B83" s="6"/>
      <c r="C83" s="6"/>
      <c r="D83" s="6"/>
      <c r="E83" s="6"/>
      <c r="F83" s="63" t="s">
        <v>16</v>
      </c>
      <c r="G83" s="93" t="s">
        <v>16</v>
      </c>
      <c r="H83" s="13"/>
      <c r="I83" s="63" t="s">
        <v>16</v>
      </c>
      <c r="J83" s="64" t="s">
        <v>16</v>
      </c>
      <c r="K83" s="71"/>
      <c r="L83" s="82" t="s">
        <v>120</v>
      </c>
    </row>
    <row r="84" ht="9" customHeight="1"/>
    <row r="85" spans="1:12" ht="13.5" customHeight="1">
      <c r="A85" s="12" t="s">
        <v>24</v>
      </c>
      <c r="B85" s="14" t="s">
        <v>43</v>
      </c>
      <c r="C85" s="14" t="s">
        <v>44</v>
      </c>
      <c r="D85" s="2"/>
      <c r="E85" s="2"/>
      <c r="F85" s="29"/>
      <c r="G85" s="29"/>
      <c r="H85" s="29"/>
      <c r="I85" s="29"/>
      <c r="J85" s="29"/>
      <c r="K85" s="2"/>
      <c r="L85" s="3"/>
    </row>
    <row r="86" spans="2:12" ht="13.5" customHeight="1">
      <c r="B86" s="3"/>
      <c r="C86" s="14" t="s">
        <v>37</v>
      </c>
      <c r="D86" s="2"/>
      <c r="E86" s="2"/>
      <c r="F86" s="30">
        <f>F55+F58</f>
        <v>60932</v>
      </c>
      <c r="G86" s="50" t="s">
        <v>111</v>
      </c>
      <c r="H86" s="30"/>
      <c r="I86" s="30">
        <f>I55+I58</f>
        <v>230226</v>
      </c>
      <c r="J86" s="50" t="s">
        <v>111</v>
      </c>
      <c r="K86" s="2"/>
      <c r="L86" s="126" t="s">
        <v>123</v>
      </c>
    </row>
    <row r="87" spans="2:12" ht="8.25" customHeight="1">
      <c r="B87" s="3"/>
      <c r="C87" s="3"/>
      <c r="D87" s="3"/>
      <c r="E87" s="3"/>
      <c r="F87" s="31"/>
      <c r="G87" s="50"/>
      <c r="H87" s="31"/>
      <c r="I87" s="31"/>
      <c r="J87" s="31"/>
      <c r="K87" s="3"/>
      <c r="L87" s="108"/>
    </row>
    <row r="88" spans="2:12" ht="15">
      <c r="B88" s="14" t="s">
        <v>45</v>
      </c>
      <c r="C88" s="14" t="s">
        <v>46</v>
      </c>
      <c r="D88" s="3"/>
      <c r="E88" s="3"/>
      <c r="F88" s="32">
        <f>+I88+67864</f>
        <v>-26081</v>
      </c>
      <c r="G88" s="51" t="s">
        <v>111</v>
      </c>
      <c r="H88" s="33"/>
      <c r="I88" s="32">
        <v>-93945</v>
      </c>
      <c r="J88" s="125" t="s">
        <v>111</v>
      </c>
      <c r="K88" s="85"/>
      <c r="L88" s="127" t="s">
        <v>123</v>
      </c>
    </row>
    <row r="89" ht="8.25" customHeight="1">
      <c r="L89" s="109"/>
    </row>
    <row r="90" spans="2:12" ht="13.5" customHeight="1">
      <c r="B90" s="12" t="s">
        <v>47</v>
      </c>
      <c r="C90" s="12" t="s">
        <v>48</v>
      </c>
      <c r="L90" s="109"/>
    </row>
    <row r="91" spans="3:12" ht="13.5" customHeight="1">
      <c r="C91" s="12" t="s">
        <v>49</v>
      </c>
      <c r="F91" s="25">
        <f>F86+F88</f>
        <v>34851</v>
      </c>
      <c r="G91" s="50" t="s">
        <v>111</v>
      </c>
      <c r="H91" s="25"/>
      <c r="I91" s="25">
        <f>I86+I88</f>
        <v>136281</v>
      </c>
      <c r="J91" s="50" t="s">
        <v>111</v>
      </c>
      <c r="L91" s="126" t="s">
        <v>123</v>
      </c>
    </row>
    <row r="92" spans="6:12" ht="8.25" customHeight="1">
      <c r="F92" s="22"/>
      <c r="G92" s="22"/>
      <c r="H92" s="22"/>
      <c r="I92" s="22"/>
      <c r="J92" s="22"/>
      <c r="L92" s="109"/>
    </row>
    <row r="93" spans="3:12" ht="15">
      <c r="C93" s="12" t="s">
        <v>50</v>
      </c>
      <c r="F93" s="28">
        <f>+I93+60580</f>
        <v>-23056</v>
      </c>
      <c r="G93" s="51" t="s">
        <v>111</v>
      </c>
      <c r="H93" s="24"/>
      <c r="I93" s="28">
        <v>-83636</v>
      </c>
      <c r="J93" s="125" t="s">
        <v>111</v>
      </c>
      <c r="K93" s="71"/>
      <c r="L93" s="127" t="s">
        <v>123</v>
      </c>
    </row>
    <row r="94" spans="6:12" ht="8.25" customHeight="1">
      <c r="F94" s="22"/>
      <c r="G94" s="22"/>
      <c r="H94" s="22"/>
      <c r="I94" s="22"/>
      <c r="J94" s="22"/>
      <c r="L94" s="109"/>
    </row>
    <row r="95" spans="2:12" ht="13.5" customHeight="1">
      <c r="B95" s="12" t="s">
        <v>51</v>
      </c>
      <c r="C95" s="18" t="s">
        <v>52</v>
      </c>
      <c r="F95" s="22"/>
      <c r="G95" s="22"/>
      <c r="H95" s="22"/>
      <c r="I95" s="22"/>
      <c r="J95" s="22"/>
      <c r="L95" s="109"/>
    </row>
    <row r="96" spans="3:12" ht="13.5" customHeight="1">
      <c r="C96" s="12" t="s">
        <v>53</v>
      </c>
      <c r="F96" s="25">
        <f>F91+F93</f>
        <v>11795</v>
      </c>
      <c r="G96" s="50" t="s">
        <v>111</v>
      </c>
      <c r="H96" s="25"/>
      <c r="I96" s="25">
        <f>I91+I93</f>
        <v>52645</v>
      </c>
      <c r="J96" s="50" t="s">
        <v>111</v>
      </c>
      <c r="L96" s="126" t="s">
        <v>123</v>
      </c>
    </row>
    <row r="97" spans="6:12" ht="8.25" customHeight="1">
      <c r="F97" s="22"/>
      <c r="G97" s="65"/>
      <c r="H97" s="22"/>
      <c r="I97" s="22"/>
      <c r="J97" s="22"/>
      <c r="L97" s="109"/>
    </row>
    <row r="98" spans="2:12" ht="15">
      <c r="B98" s="12" t="s">
        <v>54</v>
      </c>
      <c r="C98" s="12" t="s">
        <v>55</v>
      </c>
      <c r="F98" s="26">
        <v>0</v>
      </c>
      <c r="G98" s="50" t="s">
        <v>111</v>
      </c>
      <c r="H98" s="26"/>
      <c r="I98" s="26">
        <v>0</v>
      </c>
      <c r="J98" s="50" t="s">
        <v>111</v>
      </c>
      <c r="L98" s="126" t="s">
        <v>123</v>
      </c>
    </row>
    <row r="99" spans="6:12" ht="8.25" customHeight="1">
      <c r="F99" s="22"/>
      <c r="G99" s="65"/>
      <c r="H99" s="22"/>
      <c r="I99" s="22"/>
      <c r="J99" s="22"/>
      <c r="L99" s="56"/>
    </row>
    <row r="100" spans="3:12" ht="15">
      <c r="C100" s="12" t="s">
        <v>50</v>
      </c>
      <c r="F100" s="26">
        <v>0</v>
      </c>
      <c r="G100" s="50" t="s">
        <v>111</v>
      </c>
      <c r="H100" s="26"/>
      <c r="I100" s="26">
        <v>0</v>
      </c>
      <c r="J100" s="50" t="s">
        <v>111</v>
      </c>
      <c r="L100" s="126" t="s">
        <v>123</v>
      </c>
    </row>
    <row r="101" spans="6:12" ht="8.25" customHeight="1">
      <c r="F101" s="22"/>
      <c r="G101" s="22"/>
      <c r="H101" s="22"/>
      <c r="I101" s="22"/>
      <c r="J101" s="22"/>
      <c r="L101" s="56"/>
    </row>
    <row r="102" spans="3:12" ht="13.5" customHeight="1">
      <c r="C102" s="18" t="s">
        <v>56</v>
      </c>
      <c r="F102" s="22"/>
      <c r="G102" s="22"/>
      <c r="H102" s="22"/>
      <c r="I102" s="22"/>
      <c r="J102" s="22"/>
      <c r="L102" s="56"/>
    </row>
    <row r="103" spans="3:12" ht="13.5" customHeight="1">
      <c r="C103" s="18" t="s">
        <v>57</v>
      </c>
      <c r="F103" s="27">
        <v>0</v>
      </c>
      <c r="G103" s="51" t="s">
        <v>111</v>
      </c>
      <c r="H103" s="24"/>
      <c r="I103" s="27">
        <v>0</v>
      </c>
      <c r="J103" s="125" t="s">
        <v>111</v>
      </c>
      <c r="K103" s="71"/>
      <c r="L103" s="127" t="s">
        <v>123</v>
      </c>
    </row>
    <row r="104" spans="6:10" ht="8.25" customHeight="1">
      <c r="F104" s="22"/>
      <c r="G104" s="22"/>
      <c r="H104" s="22"/>
      <c r="I104" s="22"/>
      <c r="J104" s="22"/>
    </row>
    <row r="105" spans="2:10" ht="13.5" customHeight="1">
      <c r="B105" s="12" t="s">
        <v>58</v>
      </c>
      <c r="C105" s="18" t="s">
        <v>59</v>
      </c>
      <c r="F105" s="22"/>
      <c r="G105" s="22"/>
      <c r="H105" s="22"/>
      <c r="I105" s="22"/>
      <c r="J105" s="22"/>
    </row>
    <row r="106" spans="3:10" ht="13.5" customHeight="1">
      <c r="C106" s="18" t="s">
        <v>60</v>
      </c>
      <c r="F106" s="22"/>
      <c r="G106" s="22"/>
      <c r="H106" s="22"/>
      <c r="I106" s="22"/>
      <c r="J106" s="22"/>
    </row>
    <row r="107" spans="3:12" ht="13.5" customHeight="1" thickBot="1">
      <c r="C107" s="18" t="s">
        <v>61</v>
      </c>
      <c r="F107" s="20">
        <f>SUM(F96:F103)</f>
        <v>11795</v>
      </c>
      <c r="G107" s="49" t="s">
        <v>111</v>
      </c>
      <c r="H107" s="21"/>
      <c r="I107" s="20">
        <f>SUM(I96:I103)</f>
        <v>52645</v>
      </c>
      <c r="J107" s="49" t="s">
        <v>111</v>
      </c>
      <c r="K107" s="84"/>
      <c r="L107" s="107" t="s">
        <v>123</v>
      </c>
    </row>
    <row r="108" ht="8.25" customHeight="1" thickTop="1"/>
    <row r="109" spans="1:3" ht="13.5" customHeight="1">
      <c r="A109" s="12" t="s">
        <v>62</v>
      </c>
      <c r="B109" s="12" t="s">
        <v>18</v>
      </c>
      <c r="C109" s="12" t="s">
        <v>63</v>
      </c>
    </row>
    <row r="110" ht="13.5" customHeight="1">
      <c r="C110" s="18" t="s">
        <v>64</v>
      </c>
    </row>
    <row r="111" ht="13.5" customHeight="1">
      <c r="C111" s="18" t="s">
        <v>65</v>
      </c>
    </row>
    <row r="112" ht="8.25" customHeight="1"/>
    <row r="113" ht="13.5" customHeight="1">
      <c r="C113" s="12" t="s">
        <v>220</v>
      </c>
    </row>
    <row r="114" ht="13.5" customHeight="1">
      <c r="C114" s="18" t="s">
        <v>261</v>
      </c>
    </row>
    <row r="115" spans="3:12" ht="13.5" customHeight="1" thickBot="1">
      <c r="C115" s="18" t="s">
        <v>223</v>
      </c>
      <c r="F115" s="54">
        <f>+F107*100/700617</f>
        <v>1.6835161008082875</v>
      </c>
      <c r="G115" s="49" t="s">
        <v>111</v>
      </c>
      <c r="H115"/>
      <c r="I115" s="54">
        <f>+I107*100/700617</f>
        <v>7.514091151085401</v>
      </c>
      <c r="J115" s="49" t="s">
        <v>111</v>
      </c>
      <c r="K115" s="83"/>
      <c r="L115" s="107" t="s">
        <v>123</v>
      </c>
    </row>
    <row r="116" spans="3:5" ht="13.5" customHeight="1" thickTop="1">
      <c r="C116" s="18"/>
      <c r="E116" s="9" t="s">
        <v>4</v>
      </c>
    </row>
    <row r="117" spans="6:10" ht="8.25" customHeight="1">
      <c r="F117" s="22"/>
      <c r="G117" s="22"/>
      <c r="I117" s="22"/>
      <c r="J117" s="22"/>
    </row>
    <row r="118" spans="3:12" ht="13.5" customHeight="1">
      <c r="C118" s="140" t="s">
        <v>222</v>
      </c>
      <c r="D118" s="141"/>
      <c r="E118" s="141"/>
      <c r="F118" s="75"/>
      <c r="G118" s="50"/>
      <c r="H118" s="128"/>
      <c r="I118" s="75"/>
      <c r="J118" s="50"/>
      <c r="K118" s="72"/>
      <c r="L118" s="129"/>
    </row>
    <row r="119" spans="3:10" ht="13.5" customHeight="1">
      <c r="C119" s="18" t="s">
        <v>224</v>
      </c>
      <c r="F119" s="74"/>
      <c r="G119" s="50"/>
      <c r="H119"/>
      <c r="I119" s="74"/>
      <c r="J119" s="75"/>
    </row>
    <row r="120" spans="3:12" ht="13.5" customHeight="1" thickBot="1">
      <c r="C120" s="18" t="s">
        <v>221</v>
      </c>
      <c r="F120" s="132" t="s">
        <v>66</v>
      </c>
      <c r="G120" s="133" t="s">
        <v>111</v>
      </c>
      <c r="H120"/>
      <c r="I120" s="134">
        <v>7.21</v>
      </c>
      <c r="J120" s="135" t="s">
        <v>111</v>
      </c>
      <c r="K120" s="84"/>
      <c r="L120" s="107" t="s">
        <v>123</v>
      </c>
    </row>
    <row r="121" spans="3:12" ht="11.25" customHeight="1" thickTop="1">
      <c r="C121" s="18"/>
      <c r="F121" s="130"/>
      <c r="G121" s="50"/>
      <c r="H121"/>
      <c r="I121" s="74"/>
      <c r="J121" s="75"/>
      <c r="L121" s="39"/>
    </row>
    <row r="122" spans="2:10" ht="13.5" customHeight="1">
      <c r="B122"/>
      <c r="C122" s="113"/>
      <c r="D122" s="34"/>
      <c r="E122" s="34"/>
      <c r="F122" s="35"/>
      <c r="G122" s="35"/>
      <c r="H122" s="35"/>
      <c r="I122" s="35"/>
      <c r="J122" s="35"/>
    </row>
    <row r="123" ht="11.25" customHeight="1">
      <c r="C123" s="131" t="s">
        <v>262</v>
      </c>
    </row>
    <row r="124" ht="15">
      <c r="C124" s="103" t="s">
        <v>173</v>
      </c>
    </row>
    <row r="125" ht="15">
      <c r="C125" s="103" t="s">
        <v>198</v>
      </c>
    </row>
    <row r="126" ht="15">
      <c r="C126" s="114"/>
    </row>
    <row r="130" ht="15">
      <c r="M130" s="9" t="s">
        <v>4</v>
      </c>
    </row>
    <row r="131" spans="6:10" ht="15">
      <c r="F131" s="22"/>
      <c r="J131" s="22"/>
    </row>
    <row r="132" spans="6:10" ht="15">
      <c r="F132" s="65"/>
      <c r="J132" s="65"/>
    </row>
    <row r="133" spans="6:10" ht="15">
      <c r="F133" s="65"/>
      <c r="G133" s="72"/>
      <c r="H133" s="72"/>
      <c r="I133" s="72"/>
      <c r="J133" s="65"/>
    </row>
    <row r="134" spans="6:10" ht="15">
      <c r="F134" s="72"/>
      <c r="G134" s="72"/>
      <c r="H134" s="72"/>
      <c r="I134" s="72"/>
      <c r="J134" s="72"/>
    </row>
    <row r="135" spans="6:10" ht="15">
      <c r="F135" s="72"/>
      <c r="G135" s="72"/>
      <c r="H135" s="72"/>
      <c r="I135" s="72"/>
      <c r="J135" s="72"/>
    </row>
    <row r="136" spans="6:10" ht="15">
      <c r="F136" s="72"/>
      <c r="G136" s="72"/>
      <c r="H136" s="72"/>
      <c r="I136" s="72"/>
      <c r="J136" s="72"/>
    </row>
    <row r="137" spans="6:10" ht="15">
      <c r="F137" s="72"/>
      <c r="G137" s="72"/>
      <c r="H137" s="72"/>
      <c r="I137" s="72"/>
      <c r="J137" s="72"/>
    </row>
    <row r="138" spans="6:10" ht="15">
      <c r="F138" s="88"/>
      <c r="G138" s="72"/>
      <c r="H138" s="72"/>
      <c r="I138" s="72"/>
      <c r="J138" s="72"/>
    </row>
    <row r="139" spans="6:10" ht="15">
      <c r="F139" s="72"/>
      <c r="G139" s="72"/>
      <c r="H139" s="72"/>
      <c r="I139" s="72"/>
      <c r="J139" s="72"/>
    </row>
    <row r="140" spans="6:10" ht="15">
      <c r="F140" s="72"/>
      <c r="G140" s="72"/>
      <c r="H140" s="72"/>
      <c r="I140" s="72"/>
      <c r="J140" s="72"/>
    </row>
    <row r="141" spans="6:10" ht="15">
      <c r="F141" s="72"/>
      <c r="G141" s="72"/>
      <c r="H141" s="72"/>
      <c r="I141" s="72"/>
      <c r="J141" s="72"/>
    </row>
    <row r="142" spans="6:10" ht="15">
      <c r="F142" s="72"/>
      <c r="G142" s="72"/>
      <c r="H142" s="72"/>
      <c r="I142" s="72"/>
      <c r="J142" s="72"/>
    </row>
    <row r="143" spans="6:10" ht="15">
      <c r="F143" s="72"/>
      <c r="G143" s="72"/>
      <c r="H143" s="72"/>
      <c r="I143" s="72"/>
      <c r="J143" s="72"/>
    </row>
    <row r="144" spans="6:10" ht="15">
      <c r="F144" s="72"/>
      <c r="G144" s="72"/>
      <c r="H144" s="72"/>
      <c r="I144" s="72"/>
      <c r="J144" s="72"/>
    </row>
    <row r="145" spans="6:10" ht="15">
      <c r="F145" s="72"/>
      <c r="G145" s="72"/>
      <c r="H145" s="72"/>
      <c r="I145" s="72"/>
      <c r="J145" s="106"/>
    </row>
  </sheetData>
  <mergeCells count="3">
    <mergeCell ref="I24:L24"/>
    <mergeCell ref="I76:L76"/>
    <mergeCell ref="C118:E118"/>
  </mergeCells>
  <printOptions/>
  <pageMargins left="0.6" right="0.24" top="0.25" bottom="0.26" header="0.22" footer="0.22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54">
      <selection activeCell="A54" sqref="A54"/>
    </sheetView>
  </sheetViews>
  <sheetFormatPr defaultColWidth="11.33203125" defaultRowHeight="12.75"/>
  <cols>
    <col min="1" max="1" width="3.33203125" style="9" customWidth="1"/>
    <col min="2" max="2" width="4.33203125" style="9" customWidth="1"/>
    <col min="3" max="3" width="12.5" style="9" customWidth="1"/>
    <col min="4" max="4" width="11.33203125" style="9" customWidth="1"/>
    <col min="5" max="5" width="17.33203125" style="9" customWidth="1"/>
    <col min="6" max="6" width="16.66015625" style="9" customWidth="1"/>
    <col min="7" max="7" width="2.66015625" style="9" customWidth="1"/>
    <col min="8" max="8" width="16.66015625" style="9" customWidth="1"/>
    <col min="9" max="9" width="2.66015625" style="9" customWidth="1"/>
    <col min="10" max="10" width="16.5" style="9" customWidth="1"/>
    <col min="11" max="16384" width="11.33203125" style="9" customWidth="1"/>
  </cols>
  <sheetData>
    <row r="1" spans="1:10" ht="15" customHeight="1">
      <c r="A1" s="4"/>
      <c r="B1" s="5"/>
      <c r="C1" s="6"/>
      <c r="D1" s="5"/>
      <c r="E1" s="7"/>
      <c r="F1" s="6"/>
      <c r="G1" s="6"/>
      <c r="H1" s="6"/>
      <c r="I1" s="8"/>
      <c r="J1" s="6"/>
    </row>
    <row r="2" spans="1:10" ht="15" customHeight="1">
      <c r="A2" s="4"/>
      <c r="B2" s="5"/>
      <c r="C2" s="6"/>
      <c r="D2" s="5"/>
      <c r="E2" s="7"/>
      <c r="F2" s="6"/>
      <c r="G2" s="6"/>
      <c r="H2" s="6"/>
      <c r="I2" s="8"/>
      <c r="J2" s="6"/>
    </row>
    <row r="3" spans="1:10" ht="15" customHeight="1">
      <c r="A3" s="4"/>
      <c r="B3" s="5"/>
      <c r="C3" s="6"/>
      <c r="D3" s="5"/>
      <c r="E3" s="7"/>
      <c r="F3" s="6"/>
      <c r="G3" s="6"/>
      <c r="H3" s="6"/>
      <c r="I3" s="8"/>
      <c r="J3" s="6"/>
    </row>
    <row r="4" ht="15" customHeight="1"/>
    <row r="5" ht="15" customHeight="1"/>
    <row r="6" spans="1:10" ht="13.5" customHeight="1">
      <c r="A6" s="46" t="s">
        <v>122</v>
      </c>
      <c r="B6" s="3"/>
      <c r="C6" s="3"/>
      <c r="D6" s="3"/>
      <c r="E6" s="3"/>
      <c r="J6" s="1"/>
    </row>
    <row r="7" spans="1:5" ht="13.5" customHeight="1">
      <c r="A7" s="47" t="s">
        <v>193</v>
      </c>
      <c r="B7" s="3"/>
      <c r="C7" s="3"/>
      <c r="D7" s="3"/>
      <c r="E7" s="3"/>
    </row>
    <row r="8" spans="1:5" ht="13.5" customHeight="1">
      <c r="A8" s="48" t="s">
        <v>194</v>
      </c>
      <c r="B8" s="3"/>
      <c r="C8" s="3"/>
      <c r="D8" s="3"/>
      <c r="E8" s="3"/>
    </row>
    <row r="9" spans="1:5" ht="13.5" customHeight="1">
      <c r="A9" s="46" t="s">
        <v>67</v>
      </c>
      <c r="B9" s="3"/>
      <c r="C9" s="3"/>
      <c r="D9" s="3"/>
      <c r="E9" s="3"/>
    </row>
    <row r="10" spans="1:5" ht="10.5" customHeight="1">
      <c r="A10" s="3"/>
      <c r="B10" s="3"/>
      <c r="C10" s="3"/>
      <c r="D10" s="3"/>
      <c r="E10" s="3"/>
    </row>
    <row r="11" spans="1:10" ht="13.5" customHeight="1">
      <c r="A11" s="46" t="s">
        <v>68</v>
      </c>
      <c r="B11" s="3"/>
      <c r="C11" s="3"/>
      <c r="D11" s="3"/>
      <c r="E11" s="3"/>
      <c r="H11" s="15" t="s">
        <v>69</v>
      </c>
      <c r="J11" s="15" t="s">
        <v>69</v>
      </c>
    </row>
    <row r="12" spans="1:10" ht="13.5" customHeight="1">
      <c r="A12" s="6"/>
      <c r="B12" s="6"/>
      <c r="C12" s="6"/>
      <c r="D12" s="6"/>
      <c r="E12" s="6"/>
      <c r="H12" s="16" t="s">
        <v>70</v>
      </c>
      <c r="J12" s="16" t="s">
        <v>9</v>
      </c>
    </row>
    <row r="13" spans="1:10" ht="13.5" customHeight="1">
      <c r="A13" s="6"/>
      <c r="B13" s="6"/>
      <c r="C13" s="6"/>
      <c r="D13" s="6"/>
      <c r="E13" s="6"/>
      <c r="H13" s="16" t="s">
        <v>8</v>
      </c>
      <c r="J13" s="16" t="s">
        <v>71</v>
      </c>
    </row>
    <row r="14" spans="1:10" ht="13.5" customHeight="1">
      <c r="A14" s="6"/>
      <c r="B14" s="6"/>
      <c r="C14" s="6"/>
      <c r="D14" s="6"/>
      <c r="E14" s="6"/>
      <c r="H14" s="16" t="s">
        <v>11</v>
      </c>
      <c r="J14" s="16" t="s">
        <v>72</v>
      </c>
    </row>
    <row r="15" spans="1:10" ht="13.5" customHeight="1">
      <c r="A15" s="6"/>
      <c r="B15" s="6"/>
      <c r="C15" s="6"/>
      <c r="D15" s="6"/>
      <c r="E15" s="6"/>
      <c r="H15" s="16" t="s">
        <v>195</v>
      </c>
      <c r="J15" s="16" t="s">
        <v>73</v>
      </c>
    </row>
    <row r="16" spans="1:10" ht="13.5" customHeight="1">
      <c r="A16" s="6"/>
      <c r="B16" s="6"/>
      <c r="C16" s="6"/>
      <c r="D16" s="6"/>
      <c r="E16" s="6"/>
      <c r="H16" s="58"/>
      <c r="J16" s="59" t="s">
        <v>119</v>
      </c>
    </row>
    <row r="17" spans="1:10" ht="13.5" customHeight="1">
      <c r="A17" s="6"/>
      <c r="B17" s="6"/>
      <c r="C17" s="6"/>
      <c r="D17" s="6"/>
      <c r="E17" s="6"/>
      <c r="H17" s="17" t="s">
        <v>16</v>
      </c>
      <c r="J17" s="17" t="s">
        <v>16</v>
      </c>
    </row>
    <row r="18" spans="1:5" ht="9.75" customHeight="1">
      <c r="A18" s="6"/>
      <c r="B18" s="6"/>
      <c r="C18" s="6"/>
      <c r="D18" s="6"/>
      <c r="E18" s="6"/>
    </row>
    <row r="19" spans="1:10" ht="13.5" customHeight="1">
      <c r="A19" s="19"/>
      <c r="B19" s="12" t="s">
        <v>74</v>
      </c>
      <c r="C19" s="2"/>
      <c r="D19" s="6"/>
      <c r="E19" s="6"/>
      <c r="H19" s="25">
        <v>1686625</v>
      </c>
      <c r="I19" s="22"/>
      <c r="J19" s="25">
        <v>1680385</v>
      </c>
    </row>
    <row r="20" spans="1:10" ht="13.5" customHeight="1">
      <c r="A20" s="19"/>
      <c r="B20" s="12" t="s">
        <v>124</v>
      </c>
      <c r="H20" s="25">
        <v>472535</v>
      </c>
      <c r="I20" s="22"/>
      <c r="J20" s="25">
        <v>460025</v>
      </c>
    </row>
    <row r="21" spans="1:10" ht="13.5" customHeight="1">
      <c r="A21" s="19"/>
      <c r="B21" s="12" t="s">
        <v>125</v>
      </c>
      <c r="H21" s="25">
        <v>189748</v>
      </c>
      <c r="I21" s="22"/>
      <c r="J21" s="25">
        <v>187442</v>
      </c>
    </row>
    <row r="22" spans="1:10" ht="13.5" customHeight="1">
      <c r="A22" s="19"/>
      <c r="B22" s="12" t="s">
        <v>126</v>
      </c>
      <c r="H22" s="25">
        <v>179812</v>
      </c>
      <c r="I22" s="22"/>
      <c r="J22" s="25">
        <v>149436</v>
      </c>
    </row>
    <row r="23" spans="1:10" ht="13.5" customHeight="1">
      <c r="A23" s="19"/>
      <c r="B23" s="12" t="s">
        <v>127</v>
      </c>
      <c r="H23" s="25">
        <f>204693+100560</f>
        <v>305253</v>
      </c>
      <c r="I23" s="22"/>
      <c r="J23" s="25">
        <v>296190</v>
      </c>
    </row>
    <row r="24" spans="1:10" ht="13.5" customHeight="1">
      <c r="A24" s="19"/>
      <c r="B24" s="12" t="s">
        <v>128</v>
      </c>
      <c r="H24" s="25">
        <v>86115</v>
      </c>
      <c r="I24" s="22"/>
      <c r="J24" s="25">
        <v>83317</v>
      </c>
    </row>
    <row r="25" spans="1:10" ht="13.5" customHeight="1">
      <c r="A25" s="19"/>
      <c r="B25" s="12" t="s">
        <v>77</v>
      </c>
      <c r="H25" s="53"/>
      <c r="I25" s="22"/>
      <c r="J25" s="53"/>
    </row>
    <row r="26" spans="1:10" ht="13.5" customHeight="1">
      <c r="A26" s="19"/>
      <c r="B26" s="12"/>
      <c r="C26" s="9" t="s">
        <v>129</v>
      </c>
      <c r="H26" s="66">
        <v>651384</v>
      </c>
      <c r="I26" s="22"/>
      <c r="J26" s="66">
        <v>668327</v>
      </c>
    </row>
    <row r="27" spans="1:10" ht="13.5" customHeight="1">
      <c r="A27" s="39"/>
      <c r="C27" s="12" t="s">
        <v>78</v>
      </c>
      <c r="H27" s="67">
        <v>42146</v>
      </c>
      <c r="I27" s="22"/>
      <c r="J27" s="67">
        <v>41376</v>
      </c>
    </row>
    <row r="28" spans="1:10" ht="13.5" customHeight="1">
      <c r="A28" s="39"/>
      <c r="C28" s="12" t="s">
        <v>130</v>
      </c>
      <c r="H28" s="67">
        <f>158592+326960+874368+31-100560</f>
        <v>1259391</v>
      </c>
      <c r="I28" s="22"/>
      <c r="J28" s="67">
        <v>1181351</v>
      </c>
    </row>
    <row r="29" spans="1:10" ht="13.5" customHeight="1">
      <c r="A29" s="39"/>
      <c r="C29" s="12" t="s">
        <v>131</v>
      </c>
      <c r="H29" s="67">
        <v>77389</v>
      </c>
      <c r="I29" s="22"/>
      <c r="J29" s="67">
        <v>56904</v>
      </c>
    </row>
    <row r="30" spans="1:10" ht="13.5" customHeight="1">
      <c r="A30" s="39"/>
      <c r="C30" s="12" t="s">
        <v>79</v>
      </c>
      <c r="H30" s="68">
        <v>346176</v>
      </c>
      <c r="I30" s="22"/>
      <c r="J30" s="68">
        <v>411665</v>
      </c>
    </row>
    <row r="31" spans="1:10" ht="15">
      <c r="A31" s="39"/>
      <c r="H31" s="69">
        <f>SUM(H26:H30)</f>
        <v>2376486</v>
      </c>
      <c r="I31" s="22"/>
      <c r="J31" s="69">
        <f>SUM(J26:J30)</f>
        <v>2359623</v>
      </c>
    </row>
    <row r="32" spans="1:10" ht="13.5" customHeight="1">
      <c r="A32" s="19"/>
      <c r="B32" s="12" t="s">
        <v>81</v>
      </c>
      <c r="H32" s="66"/>
      <c r="I32" s="22"/>
      <c r="J32" s="66"/>
    </row>
    <row r="33" spans="1:10" ht="13.5" customHeight="1">
      <c r="A33" s="19"/>
      <c r="B33" s="12"/>
      <c r="C33" s="9" t="s">
        <v>132</v>
      </c>
      <c r="H33" s="66">
        <f>57962+460738+178910+4045</f>
        <v>701655</v>
      </c>
      <c r="I33" s="22"/>
      <c r="J33" s="66">
        <v>841346</v>
      </c>
    </row>
    <row r="34" spans="1:10" ht="13.5" customHeight="1">
      <c r="A34" s="39"/>
      <c r="C34" s="12" t="s">
        <v>82</v>
      </c>
      <c r="H34" s="67">
        <v>276758</v>
      </c>
      <c r="I34" s="22"/>
      <c r="J34" s="67">
        <v>418975</v>
      </c>
    </row>
    <row r="35" spans="1:10" ht="13.5" customHeight="1">
      <c r="A35" s="39"/>
      <c r="C35" s="12" t="s">
        <v>83</v>
      </c>
      <c r="H35" s="67">
        <v>0</v>
      </c>
      <c r="I35" s="22"/>
      <c r="J35" s="67">
        <v>24957</v>
      </c>
    </row>
    <row r="36" spans="1:10" ht="13.5" customHeight="1">
      <c r="A36" s="39"/>
      <c r="C36" s="9" t="s">
        <v>46</v>
      </c>
      <c r="H36" s="70">
        <f>225461-188232-8005</f>
        <v>29224</v>
      </c>
      <c r="I36" s="22"/>
      <c r="J36" s="69">
        <v>73295</v>
      </c>
    </row>
    <row r="37" spans="1:10" ht="15">
      <c r="A37" s="39"/>
      <c r="H37" s="69">
        <f>SUM(H33:H36)</f>
        <v>1007637</v>
      </c>
      <c r="I37" s="22"/>
      <c r="J37" s="69">
        <f>SUM(J33:J36)</f>
        <v>1358573</v>
      </c>
    </row>
    <row r="38" spans="1:10" ht="14.25" customHeight="1">
      <c r="A38" s="19"/>
      <c r="B38" s="12" t="s">
        <v>85</v>
      </c>
      <c r="H38" s="21">
        <f>H31-H37</f>
        <v>1368849</v>
      </c>
      <c r="I38" s="65"/>
      <c r="J38" s="21">
        <f>J31-J37</f>
        <v>1001050</v>
      </c>
    </row>
    <row r="39" spans="1:10" ht="14.25" customHeight="1">
      <c r="A39" s="19"/>
      <c r="B39" s="12" t="s">
        <v>133</v>
      </c>
      <c r="H39" s="21">
        <v>1330588</v>
      </c>
      <c r="I39" s="65"/>
      <c r="J39" s="21">
        <v>1293915</v>
      </c>
    </row>
    <row r="40" spans="1:10" ht="14.25" customHeight="1">
      <c r="A40" s="19"/>
      <c r="B40" s="12" t="s">
        <v>134</v>
      </c>
      <c r="H40" s="37">
        <f>195524-179812</f>
        <v>15712</v>
      </c>
      <c r="I40" s="22"/>
      <c r="J40" s="37">
        <v>12740</v>
      </c>
    </row>
    <row r="41" spans="1:10" ht="15.75" thickBot="1">
      <c r="A41" s="39"/>
      <c r="H41" s="20">
        <f>SUM(H19:H24)+H38+H39+H40</f>
        <v>5635237</v>
      </c>
      <c r="I41" s="22"/>
      <c r="J41" s="20">
        <f>SUM(J19:J24)+J38+J39+J40</f>
        <v>5164500</v>
      </c>
    </row>
    <row r="42" spans="1:10" ht="6" customHeight="1" thickTop="1">
      <c r="A42" s="39"/>
      <c r="H42" s="22"/>
      <c r="I42" s="22"/>
      <c r="J42" s="22"/>
    </row>
    <row r="43" spans="1:10" ht="13.5" customHeight="1">
      <c r="A43" s="19"/>
      <c r="B43" s="12" t="s">
        <v>87</v>
      </c>
      <c r="H43" s="25">
        <v>760627</v>
      </c>
      <c r="I43" s="22"/>
      <c r="J43" s="25">
        <v>693246</v>
      </c>
    </row>
    <row r="44" spans="1:10" ht="13.5" customHeight="1">
      <c r="A44" s="19"/>
      <c r="B44" s="12" t="s">
        <v>89</v>
      </c>
      <c r="H44" s="25">
        <v>868262</v>
      </c>
      <c r="I44" s="22"/>
      <c r="J44" s="25">
        <v>831059</v>
      </c>
    </row>
    <row r="45" spans="1:10" ht="13.5" customHeight="1">
      <c r="A45" s="39"/>
      <c r="B45" s="12" t="s">
        <v>88</v>
      </c>
      <c r="H45" s="53"/>
      <c r="I45" s="22"/>
      <c r="J45" s="53"/>
    </row>
    <row r="46" spans="1:10" ht="13.5" customHeight="1">
      <c r="A46" s="39"/>
      <c r="C46" s="12" t="s">
        <v>135</v>
      </c>
      <c r="H46" s="36">
        <f>51049+272-971</f>
        <v>50350</v>
      </c>
      <c r="I46" s="22"/>
      <c r="J46" s="36">
        <v>48051</v>
      </c>
    </row>
    <row r="47" spans="1:10" ht="13.5" customHeight="1">
      <c r="A47" s="39"/>
      <c r="C47" s="12" t="s">
        <v>137</v>
      </c>
      <c r="H47" s="36">
        <v>51003</v>
      </c>
      <c r="I47" s="22"/>
      <c r="J47" s="36">
        <v>51003</v>
      </c>
    </row>
    <row r="48" spans="1:10" ht="13.5" customHeight="1">
      <c r="A48" s="39"/>
      <c r="C48" s="12" t="s">
        <v>90</v>
      </c>
      <c r="H48" s="55">
        <f>1571167</f>
        <v>1571167</v>
      </c>
      <c r="I48" s="22"/>
      <c r="J48" s="55">
        <v>1518522</v>
      </c>
    </row>
    <row r="49" spans="1:10" ht="15">
      <c r="A49" s="39"/>
      <c r="H49" s="28">
        <f>SUM(H46:H48)</f>
        <v>1672520</v>
      </c>
      <c r="I49" s="22"/>
      <c r="J49" s="28">
        <f>SUM(J46:J48)</f>
        <v>1617576</v>
      </c>
    </row>
    <row r="50" spans="1:10" ht="14.25" customHeight="1">
      <c r="A50" s="39"/>
      <c r="B50" s="18" t="s">
        <v>114</v>
      </c>
      <c r="H50" s="25">
        <f>H43+H49+H44</f>
        <v>3301409</v>
      </c>
      <c r="I50" s="22"/>
      <c r="J50" s="25">
        <f>J43+J49+J44</f>
        <v>3141881</v>
      </c>
    </row>
    <row r="51" spans="1:10" ht="13.5" customHeight="1">
      <c r="A51" s="39"/>
      <c r="B51" s="18" t="s">
        <v>233</v>
      </c>
      <c r="H51" s="25">
        <v>7934</v>
      </c>
      <c r="I51" s="22"/>
      <c r="J51" s="25">
        <v>7934</v>
      </c>
    </row>
    <row r="52" spans="1:10" ht="13.5" customHeight="1">
      <c r="A52" s="39"/>
      <c r="B52" s="18" t="s">
        <v>234</v>
      </c>
      <c r="H52" s="25">
        <f>1052758-7934</f>
        <v>1044824</v>
      </c>
      <c r="I52" s="22"/>
      <c r="J52" s="25">
        <v>0</v>
      </c>
    </row>
    <row r="53" spans="1:10" ht="13.5" customHeight="1">
      <c r="A53" s="38"/>
      <c r="B53" s="12" t="s">
        <v>91</v>
      </c>
      <c r="H53" s="37">
        <v>419291</v>
      </c>
      <c r="I53" s="22"/>
      <c r="J53" s="37">
        <v>359121</v>
      </c>
    </row>
    <row r="54" spans="1:10" ht="13.5" customHeight="1">
      <c r="A54" s="38"/>
      <c r="B54" s="12" t="s">
        <v>136</v>
      </c>
      <c r="H54" s="25">
        <f>SUM(H50:H53)</f>
        <v>4773458</v>
      </c>
      <c r="I54" s="22"/>
      <c r="J54" s="25">
        <f>SUM(J50:J53)</f>
        <v>3508936</v>
      </c>
    </row>
    <row r="55" spans="1:10" ht="13.5" customHeight="1">
      <c r="A55" s="38"/>
      <c r="B55" s="12" t="s">
        <v>115</v>
      </c>
      <c r="H55" s="21">
        <v>566962</v>
      </c>
      <c r="I55" s="22"/>
      <c r="J55" s="21">
        <f>582074+792340</f>
        <v>1374414</v>
      </c>
    </row>
    <row r="56" spans="1:10" ht="13.5" customHeight="1">
      <c r="A56" s="38"/>
      <c r="B56" s="12" t="s">
        <v>92</v>
      </c>
      <c r="H56" s="21">
        <f>43276+138539</f>
        <v>181815</v>
      </c>
      <c r="I56" s="65"/>
      <c r="J56" s="21">
        <f>1539654-582074-792340</f>
        <v>165240</v>
      </c>
    </row>
    <row r="57" spans="1:10" ht="13.5" customHeight="1">
      <c r="A57" s="38"/>
      <c r="B57" s="12" t="s">
        <v>138</v>
      </c>
      <c r="H57" s="37">
        <v>113002</v>
      </c>
      <c r="I57" s="22"/>
      <c r="J57" s="37">
        <v>115910</v>
      </c>
    </row>
    <row r="58" spans="1:10" ht="15.75" thickBot="1">
      <c r="A58" s="39"/>
      <c r="H58" s="20">
        <f>SUM(H54:H57)</f>
        <v>5635237</v>
      </c>
      <c r="I58" s="22"/>
      <c r="J58" s="20">
        <f>SUM(J54:J57)</f>
        <v>5164500</v>
      </c>
    </row>
    <row r="59" spans="1:10" ht="6" customHeight="1" thickTop="1">
      <c r="A59" s="39"/>
      <c r="H59" s="22"/>
      <c r="I59" s="22"/>
      <c r="J59" s="22"/>
    </row>
    <row r="60" spans="1:10" ht="14.25" customHeight="1" thickBot="1">
      <c r="A60" s="38"/>
      <c r="B60" s="12" t="s">
        <v>174</v>
      </c>
      <c r="H60" s="115">
        <f>+(H50-H39-H40)/H43*100</f>
        <v>257.03912693080844</v>
      </c>
      <c r="I60" s="116"/>
      <c r="J60" s="115">
        <f>+(J50-J39-J40)/J43*100</f>
        <v>264.72940341523787</v>
      </c>
    </row>
    <row r="61" ht="15.75" thickTop="1"/>
    <row r="62" spans="6:10" ht="15">
      <c r="F62" s="9" t="s">
        <v>116</v>
      </c>
      <c r="H62" s="56">
        <f>+H58-H41</f>
        <v>0</v>
      </c>
      <c r="J62" s="56">
        <f>+J58-J41</f>
        <v>0</v>
      </c>
    </row>
    <row r="69" ht="12" customHeight="1"/>
    <row r="204" ht="12" customHeight="1"/>
    <row r="206" ht="8.25" customHeight="1"/>
    <row r="209" ht="8.25" customHeight="1"/>
    <row r="218" spans="2:10" ht="15">
      <c r="B218" s="6"/>
      <c r="C218" s="6"/>
      <c r="D218" s="6"/>
      <c r="E218" s="6"/>
      <c r="F218" s="6"/>
      <c r="G218" s="6"/>
      <c r="H218" s="6"/>
      <c r="I218" s="6"/>
      <c r="J218" s="6"/>
    </row>
    <row r="219" ht="10.5" customHeight="1"/>
    <row r="222" ht="10.5" customHeight="1"/>
  </sheetData>
  <printOptions/>
  <pageMargins left="0.6" right="0.24" top="0.25" bottom="0.26" header="0.22" footer="0.2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8"/>
  <sheetViews>
    <sheetView workbookViewId="0" topLeftCell="A196">
      <selection activeCell="A201" sqref="A201:IV201"/>
    </sheetView>
  </sheetViews>
  <sheetFormatPr defaultColWidth="9.33203125" defaultRowHeight="12.75"/>
  <cols>
    <col min="1" max="1" width="6.66015625" style="0" customWidth="1"/>
    <col min="5" max="5" width="11.33203125" style="0" customWidth="1"/>
    <col min="6" max="6" width="11.66015625" style="0" customWidth="1"/>
    <col min="7" max="7" width="8.33203125" style="0" customWidth="1"/>
    <col min="8" max="8" width="9.83203125" style="0" customWidth="1"/>
    <col min="9" max="9" width="10" style="0" customWidth="1"/>
    <col min="10" max="10" width="12" style="0" customWidth="1"/>
    <col min="11" max="11" width="12.66015625" style="0" customWidth="1"/>
  </cols>
  <sheetData>
    <row r="1" spans="1:10" ht="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46" t="s">
        <v>122</v>
      </c>
      <c r="B6" s="3"/>
      <c r="C6" s="3"/>
      <c r="D6" s="3"/>
      <c r="E6" s="3"/>
      <c r="F6" s="3"/>
      <c r="G6" s="3"/>
      <c r="H6" s="3"/>
      <c r="I6" s="9"/>
      <c r="J6" s="9"/>
    </row>
    <row r="7" spans="1:10" ht="15">
      <c r="A7" s="47" t="s">
        <v>193</v>
      </c>
      <c r="B7" s="3"/>
      <c r="C7" s="3"/>
      <c r="D7" s="3"/>
      <c r="E7" s="3"/>
      <c r="F7" s="3"/>
      <c r="G7" s="3"/>
      <c r="H7" s="3"/>
      <c r="I7" s="9"/>
      <c r="J7" s="9"/>
    </row>
    <row r="8" spans="1:10" ht="15">
      <c r="A8" s="48" t="s">
        <v>194</v>
      </c>
      <c r="B8" s="3"/>
      <c r="C8" s="3"/>
      <c r="D8" s="3"/>
      <c r="E8" s="3"/>
      <c r="F8" s="3"/>
      <c r="G8" s="3"/>
      <c r="H8" s="3"/>
      <c r="I8" s="9"/>
      <c r="J8" s="9"/>
    </row>
    <row r="9" spans="1:10" ht="15">
      <c r="A9" s="46" t="s">
        <v>93</v>
      </c>
      <c r="B9" s="3"/>
      <c r="C9" s="3"/>
      <c r="D9" s="3"/>
      <c r="E9" s="3"/>
      <c r="F9" s="3"/>
      <c r="G9" s="3"/>
      <c r="H9" s="3"/>
      <c r="I9" s="9"/>
      <c r="J9" s="9"/>
    </row>
    <row r="10" spans="1:10" ht="12.75" customHeight="1">
      <c r="A10" s="3"/>
      <c r="B10" s="3"/>
      <c r="C10" s="3"/>
      <c r="D10" s="3"/>
      <c r="E10" s="3"/>
      <c r="F10" s="3"/>
      <c r="G10" s="3"/>
      <c r="H10" s="3"/>
      <c r="I10" s="9"/>
      <c r="J10" s="9"/>
    </row>
    <row r="11" spans="1:10" ht="15">
      <c r="A11" s="46" t="s">
        <v>94</v>
      </c>
      <c r="B11" s="3"/>
      <c r="C11" s="3"/>
      <c r="D11" s="3"/>
      <c r="E11" s="3"/>
      <c r="F11" s="3"/>
      <c r="G11" s="3"/>
      <c r="H11" s="3"/>
      <c r="I11" s="9"/>
      <c r="J11" s="9"/>
    </row>
    <row r="12" spans="1:10" ht="1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2" ht="15">
      <c r="A13" s="12" t="s">
        <v>17</v>
      </c>
      <c r="B13" s="12" t="s">
        <v>165</v>
      </c>
      <c r="C13" s="6"/>
      <c r="D13" s="6"/>
      <c r="E13" s="6"/>
      <c r="F13" s="6"/>
      <c r="G13" s="6"/>
      <c r="H13" s="6"/>
      <c r="I13" s="6"/>
      <c r="J13" s="6"/>
      <c r="K13" s="6"/>
      <c r="L13" s="9"/>
    </row>
    <row r="14" spans="1:12" ht="15">
      <c r="A14" s="9"/>
      <c r="B14" s="12" t="s">
        <v>166</v>
      </c>
      <c r="C14" s="6"/>
      <c r="D14" s="6"/>
      <c r="E14" s="6"/>
      <c r="F14" s="6"/>
      <c r="G14" s="6"/>
      <c r="H14" s="6"/>
      <c r="I14" s="6"/>
      <c r="J14" s="6"/>
      <c r="K14" s="6"/>
      <c r="L14" s="9"/>
    </row>
    <row r="15" spans="1:12" ht="15">
      <c r="A15" s="9"/>
      <c r="B15" s="6"/>
      <c r="C15" s="6"/>
      <c r="D15" s="6"/>
      <c r="E15" s="6"/>
      <c r="F15" s="6"/>
      <c r="G15" s="6"/>
      <c r="H15" s="6"/>
      <c r="I15" s="6"/>
      <c r="J15" s="6"/>
      <c r="K15" s="6"/>
      <c r="L15" s="9"/>
    </row>
    <row r="16" spans="1:12" ht="15">
      <c r="A16" s="12" t="s">
        <v>24</v>
      </c>
      <c r="B16" s="12" t="s">
        <v>239</v>
      </c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">
      <c r="A17" s="12"/>
      <c r="B17" s="12" t="s">
        <v>240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">
      <c r="A18" s="12"/>
      <c r="B18" s="12" t="s">
        <v>241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>
      <c r="A19" s="9"/>
      <c r="B19" s="9" t="s">
        <v>242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>
      <c r="A20" s="9"/>
      <c r="B20" s="9" t="s">
        <v>243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">
      <c r="A22" s="12" t="s">
        <v>62</v>
      </c>
      <c r="B22" s="12" t="s">
        <v>199</v>
      </c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5">
      <c r="A24" s="12" t="s">
        <v>75</v>
      </c>
      <c r="B24" s="12" t="s">
        <v>200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5">
      <c r="A25" s="9"/>
      <c r="B25" s="9"/>
      <c r="C25" s="9"/>
      <c r="D25" s="9"/>
      <c r="E25" s="9"/>
      <c r="F25" s="9"/>
      <c r="G25" s="9"/>
      <c r="H25" s="9"/>
      <c r="I25" s="3"/>
      <c r="J25" s="9"/>
      <c r="K25" s="9"/>
      <c r="L25" s="9"/>
    </row>
    <row r="26" spans="1:12" ht="15">
      <c r="A26" s="9"/>
      <c r="B26" s="9"/>
      <c r="C26" s="9"/>
      <c r="D26" s="9"/>
      <c r="E26" s="9"/>
      <c r="F26" s="9"/>
      <c r="G26" s="9"/>
      <c r="H26" s="39" t="s">
        <v>176</v>
      </c>
      <c r="I26" s="3"/>
      <c r="J26" s="39" t="s">
        <v>178</v>
      </c>
      <c r="K26" s="9"/>
      <c r="L26" s="9"/>
    </row>
    <row r="27" spans="1:12" ht="15">
      <c r="A27" s="9"/>
      <c r="B27" s="9"/>
      <c r="C27" s="9"/>
      <c r="D27" s="9"/>
      <c r="E27" s="9"/>
      <c r="F27" s="9"/>
      <c r="G27" s="9"/>
      <c r="H27" s="39" t="s">
        <v>177</v>
      </c>
      <c r="I27" s="3"/>
      <c r="J27" s="39" t="s">
        <v>213</v>
      </c>
      <c r="K27" s="9"/>
      <c r="L27" s="9"/>
    </row>
    <row r="28" spans="1:12" ht="15">
      <c r="A28" s="9"/>
      <c r="B28" s="9"/>
      <c r="C28" s="9"/>
      <c r="D28" s="9"/>
      <c r="E28" s="9"/>
      <c r="F28" s="9"/>
      <c r="G28" s="9"/>
      <c r="H28" s="124" t="s">
        <v>195</v>
      </c>
      <c r="I28" s="3"/>
      <c r="J28" s="124" t="s">
        <v>195</v>
      </c>
      <c r="K28" s="9"/>
      <c r="L28" s="9"/>
    </row>
    <row r="29" spans="1:12" ht="15">
      <c r="A29" s="9"/>
      <c r="B29" s="9"/>
      <c r="C29" s="9"/>
      <c r="D29" s="9"/>
      <c r="E29" s="9"/>
      <c r="F29" s="9"/>
      <c r="G29" s="9"/>
      <c r="H29" s="19" t="s">
        <v>16</v>
      </c>
      <c r="I29" s="9"/>
      <c r="J29" s="39" t="s">
        <v>16</v>
      </c>
      <c r="K29" s="9"/>
      <c r="L29" s="9"/>
    </row>
    <row r="30" spans="1:12" ht="15">
      <c r="A30" s="9"/>
      <c r="B30" s="9"/>
      <c r="C30" s="9"/>
      <c r="D30" s="9"/>
      <c r="E30" s="9"/>
      <c r="F30" s="9"/>
      <c r="G30" s="9"/>
      <c r="H30" s="19"/>
      <c r="I30" s="9"/>
      <c r="J30" s="9"/>
      <c r="K30" s="9"/>
      <c r="L30" s="9"/>
    </row>
    <row r="31" spans="1:12" ht="15">
      <c r="A31" s="9"/>
      <c r="B31" s="12" t="s">
        <v>95</v>
      </c>
      <c r="C31" s="9"/>
      <c r="D31" s="9"/>
      <c r="E31" s="12" t="s">
        <v>139</v>
      </c>
      <c r="F31" s="9"/>
      <c r="G31" s="9"/>
      <c r="H31" s="104">
        <f>90346-61875</f>
        <v>28471</v>
      </c>
      <c r="I31" s="9"/>
      <c r="J31" s="109">
        <v>90346</v>
      </c>
      <c r="K31" s="9"/>
      <c r="L31" s="9"/>
    </row>
    <row r="32" spans="1:12" ht="15">
      <c r="A32" s="9"/>
      <c r="C32" s="9"/>
      <c r="D32" s="9"/>
      <c r="E32" s="12" t="s">
        <v>140</v>
      </c>
      <c r="F32" s="9"/>
      <c r="G32" s="9"/>
      <c r="H32" s="104">
        <f>4560-3471</f>
        <v>1089</v>
      </c>
      <c r="I32" s="9"/>
      <c r="J32" s="109">
        <v>4560</v>
      </c>
      <c r="K32" s="9"/>
      <c r="L32" s="9"/>
    </row>
    <row r="33" spans="1:12" ht="15">
      <c r="A33" s="9"/>
      <c r="B33" s="12" t="s">
        <v>141</v>
      </c>
      <c r="C33" s="9"/>
      <c r="D33" s="9"/>
      <c r="E33" s="9"/>
      <c r="F33" s="9"/>
      <c r="G33" s="9"/>
      <c r="H33" s="136">
        <f>-2406-1535</f>
        <v>-3941</v>
      </c>
      <c r="I33" s="9"/>
      <c r="J33" s="109">
        <v>-2406</v>
      </c>
      <c r="K33" s="9"/>
      <c r="L33" s="9"/>
    </row>
    <row r="34" spans="1:12" ht="15">
      <c r="A34" s="9"/>
      <c r="B34" s="12" t="s">
        <v>171</v>
      </c>
      <c r="C34" s="9"/>
      <c r="D34" s="9"/>
      <c r="E34" s="9"/>
      <c r="F34" s="9"/>
      <c r="G34" s="9"/>
      <c r="H34" s="104">
        <f>130-81</f>
        <v>49</v>
      </c>
      <c r="I34" s="9"/>
      <c r="J34" s="109">
        <v>130</v>
      </c>
      <c r="K34" s="9"/>
      <c r="L34" s="9"/>
    </row>
    <row r="35" spans="1:12" ht="15">
      <c r="A35" s="9"/>
      <c r="B35" s="12" t="s">
        <v>172</v>
      </c>
      <c r="C35" s="9"/>
      <c r="D35" s="9"/>
      <c r="E35" s="9"/>
      <c r="F35" s="9"/>
      <c r="G35" s="9"/>
      <c r="H35" s="104">
        <f>1315-902</f>
        <v>413</v>
      </c>
      <c r="I35" s="9"/>
      <c r="J35" s="109">
        <f>1163+152</f>
        <v>1315</v>
      </c>
      <c r="K35" s="9"/>
      <c r="L35" s="9"/>
    </row>
    <row r="36" spans="1:12" ht="15.75" thickBot="1">
      <c r="A36" s="9"/>
      <c r="B36" s="9"/>
      <c r="C36" s="9"/>
      <c r="D36" s="9"/>
      <c r="E36" s="9"/>
      <c r="F36" s="9"/>
      <c r="G36" s="9"/>
      <c r="H36" s="105">
        <f>SUM(H31:H35)</f>
        <v>26081</v>
      </c>
      <c r="I36" s="9"/>
      <c r="J36" s="118">
        <f>SUM(J31:J35)</f>
        <v>93945</v>
      </c>
      <c r="K36" s="9"/>
      <c r="L36" s="9"/>
    </row>
    <row r="37" spans="1:12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">
      <c r="A38" s="12" t="s">
        <v>76</v>
      </c>
      <c r="B38" s="12" t="s">
        <v>179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">
      <c r="A39" s="12"/>
      <c r="B39" s="12" t="s">
        <v>201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5">
      <c r="A41" s="12" t="s">
        <v>80</v>
      </c>
      <c r="B41" s="12" t="s">
        <v>202</v>
      </c>
      <c r="C41" s="6"/>
      <c r="D41" s="6"/>
      <c r="E41" s="6"/>
      <c r="F41" s="6"/>
      <c r="G41" s="6"/>
      <c r="H41" s="6"/>
      <c r="I41" s="6"/>
      <c r="J41" s="6"/>
      <c r="K41" s="6"/>
      <c r="L41" s="9"/>
    </row>
    <row r="42" spans="1:12" ht="15">
      <c r="A42" s="12"/>
      <c r="B42" s="12" t="s">
        <v>237</v>
      </c>
      <c r="C42" s="6"/>
      <c r="D42" s="6"/>
      <c r="E42" s="6"/>
      <c r="F42" s="6"/>
      <c r="G42" s="6"/>
      <c r="H42" s="6"/>
      <c r="I42" s="6"/>
      <c r="J42" s="6"/>
      <c r="K42" s="6"/>
      <c r="L42" s="9"/>
    </row>
    <row r="43" spans="1:12" ht="15">
      <c r="A43" s="12"/>
      <c r="B43" s="12" t="s">
        <v>236</v>
      </c>
      <c r="C43" s="6"/>
      <c r="D43" s="6"/>
      <c r="E43" s="6"/>
      <c r="F43" s="6"/>
      <c r="G43" s="6"/>
      <c r="H43" s="6"/>
      <c r="I43" s="6"/>
      <c r="J43" s="6"/>
      <c r="K43" s="6"/>
      <c r="L43" s="9"/>
    </row>
    <row r="44" spans="1:12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5">
      <c r="A45" s="12" t="s">
        <v>84</v>
      </c>
      <c r="B45" s="12" t="s">
        <v>180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5">
      <c r="A46" s="12"/>
      <c r="B46" s="12" t="s">
        <v>181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5">
      <c r="A47" s="12"/>
      <c r="B47" s="12"/>
      <c r="C47" s="9"/>
      <c r="D47" s="9"/>
      <c r="E47" s="9"/>
      <c r="F47" s="9"/>
      <c r="G47" s="9"/>
      <c r="H47" s="9"/>
      <c r="I47" s="9"/>
      <c r="J47" s="39" t="s">
        <v>16</v>
      </c>
      <c r="K47" s="9"/>
      <c r="L47" s="9"/>
    </row>
    <row r="48" spans="1:12" ht="15.75" thickBot="1">
      <c r="A48" s="12"/>
      <c r="B48" s="19" t="s">
        <v>18</v>
      </c>
      <c r="C48" s="9" t="s">
        <v>182</v>
      </c>
      <c r="D48" s="9"/>
      <c r="E48" s="9"/>
      <c r="F48" s="9"/>
      <c r="G48" s="9"/>
      <c r="H48" s="9"/>
      <c r="I48" s="9"/>
      <c r="J48" s="122">
        <v>4087</v>
      </c>
      <c r="K48" s="9"/>
      <c r="L48" s="9"/>
    </row>
    <row r="49" spans="1:12" ht="15">
      <c r="A49" s="12"/>
      <c r="B49" s="119"/>
      <c r="C49" s="9"/>
      <c r="D49" s="9"/>
      <c r="E49" s="9"/>
      <c r="F49" s="9"/>
      <c r="G49" s="9"/>
      <c r="H49" s="9"/>
      <c r="I49" s="9"/>
      <c r="J49" s="109"/>
      <c r="K49" s="9"/>
      <c r="L49" s="9"/>
    </row>
    <row r="50" spans="1:12" ht="15.75" thickBot="1">
      <c r="A50" s="12"/>
      <c r="B50" s="19" t="s">
        <v>20</v>
      </c>
      <c r="C50" s="9" t="s">
        <v>183</v>
      </c>
      <c r="D50" s="9"/>
      <c r="E50" s="9"/>
      <c r="F50" s="9"/>
      <c r="G50" s="9"/>
      <c r="H50" s="9"/>
      <c r="I50" s="9"/>
      <c r="J50" s="122">
        <v>4087</v>
      </c>
      <c r="K50" s="9"/>
      <c r="L50" s="9"/>
    </row>
    <row r="51" spans="1:12" ht="15.75" thickBot="1">
      <c r="A51" s="12"/>
      <c r="B51" s="12"/>
      <c r="C51" s="9" t="s">
        <v>184</v>
      </c>
      <c r="D51" s="9"/>
      <c r="E51" s="9"/>
      <c r="F51" s="9"/>
      <c r="G51" s="9"/>
      <c r="H51" s="9"/>
      <c r="I51" s="9"/>
      <c r="J51" s="123">
        <v>4087</v>
      </c>
      <c r="K51" s="9"/>
      <c r="L51" s="9"/>
    </row>
    <row r="52" spans="1:12" ht="15.75" thickBot="1">
      <c r="A52" s="12"/>
      <c r="B52" s="12"/>
      <c r="C52" s="9" t="s">
        <v>209</v>
      </c>
      <c r="D52" s="9"/>
      <c r="E52" s="9"/>
      <c r="F52" s="9"/>
      <c r="G52" s="9"/>
      <c r="H52" s="9"/>
      <c r="I52" s="9"/>
      <c r="J52" s="122">
        <v>7458</v>
      </c>
      <c r="K52" s="9"/>
      <c r="L52" s="9"/>
    </row>
    <row r="53" spans="1:12" ht="15">
      <c r="A53" s="12"/>
      <c r="B53" s="12"/>
      <c r="C53" s="9"/>
      <c r="D53" s="9"/>
      <c r="E53" s="9"/>
      <c r="F53" s="9"/>
      <c r="G53" s="9"/>
      <c r="H53" s="9"/>
      <c r="I53" s="9"/>
      <c r="J53" s="72"/>
      <c r="K53" s="9"/>
      <c r="L53" s="9"/>
    </row>
    <row r="54" spans="1:12" ht="15">
      <c r="A54" s="12"/>
      <c r="B54" s="12"/>
      <c r="C54" s="9"/>
      <c r="D54" s="9"/>
      <c r="E54" s="9"/>
      <c r="F54" s="9"/>
      <c r="G54" s="9"/>
      <c r="H54" s="9"/>
      <c r="I54" s="9"/>
      <c r="J54" s="72"/>
      <c r="K54" s="9"/>
      <c r="L54" s="9"/>
    </row>
    <row r="55" spans="1:12" ht="15">
      <c r="A55" s="12"/>
      <c r="B55" s="12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5" customHeight="1">
      <c r="A58" s="46" t="s">
        <v>122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5" customHeight="1">
      <c r="A59" s="47" t="s">
        <v>193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5" customHeight="1">
      <c r="A60" s="48" t="s">
        <v>194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5" customHeight="1">
      <c r="A61" s="46" t="s">
        <v>96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" customHeight="1">
      <c r="A63" s="46" t="s">
        <v>97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">
      <c r="A65" s="12" t="s">
        <v>86</v>
      </c>
      <c r="B65" s="12" t="s">
        <v>269</v>
      </c>
      <c r="C65" s="6"/>
      <c r="D65" s="6"/>
      <c r="E65" s="6"/>
      <c r="F65" s="6"/>
      <c r="G65" s="6"/>
      <c r="H65" s="6"/>
      <c r="I65" s="6"/>
      <c r="J65" s="6"/>
      <c r="K65" s="6"/>
      <c r="L65" s="9"/>
    </row>
    <row r="66" spans="1:12" ht="15">
      <c r="A66" s="9"/>
      <c r="B66" s="12" t="s">
        <v>270</v>
      </c>
      <c r="C66" s="6"/>
      <c r="D66" s="6"/>
      <c r="E66" s="6"/>
      <c r="F66" s="6"/>
      <c r="G66" s="6"/>
      <c r="H66" s="6"/>
      <c r="I66" s="6"/>
      <c r="J66" s="6"/>
      <c r="K66" s="6"/>
      <c r="L66" s="9"/>
    </row>
    <row r="67" spans="1:12" ht="15">
      <c r="A67" s="9"/>
      <c r="B67" s="12" t="s">
        <v>271</v>
      </c>
      <c r="C67" s="6"/>
      <c r="D67" s="6"/>
      <c r="E67" s="6"/>
      <c r="F67" s="6"/>
      <c r="G67" s="6"/>
      <c r="H67" s="6"/>
      <c r="I67" s="6"/>
      <c r="J67" s="6"/>
      <c r="K67" s="6"/>
      <c r="L67" s="9"/>
    </row>
    <row r="68" spans="1:12" ht="15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9"/>
    </row>
    <row r="69" spans="1:12" ht="15">
      <c r="A69" s="12" t="s">
        <v>142</v>
      </c>
      <c r="B69" s="76" t="s">
        <v>208</v>
      </c>
      <c r="C69" s="77"/>
      <c r="D69" s="77"/>
      <c r="E69" s="77"/>
      <c r="F69" s="77"/>
      <c r="G69" s="77"/>
      <c r="H69" s="77"/>
      <c r="I69" s="77"/>
      <c r="J69" s="77"/>
      <c r="K69" s="77"/>
      <c r="L69" s="9"/>
    </row>
    <row r="70" spans="1:12" ht="15">
      <c r="A70" s="9"/>
      <c r="B70" s="76" t="s">
        <v>210</v>
      </c>
      <c r="C70" s="77"/>
      <c r="D70" s="77"/>
      <c r="E70" s="77"/>
      <c r="F70" s="77"/>
      <c r="G70" s="77"/>
      <c r="H70" s="77"/>
      <c r="I70" s="77"/>
      <c r="J70" s="77"/>
      <c r="K70" s="77"/>
      <c r="L70" s="9"/>
    </row>
    <row r="71" spans="1:12" ht="15">
      <c r="A71" s="9"/>
      <c r="B71" s="76" t="s">
        <v>235</v>
      </c>
      <c r="C71" s="77"/>
      <c r="D71" s="77"/>
      <c r="E71" s="77"/>
      <c r="F71" s="77"/>
      <c r="G71" s="77"/>
      <c r="H71" s="77"/>
      <c r="I71" s="77"/>
      <c r="J71" s="77"/>
      <c r="K71" s="77"/>
      <c r="L71" s="9"/>
    </row>
    <row r="72" spans="1:12" ht="15">
      <c r="A72" s="9"/>
      <c r="B72" s="76" t="s">
        <v>211</v>
      </c>
      <c r="C72" s="77"/>
      <c r="D72" s="77"/>
      <c r="E72" s="77"/>
      <c r="F72" s="77"/>
      <c r="G72" s="77"/>
      <c r="H72" s="77"/>
      <c r="I72" s="77"/>
      <c r="J72" s="77"/>
      <c r="K72" s="77"/>
      <c r="L72" s="9"/>
    </row>
    <row r="73" spans="1:12" ht="15">
      <c r="A73" s="9"/>
      <c r="B73" s="76" t="s">
        <v>215</v>
      </c>
      <c r="C73" s="77"/>
      <c r="D73" s="77"/>
      <c r="E73" s="77"/>
      <c r="F73" s="77"/>
      <c r="G73" s="77"/>
      <c r="H73" s="77"/>
      <c r="I73" s="77"/>
      <c r="J73" s="77"/>
      <c r="K73" s="77"/>
      <c r="L73" s="9"/>
    </row>
    <row r="74" spans="1:12" ht="15">
      <c r="A74" s="9"/>
      <c r="B74" s="76" t="s">
        <v>216</v>
      </c>
      <c r="C74" s="77"/>
      <c r="D74" s="77"/>
      <c r="E74" s="77"/>
      <c r="F74" s="77"/>
      <c r="G74" s="77"/>
      <c r="H74" s="77"/>
      <c r="I74" s="77"/>
      <c r="J74" s="77"/>
      <c r="K74" s="77"/>
      <c r="L74" s="9"/>
    </row>
    <row r="75" spans="1:12" ht="15">
      <c r="A75" s="9"/>
      <c r="B75" s="76" t="s">
        <v>217</v>
      </c>
      <c r="C75" s="77"/>
      <c r="D75" s="77"/>
      <c r="E75" s="77"/>
      <c r="F75" s="77"/>
      <c r="G75" s="77"/>
      <c r="H75" s="77"/>
      <c r="I75" s="77"/>
      <c r="J75" s="77"/>
      <c r="K75" s="77"/>
      <c r="L75" s="9"/>
    </row>
    <row r="76" spans="1:12" ht="15">
      <c r="A76" s="9"/>
      <c r="B76" s="76" t="s">
        <v>218</v>
      </c>
      <c r="C76" s="77"/>
      <c r="D76" s="77"/>
      <c r="E76" s="77"/>
      <c r="F76" s="77"/>
      <c r="G76" s="77"/>
      <c r="H76" s="77"/>
      <c r="I76" s="77"/>
      <c r="J76" s="77"/>
      <c r="K76" s="77"/>
      <c r="L76" s="9"/>
    </row>
    <row r="77" spans="1:12" ht="15">
      <c r="A77" s="9"/>
      <c r="B77" s="76" t="s">
        <v>219</v>
      </c>
      <c r="C77" s="77"/>
      <c r="D77" s="77"/>
      <c r="E77" s="77"/>
      <c r="F77" s="77"/>
      <c r="G77" s="77"/>
      <c r="H77" s="77"/>
      <c r="I77" s="77"/>
      <c r="J77" s="77"/>
      <c r="K77" s="77"/>
      <c r="L77" s="9"/>
    </row>
    <row r="78" spans="1:12" ht="15">
      <c r="A78" s="9"/>
      <c r="B78" s="76"/>
      <c r="C78" s="77"/>
      <c r="D78" s="77"/>
      <c r="E78" s="77"/>
      <c r="F78" s="77"/>
      <c r="G78" s="77"/>
      <c r="H78" s="77"/>
      <c r="I78" s="77"/>
      <c r="J78" s="77"/>
      <c r="K78" s="77"/>
      <c r="L78" s="9"/>
    </row>
    <row r="79" spans="1:12" ht="15">
      <c r="A79" s="12" t="s">
        <v>143</v>
      </c>
      <c r="B79" s="12" t="s">
        <v>185</v>
      </c>
      <c r="C79" s="6"/>
      <c r="D79" s="6"/>
      <c r="E79" s="6"/>
      <c r="F79" s="6"/>
      <c r="G79" s="6"/>
      <c r="H79" s="6"/>
      <c r="I79" s="6"/>
      <c r="J79" s="6"/>
      <c r="K79" s="6"/>
      <c r="L79" s="9"/>
    </row>
    <row r="80" spans="1:12" ht="15">
      <c r="A80" s="12"/>
      <c r="B80" s="12" t="s">
        <v>144</v>
      </c>
      <c r="C80" s="6"/>
      <c r="D80" s="6"/>
      <c r="E80" s="6"/>
      <c r="F80" s="6"/>
      <c r="G80" s="6"/>
      <c r="H80" s="6"/>
      <c r="I80" s="6"/>
      <c r="J80" s="6"/>
      <c r="K80" s="6"/>
      <c r="L80" s="9"/>
    </row>
    <row r="81" spans="1:12" ht="15">
      <c r="A81" s="12"/>
      <c r="B81" s="12" t="s">
        <v>249</v>
      </c>
      <c r="C81" s="6"/>
      <c r="D81" s="6"/>
      <c r="E81" s="6"/>
      <c r="F81" s="6"/>
      <c r="G81" s="6"/>
      <c r="H81" s="6"/>
      <c r="I81" s="6"/>
      <c r="J81" s="6"/>
      <c r="K81" s="6"/>
      <c r="L81" s="9"/>
    </row>
    <row r="82" spans="1:12" ht="15">
      <c r="A82" s="12"/>
      <c r="B82" s="12" t="s">
        <v>250</v>
      </c>
      <c r="C82" s="6"/>
      <c r="D82" s="6"/>
      <c r="E82" s="6"/>
      <c r="F82" s="6"/>
      <c r="G82" s="6"/>
      <c r="H82" s="6"/>
      <c r="I82" s="6"/>
      <c r="J82" s="6"/>
      <c r="K82" s="6"/>
      <c r="L82" s="9"/>
    </row>
    <row r="83" spans="1:12" ht="15">
      <c r="A83" s="9"/>
      <c r="B83" s="6"/>
      <c r="C83" s="6"/>
      <c r="D83" s="6"/>
      <c r="E83" s="6"/>
      <c r="F83" s="6"/>
      <c r="G83" s="6"/>
      <c r="H83" s="6"/>
      <c r="I83" s="6"/>
      <c r="J83" s="6"/>
      <c r="K83" s="6"/>
      <c r="L83" s="9"/>
    </row>
    <row r="84" spans="1:12" ht="15">
      <c r="A84" s="12" t="s">
        <v>145</v>
      </c>
      <c r="B84" s="12" t="s">
        <v>117</v>
      </c>
      <c r="C84" s="6"/>
      <c r="D84" s="6"/>
      <c r="E84" s="6"/>
      <c r="F84" s="6"/>
      <c r="G84" s="6"/>
      <c r="H84" s="6"/>
      <c r="I84" s="6"/>
      <c r="J84" s="6"/>
      <c r="K84" s="6"/>
      <c r="L84" s="9"/>
    </row>
    <row r="85" spans="1:12" ht="15">
      <c r="A85" s="9"/>
      <c r="B85" s="12" t="s">
        <v>186</v>
      </c>
      <c r="C85" s="6"/>
      <c r="D85" s="6"/>
      <c r="E85" s="6"/>
      <c r="F85" s="6"/>
      <c r="G85" s="6"/>
      <c r="H85" s="6"/>
      <c r="I85" s="6"/>
      <c r="J85" s="6"/>
      <c r="K85" s="6"/>
      <c r="L85" s="9"/>
    </row>
    <row r="86" spans="1:12" ht="15">
      <c r="A86" s="9"/>
      <c r="B86" s="12" t="s">
        <v>201</v>
      </c>
      <c r="C86" s="6"/>
      <c r="D86" s="6"/>
      <c r="E86" s="6"/>
      <c r="F86" s="6"/>
      <c r="G86" s="6"/>
      <c r="H86" s="6"/>
      <c r="I86" s="6"/>
      <c r="J86" s="6"/>
      <c r="K86" s="6"/>
      <c r="L86" s="9"/>
    </row>
    <row r="87" spans="1:12" ht="15">
      <c r="A87" s="12"/>
      <c r="B87" s="43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5">
      <c r="A88" s="12" t="s">
        <v>146</v>
      </c>
      <c r="B88" s="43" t="s">
        <v>187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5">
      <c r="A89" s="9"/>
      <c r="B89" s="9" t="s">
        <v>147</v>
      </c>
      <c r="C89" s="9"/>
      <c r="D89" s="9"/>
      <c r="E89" s="9"/>
      <c r="F89" s="9"/>
      <c r="G89" s="9"/>
      <c r="H89" s="9"/>
      <c r="I89" s="9"/>
      <c r="J89" s="39" t="s">
        <v>16</v>
      </c>
      <c r="K89" s="9"/>
      <c r="L89" s="9"/>
    </row>
    <row r="90" spans="1:12" ht="15">
      <c r="A90" s="9"/>
      <c r="B90" s="9"/>
      <c r="C90" s="9" t="s">
        <v>148</v>
      </c>
      <c r="D90" s="9"/>
      <c r="E90" s="9"/>
      <c r="F90" s="9"/>
      <c r="G90" s="9"/>
      <c r="H90" s="9"/>
      <c r="I90" s="9"/>
      <c r="J90" s="9"/>
      <c r="K90" s="9"/>
      <c r="L90" s="9"/>
    </row>
    <row r="91" spans="1:12" ht="15">
      <c r="A91" s="9"/>
      <c r="B91" s="9"/>
      <c r="C91" s="9"/>
      <c r="D91" s="9" t="s">
        <v>149</v>
      </c>
      <c r="E91" s="9"/>
      <c r="F91" s="9"/>
      <c r="G91" s="9"/>
      <c r="H91" s="9"/>
      <c r="I91" s="9"/>
      <c r="J91" s="96">
        <f>268144-33392</f>
        <v>234752</v>
      </c>
      <c r="K91" s="9"/>
      <c r="L91" s="9"/>
    </row>
    <row r="92" spans="1:12" ht="15">
      <c r="A92" s="9"/>
      <c r="B92" s="9"/>
      <c r="C92" s="9"/>
      <c r="D92" s="9" t="s">
        <v>168</v>
      </c>
      <c r="E92" s="9"/>
      <c r="F92" s="9"/>
      <c r="G92" s="9"/>
      <c r="H92" s="9"/>
      <c r="I92" s="73" t="s">
        <v>66</v>
      </c>
      <c r="J92" s="97">
        <f>3168+24701</f>
        <v>27869</v>
      </c>
      <c r="K92" s="9"/>
      <c r="L92" s="9"/>
    </row>
    <row r="93" spans="1:12" ht="15">
      <c r="A93" s="9"/>
      <c r="B93" s="9"/>
      <c r="C93" s="9"/>
      <c r="D93" s="9" t="s">
        <v>169</v>
      </c>
      <c r="E93" s="9"/>
      <c r="F93" s="9"/>
      <c r="G93" s="9"/>
      <c r="H93" s="9"/>
      <c r="I93" s="73" t="s">
        <v>66</v>
      </c>
      <c r="J93" s="97">
        <v>2918</v>
      </c>
      <c r="K93" s="9"/>
      <c r="L93" s="9"/>
    </row>
    <row r="94" spans="1:12" ht="15">
      <c r="A94" s="9"/>
      <c r="B94" s="9"/>
      <c r="C94" s="9"/>
      <c r="D94" s="9" t="s">
        <v>225</v>
      </c>
      <c r="E94" s="9"/>
      <c r="F94" s="9"/>
      <c r="G94" s="9"/>
      <c r="H94" s="9"/>
      <c r="I94" s="73" t="s">
        <v>66</v>
      </c>
      <c r="J94" s="97">
        <v>1474</v>
      </c>
      <c r="K94" s="9"/>
      <c r="L94" s="9"/>
    </row>
    <row r="95" spans="1:12" ht="15">
      <c r="A95" s="9"/>
      <c r="B95" s="9"/>
      <c r="C95" s="9"/>
      <c r="D95" s="9" t="s">
        <v>226</v>
      </c>
      <c r="E95" s="9"/>
      <c r="F95" s="9"/>
      <c r="G95" s="9"/>
      <c r="H95" s="9"/>
      <c r="I95" s="9" t="s">
        <v>66</v>
      </c>
      <c r="J95" s="97">
        <v>977</v>
      </c>
      <c r="K95" s="9"/>
      <c r="L95" s="9"/>
    </row>
    <row r="96" spans="1:12" ht="15">
      <c r="A96" s="9"/>
      <c r="B96" s="9"/>
      <c r="C96" s="9"/>
      <c r="D96" s="9" t="s">
        <v>170</v>
      </c>
      <c r="E96" s="9"/>
      <c r="F96" s="9"/>
      <c r="G96" s="9"/>
      <c r="H96" s="9"/>
      <c r="I96" s="73" t="s">
        <v>66</v>
      </c>
      <c r="J96" s="97">
        <v>154</v>
      </c>
      <c r="K96" s="9"/>
      <c r="L96" s="9"/>
    </row>
    <row r="97" spans="1:12" ht="15">
      <c r="A97" s="9"/>
      <c r="B97" s="9"/>
      <c r="C97" s="9"/>
      <c r="D97" s="9"/>
      <c r="E97" s="9"/>
      <c r="F97" s="9"/>
      <c r="G97" s="9"/>
      <c r="H97" s="9"/>
      <c r="I97" s="9"/>
      <c r="J97" s="99">
        <f>SUM(J91:J96)</f>
        <v>268144</v>
      </c>
      <c r="K97" s="9"/>
      <c r="L97" s="9"/>
    </row>
    <row r="98" spans="1:12" ht="15">
      <c r="A98" s="9"/>
      <c r="B98" s="9"/>
      <c r="C98" s="9" t="s">
        <v>150</v>
      </c>
      <c r="D98" s="9"/>
      <c r="E98" s="9"/>
      <c r="F98" s="9"/>
      <c r="G98" s="9"/>
      <c r="H98" s="9"/>
      <c r="I98" s="9"/>
      <c r="J98" s="97"/>
      <c r="K98" s="9"/>
      <c r="L98" s="9"/>
    </row>
    <row r="99" spans="1:12" ht="15">
      <c r="A99" s="9"/>
      <c r="B99" s="9"/>
      <c r="C99" s="9"/>
      <c r="D99" s="9" t="s">
        <v>149</v>
      </c>
      <c r="E99" s="9"/>
      <c r="F99" s="9"/>
      <c r="G99" s="9"/>
      <c r="H99" s="9"/>
      <c r="I99" s="9"/>
      <c r="J99" s="97">
        <f>8614-3071</f>
        <v>5543</v>
      </c>
      <c r="K99" s="9"/>
      <c r="L99" s="9"/>
    </row>
    <row r="100" spans="1:12" ht="15">
      <c r="A100" s="9"/>
      <c r="B100" s="9"/>
      <c r="C100" s="9"/>
      <c r="D100" s="9" t="s">
        <v>227</v>
      </c>
      <c r="E100" s="9"/>
      <c r="F100" s="9"/>
      <c r="G100" s="9"/>
      <c r="H100" s="9"/>
      <c r="I100" s="9" t="s">
        <v>66</v>
      </c>
      <c r="J100" s="98">
        <v>3071</v>
      </c>
      <c r="K100" s="9"/>
      <c r="L100" s="9"/>
    </row>
    <row r="101" spans="1:12" ht="15">
      <c r="A101" s="9"/>
      <c r="B101" s="9"/>
      <c r="C101" s="9"/>
      <c r="D101" s="9"/>
      <c r="E101" s="9"/>
      <c r="F101" s="9"/>
      <c r="G101" s="9"/>
      <c r="H101" s="9"/>
      <c r="I101" s="9"/>
      <c r="J101" s="98">
        <f>SUM(J99:J100)</f>
        <v>8614</v>
      </c>
      <c r="K101" s="9"/>
      <c r="L101" s="9"/>
    </row>
    <row r="102" spans="1:12" ht="15.75" thickBot="1">
      <c r="A102" s="9"/>
      <c r="B102" s="9"/>
      <c r="C102" s="9" t="s">
        <v>188</v>
      </c>
      <c r="D102" s="9"/>
      <c r="E102" s="9"/>
      <c r="F102" s="9"/>
      <c r="G102" s="9"/>
      <c r="H102" s="9"/>
      <c r="I102" s="9"/>
      <c r="J102" s="121">
        <f>+J97+J101</f>
        <v>276758</v>
      </c>
      <c r="K102" s="9"/>
      <c r="L102" s="9"/>
    </row>
    <row r="103" spans="1:12" ht="15">
      <c r="A103" s="9"/>
      <c r="B103" s="9"/>
      <c r="C103" s="9"/>
      <c r="D103" s="9"/>
      <c r="E103" s="9"/>
      <c r="F103" s="9"/>
      <c r="G103" s="9"/>
      <c r="H103" s="9"/>
      <c r="I103" s="9"/>
      <c r="J103" s="94"/>
      <c r="K103" s="9"/>
      <c r="L103" s="9"/>
    </row>
    <row r="104" spans="1:12" ht="15">
      <c r="A104" s="9"/>
      <c r="B104" s="9"/>
      <c r="C104" s="9"/>
      <c r="D104" s="9"/>
      <c r="E104" s="9"/>
      <c r="F104" s="9"/>
      <c r="G104" s="9"/>
      <c r="H104" s="9"/>
      <c r="I104" s="9"/>
      <c r="J104" s="94"/>
      <c r="K104" s="9"/>
      <c r="L104" s="9"/>
    </row>
    <row r="105" spans="1:12" ht="15">
      <c r="A105" s="9"/>
      <c r="B105" s="9"/>
      <c r="C105" s="9"/>
      <c r="D105" s="9"/>
      <c r="E105" s="9"/>
      <c r="F105" s="9"/>
      <c r="G105" s="9"/>
      <c r="H105" s="9"/>
      <c r="I105" s="9"/>
      <c r="J105" s="94"/>
      <c r="K105" s="9"/>
      <c r="L105" s="9"/>
    </row>
    <row r="106" spans="1:12" ht="15">
      <c r="A106" s="9"/>
      <c r="B106" s="9"/>
      <c r="C106" s="9"/>
      <c r="D106" s="9"/>
      <c r="E106" s="9"/>
      <c r="F106" s="9"/>
      <c r="G106" s="9"/>
      <c r="H106" s="9"/>
      <c r="I106" s="9"/>
      <c r="J106" s="94"/>
      <c r="K106" s="9"/>
      <c r="L106" s="9"/>
    </row>
    <row r="107" spans="1:12" ht="15">
      <c r="A107" s="9"/>
      <c r="B107" s="9"/>
      <c r="C107" s="9"/>
      <c r="D107" s="9"/>
      <c r="E107" s="9"/>
      <c r="F107" s="9"/>
      <c r="G107" s="9"/>
      <c r="H107" s="9"/>
      <c r="I107" s="9"/>
      <c r="J107" s="94"/>
      <c r="K107" s="9"/>
      <c r="L107" s="9"/>
    </row>
    <row r="108" spans="1:12" ht="15">
      <c r="A108" s="9"/>
      <c r="B108" s="9"/>
      <c r="C108" s="9"/>
      <c r="D108" s="9"/>
      <c r="E108" s="9"/>
      <c r="F108" s="9"/>
      <c r="G108" s="9"/>
      <c r="H108" s="9"/>
      <c r="I108" s="9"/>
      <c r="J108" s="94"/>
      <c r="K108" s="9"/>
      <c r="L108" s="9"/>
    </row>
    <row r="109" spans="1:12" ht="15">
      <c r="A109" s="9"/>
      <c r="B109" s="9"/>
      <c r="C109" s="9"/>
      <c r="D109" s="9"/>
      <c r="E109" s="9"/>
      <c r="F109" s="9"/>
      <c r="G109" s="9"/>
      <c r="H109" s="9"/>
      <c r="I109" s="9"/>
      <c r="J109" s="94"/>
      <c r="K109" s="9"/>
      <c r="L109" s="9"/>
    </row>
    <row r="110" spans="1:12" ht="15">
      <c r="A110" s="46" t="s">
        <v>122</v>
      </c>
      <c r="B110" s="9"/>
      <c r="C110" s="9"/>
      <c r="D110" s="9"/>
      <c r="E110" s="9"/>
      <c r="F110" s="9"/>
      <c r="G110" s="9"/>
      <c r="H110" s="9"/>
      <c r="I110" s="9"/>
      <c r="J110" s="94"/>
      <c r="K110" s="9"/>
      <c r="L110" s="9"/>
    </row>
    <row r="111" spans="1:12" ht="15">
      <c r="A111" s="47" t="s">
        <v>193</v>
      </c>
      <c r="B111" s="9"/>
      <c r="C111" s="9"/>
      <c r="D111" s="9"/>
      <c r="E111" s="9"/>
      <c r="F111" s="9"/>
      <c r="G111" s="9"/>
      <c r="H111" s="9"/>
      <c r="I111" s="9"/>
      <c r="J111" s="94"/>
      <c r="K111" s="9"/>
      <c r="L111" s="9"/>
    </row>
    <row r="112" spans="1:12" ht="15">
      <c r="A112" s="48" t="s">
        <v>194</v>
      </c>
      <c r="B112" s="9"/>
      <c r="C112" s="9"/>
      <c r="D112" s="9"/>
      <c r="E112" s="9"/>
      <c r="F112" s="9"/>
      <c r="G112" s="9"/>
      <c r="H112" s="9"/>
      <c r="I112" s="9"/>
      <c r="J112" s="94"/>
      <c r="K112" s="9"/>
      <c r="L112" s="9"/>
    </row>
    <row r="113" spans="1:12" ht="15">
      <c r="A113" s="46" t="s">
        <v>104</v>
      </c>
      <c r="B113" s="9"/>
      <c r="C113" s="9"/>
      <c r="D113" s="9"/>
      <c r="E113" s="9"/>
      <c r="F113" s="9"/>
      <c r="G113" s="9"/>
      <c r="H113" s="9"/>
      <c r="I113" s="9"/>
      <c r="J113" s="94"/>
      <c r="K113" s="9"/>
      <c r="L113" s="9"/>
    </row>
    <row r="114" spans="1:12" ht="15">
      <c r="A114" s="12"/>
      <c r="B114" s="9"/>
      <c r="C114" s="9"/>
      <c r="D114" s="9"/>
      <c r="E114" s="9"/>
      <c r="F114" s="9"/>
      <c r="G114" s="9"/>
      <c r="H114" s="9"/>
      <c r="I114" s="9"/>
      <c r="J114" s="94"/>
      <c r="K114" s="9"/>
      <c r="L114" s="9"/>
    </row>
    <row r="115" spans="1:12" ht="15">
      <c r="A115" s="46" t="s">
        <v>97</v>
      </c>
      <c r="B115" s="9"/>
      <c r="C115" s="9"/>
      <c r="D115" s="9"/>
      <c r="E115" s="9"/>
      <c r="F115" s="9"/>
      <c r="G115" s="9"/>
      <c r="H115" s="9"/>
      <c r="I115" s="9"/>
      <c r="J115" s="94"/>
      <c r="K115" s="9"/>
      <c r="L115" s="9"/>
    </row>
    <row r="116" spans="1:12" ht="15">
      <c r="A116" s="9"/>
      <c r="B116" s="9"/>
      <c r="C116" s="9"/>
      <c r="D116" s="9"/>
      <c r="E116" s="9"/>
      <c r="F116" s="9"/>
      <c r="G116" s="9"/>
      <c r="H116" s="9"/>
      <c r="I116" s="9"/>
      <c r="J116" s="94"/>
      <c r="K116" s="9"/>
      <c r="L116" s="9"/>
    </row>
    <row r="117" spans="1:12" ht="15">
      <c r="A117" s="12" t="s">
        <v>146</v>
      </c>
      <c r="B117" s="43" t="s">
        <v>187</v>
      </c>
      <c r="C117" s="9"/>
      <c r="D117" s="9"/>
      <c r="E117" s="9"/>
      <c r="F117" s="9"/>
      <c r="G117" s="9"/>
      <c r="H117" s="9"/>
      <c r="I117" s="9"/>
      <c r="J117" s="95" t="s">
        <v>16</v>
      </c>
      <c r="K117" s="9"/>
      <c r="L117" s="9"/>
    </row>
    <row r="118" spans="1:12" ht="15">
      <c r="A118" s="9"/>
      <c r="B118" s="9"/>
      <c r="C118" s="9"/>
      <c r="D118" s="9"/>
      <c r="E118" s="9"/>
      <c r="F118" s="9"/>
      <c r="G118" s="9"/>
      <c r="H118" s="9"/>
      <c r="I118" s="9"/>
      <c r="J118" s="94"/>
      <c r="K118" s="9"/>
      <c r="L118" s="9"/>
    </row>
    <row r="119" spans="1:12" ht="15">
      <c r="A119" s="9"/>
      <c r="B119" s="9" t="s">
        <v>189</v>
      </c>
      <c r="C119" s="9"/>
      <c r="D119" s="9"/>
      <c r="E119" s="9"/>
      <c r="F119" s="9"/>
      <c r="G119" s="9"/>
      <c r="H119" s="9"/>
      <c r="I119" s="9"/>
      <c r="J119" s="94">
        <f>+J102</f>
        <v>276758</v>
      </c>
      <c r="K119" s="9"/>
      <c r="L119" s="9"/>
    </row>
    <row r="120" spans="1:12" ht="15">
      <c r="A120" s="9"/>
      <c r="B120" s="9"/>
      <c r="C120" s="9"/>
      <c r="D120" s="9"/>
      <c r="E120" s="9"/>
      <c r="F120" s="9"/>
      <c r="G120" s="9"/>
      <c r="H120" s="9"/>
      <c r="I120" s="9"/>
      <c r="J120" s="94"/>
      <c r="K120" s="9"/>
      <c r="L120" s="9"/>
    </row>
    <row r="121" spans="1:12" ht="15">
      <c r="A121" s="9"/>
      <c r="B121" s="9" t="s">
        <v>151</v>
      </c>
      <c r="C121" s="9"/>
      <c r="D121" s="9"/>
      <c r="E121" s="9"/>
      <c r="F121" s="9"/>
      <c r="G121" s="9"/>
      <c r="H121" s="9"/>
      <c r="I121" s="9"/>
      <c r="J121" s="94"/>
      <c r="K121" s="9"/>
      <c r="L121" s="9"/>
    </row>
    <row r="122" spans="1:12" ht="15">
      <c r="A122" s="9"/>
      <c r="B122" s="9"/>
      <c r="C122" s="9" t="s">
        <v>148</v>
      </c>
      <c r="D122" s="9"/>
      <c r="E122" s="9"/>
      <c r="F122" s="9"/>
      <c r="G122" s="9"/>
      <c r="H122" s="9"/>
      <c r="I122" s="9"/>
      <c r="J122" s="94"/>
      <c r="K122" s="9"/>
      <c r="L122" s="9"/>
    </row>
    <row r="123" spans="1:12" ht="15">
      <c r="A123" s="9"/>
      <c r="B123" s="9"/>
      <c r="C123" s="9"/>
      <c r="D123" s="9" t="s">
        <v>149</v>
      </c>
      <c r="E123" s="9"/>
      <c r="F123" s="9"/>
      <c r="G123" s="9"/>
      <c r="H123" s="9"/>
      <c r="I123" s="9"/>
      <c r="J123" s="96">
        <f>566962-47892</f>
        <v>519070</v>
      </c>
      <c r="K123" s="9"/>
      <c r="L123" s="9"/>
    </row>
    <row r="124" spans="1:12" ht="15">
      <c r="A124" s="9"/>
      <c r="B124" s="9"/>
      <c r="C124" s="9"/>
      <c r="D124" s="9" t="s">
        <v>228</v>
      </c>
      <c r="E124" s="9"/>
      <c r="F124" s="9"/>
      <c r="G124" s="9"/>
      <c r="H124" s="9"/>
      <c r="I124" s="9" t="s">
        <v>66</v>
      </c>
      <c r="J124" s="97">
        <f>18321+22333</f>
        <v>40654</v>
      </c>
      <c r="K124" s="9"/>
      <c r="L124" s="9"/>
    </row>
    <row r="125" spans="1:12" ht="15">
      <c r="A125" s="9"/>
      <c r="B125" s="9"/>
      <c r="C125" s="9"/>
      <c r="D125" s="9" t="s">
        <v>229</v>
      </c>
      <c r="E125" s="9"/>
      <c r="F125" s="9"/>
      <c r="G125" s="9"/>
      <c r="H125" s="9"/>
      <c r="I125" s="9" t="s">
        <v>66</v>
      </c>
      <c r="J125" s="97">
        <v>1904</v>
      </c>
      <c r="K125" s="9"/>
      <c r="L125" s="9"/>
    </row>
    <row r="126" spans="1:12" ht="15">
      <c r="A126" s="9"/>
      <c r="B126" s="9"/>
      <c r="C126" s="9"/>
      <c r="D126" s="9" t="s">
        <v>230</v>
      </c>
      <c r="E126" s="9"/>
      <c r="F126" s="9"/>
      <c r="G126" s="9"/>
      <c r="H126" s="9"/>
      <c r="I126" s="73" t="s">
        <v>66</v>
      </c>
      <c r="J126" s="97">
        <v>1858</v>
      </c>
      <c r="K126" s="9"/>
      <c r="L126" s="9"/>
    </row>
    <row r="127" spans="1:12" ht="15">
      <c r="A127" s="9"/>
      <c r="B127" s="9"/>
      <c r="C127" s="9"/>
      <c r="D127" s="9" t="s">
        <v>231</v>
      </c>
      <c r="E127" s="9"/>
      <c r="F127" s="9"/>
      <c r="G127" s="9"/>
      <c r="H127" s="9"/>
      <c r="I127" s="73" t="s">
        <v>66</v>
      </c>
      <c r="J127" s="97">
        <v>2751</v>
      </c>
      <c r="K127" s="9"/>
      <c r="L127" s="9"/>
    </row>
    <row r="128" spans="1:12" ht="15">
      <c r="A128" s="9"/>
      <c r="B128" s="9"/>
      <c r="C128" s="9"/>
      <c r="D128" s="9" t="s">
        <v>232</v>
      </c>
      <c r="E128" s="9"/>
      <c r="F128" s="9"/>
      <c r="G128" s="9"/>
      <c r="H128" s="9"/>
      <c r="I128" s="9" t="s">
        <v>66</v>
      </c>
      <c r="J128" s="98">
        <v>725</v>
      </c>
      <c r="K128" s="9"/>
      <c r="L128" s="9"/>
    </row>
    <row r="129" spans="1:12" ht="15">
      <c r="A129" s="9"/>
      <c r="B129" s="9"/>
      <c r="C129" s="9"/>
      <c r="D129" s="9"/>
      <c r="E129" s="9"/>
      <c r="F129" s="9"/>
      <c r="G129" s="9"/>
      <c r="H129" s="9"/>
      <c r="I129" s="9"/>
      <c r="J129" s="98">
        <f>SUM(J123:J128)</f>
        <v>566962</v>
      </c>
      <c r="K129" s="9"/>
      <c r="L129" s="9"/>
    </row>
    <row r="130" spans="1:12" ht="15.75" thickBot="1">
      <c r="A130" s="9"/>
      <c r="B130" s="9" t="s">
        <v>152</v>
      </c>
      <c r="C130" s="9"/>
      <c r="D130" s="9"/>
      <c r="E130" s="9"/>
      <c r="F130" s="9"/>
      <c r="G130" s="9"/>
      <c r="H130" s="9"/>
      <c r="I130" s="9"/>
      <c r="J130" s="117">
        <f>+J119+J129</f>
        <v>843720</v>
      </c>
      <c r="K130" s="9"/>
      <c r="L130" s="9"/>
    </row>
    <row r="131" spans="1:12" ht="15">
      <c r="A131" s="9"/>
      <c r="B131" s="103" t="s">
        <v>203</v>
      </c>
      <c r="C131" s="9"/>
      <c r="D131" s="9"/>
      <c r="E131" s="9"/>
      <c r="F131" s="9"/>
      <c r="G131" s="9"/>
      <c r="H131" s="9"/>
      <c r="I131" s="9"/>
      <c r="J131" s="72"/>
      <c r="K131" s="9"/>
      <c r="L131" s="9"/>
    </row>
    <row r="132" spans="1:12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5">
      <c r="A133" s="12" t="s">
        <v>153</v>
      </c>
      <c r="B133" s="12" t="s">
        <v>204</v>
      </c>
      <c r="C133" s="6"/>
      <c r="D133" s="6"/>
      <c r="E133" s="6"/>
      <c r="F133" s="6"/>
      <c r="G133" s="6"/>
      <c r="H133" s="6"/>
      <c r="I133" s="6"/>
      <c r="J133" s="6"/>
      <c r="K133" s="6"/>
      <c r="L133" s="9"/>
    </row>
    <row r="134" spans="1:12" ht="15">
      <c r="A134" s="9"/>
      <c r="B134" s="12" t="s">
        <v>163</v>
      </c>
      <c r="C134" s="6"/>
      <c r="D134" s="6"/>
      <c r="E134" s="6"/>
      <c r="F134" s="6"/>
      <c r="G134" s="6"/>
      <c r="H134" s="6"/>
      <c r="I134" s="6"/>
      <c r="J134" s="6"/>
      <c r="K134" s="6"/>
      <c r="L134" s="9"/>
    </row>
    <row r="135" spans="1:12" ht="15">
      <c r="A135" s="9"/>
      <c r="B135" s="12" t="s">
        <v>164</v>
      </c>
      <c r="C135" s="6"/>
      <c r="D135" s="6"/>
      <c r="E135" s="6"/>
      <c r="F135" s="6"/>
      <c r="G135" s="6"/>
      <c r="H135" s="6"/>
      <c r="I135" s="6"/>
      <c r="J135" s="6"/>
      <c r="K135" s="6"/>
      <c r="L135" s="9"/>
    </row>
    <row r="136" spans="1:12" ht="15">
      <c r="A136" s="9"/>
      <c r="B136" s="12" t="s">
        <v>205</v>
      </c>
      <c r="C136" s="6"/>
      <c r="D136" s="6"/>
      <c r="E136" s="6"/>
      <c r="F136" s="6"/>
      <c r="G136" s="6"/>
      <c r="H136" s="6"/>
      <c r="I136" s="6"/>
      <c r="J136" s="6"/>
      <c r="K136" s="6"/>
      <c r="L136" s="9"/>
    </row>
    <row r="137" spans="1:12" ht="15">
      <c r="A137" s="9"/>
      <c r="B137" s="12" t="s">
        <v>206</v>
      </c>
      <c r="C137" s="6"/>
      <c r="D137" s="6"/>
      <c r="E137" s="6"/>
      <c r="F137" s="6"/>
      <c r="G137" s="6"/>
      <c r="H137" s="6"/>
      <c r="I137" s="6"/>
      <c r="J137" s="6"/>
      <c r="K137" s="6"/>
      <c r="L137" s="9"/>
    </row>
    <row r="138" spans="1:12" ht="15">
      <c r="A138" s="9"/>
      <c r="B138" s="12"/>
      <c r="C138" s="6"/>
      <c r="D138" s="6"/>
      <c r="E138" s="6"/>
      <c r="F138" s="6"/>
      <c r="G138" s="6"/>
      <c r="H138" s="6"/>
      <c r="I138" s="6"/>
      <c r="J138" s="6"/>
      <c r="K138" s="6"/>
      <c r="L138" s="9"/>
    </row>
    <row r="139" spans="1:12" ht="15">
      <c r="A139" s="12" t="s">
        <v>98</v>
      </c>
      <c r="B139" s="12" t="s">
        <v>190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5">
      <c r="A141" s="12" t="s">
        <v>99</v>
      </c>
      <c r="B141" s="12" t="s">
        <v>191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5">
      <c r="A142" s="12"/>
      <c r="B142" s="12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3.5" customHeight="1">
      <c r="A143" s="12" t="s">
        <v>100</v>
      </c>
      <c r="B143" s="12" t="s">
        <v>207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3.5" customHeight="1">
      <c r="A144" s="12"/>
      <c r="B144" s="12" t="s">
        <v>154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5">
      <c r="A145" s="9"/>
      <c r="B145" s="3"/>
      <c r="C145" s="3"/>
      <c r="D145" s="3"/>
      <c r="E145" s="3"/>
      <c r="F145" s="3"/>
      <c r="G145" s="3"/>
      <c r="H145" s="100" t="s">
        <v>155</v>
      </c>
      <c r="I145" s="3"/>
      <c r="J145" s="100" t="s">
        <v>101</v>
      </c>
      <c r="K145" s="9"/>
      <c r="L145" s="9"/>
    </row>
    <row r="146" spans="1:12" ht="15">
      <c r="A146" s="9"/>
      <c r="B146" s="101" t="s">
        <v>156</v>
      </c>
      <c r="C146" s="3"/>
      <c r="D146" s="3"/>
      <c r="E146" s="3"/>
      <c r="F146" s="102" t="s">
        <v>19</v>
      </c>
      <c r="G146" s="101"/>
      <c r="H146" s="102" t="s">
        <v>102</v>
      </c>
      <c r="I146" s="101"/>
      <c r="J146" s="102" t="s">
        <v>103</v>
      </c>
      <c r="K146" s="9"/>
      <c r="L146" s="9"/>
    </row>
    <row r="147" spans="1:12" ht="15">
      <c r="A147" s="9"/>
      <c r="B147" s="3"/>
      <c r="C147" s="3"/>
      <c r="D147" s="3"/>
      <c r="E147" s="3"/>
      <c r="F147" s="100" t="s">
        <v>16</v>
      </c>
      <c r="G147" s="3"/>
      <c r="H147" s="100" t="s">
        <v>16</v>
      </c>
      <c r="I147" s="3"/>
      <c r="J147" s="100" t="s">
        <v>16</v>
      </c>
      <c r="K147" s="9"/>
      <c r="L147" s="9"/>
    </row>
    <row r="148" spans="1:12" ht="15">
      <c r="A148" s="9"/>
      <c r="B148" s="3"/>
      <c r="C148" s="3"/>
      <c r="D148" s="3"/>
      <c r="E148" s="3"/>
      <c r="F148" s="3"/>
      <c r="G148" s="3"/>
      <c r="H148" s="3"/>
      <c r="I148" s="3"/>
      <c r="J148" s="3"/>
      <c r="K148" s="9"/>
      <c r="L148" s="9"/>
    </row>
    <row r="149" spans="1:12" ht="15">
      <c r="A149" s="9"/>
      <c r="B149" s="14" t="s">
        <v>157</v>
      </c>
      <c r="C149" s="3"/>
      <c r="D149" s="3"/>
      <c r="E149" s="3"/>
      <c r="F149" s="110">
        <f>1694185+38640</f>
        <v>1732825</v>
      </c>
      <c r="G149" s="108"/>
      <c r="H149" s="110">
        <f>284047+2898-384-4104-350</f>
        <v>282107</v>
      </c>
      <c r="I149" s="108"/>
      <c r="J149" s="110">
        <f>1978892+15950</f>
        <v>1994842</v>
      </c>
      <c r="K149" s="9"/>
      <c r="L149" s="9"/>
    </row>
    <row r="150" spans="1:12" ht="15">
      <c r="A150" s="9"/>
      <c r="B150" s="14" t="s">
        <v>158</v>
      </c>
      <c r="C150" s="3"/>
      <c r="D150" s="3"/>
      <c r="E150" s="3"/>
      <c r="F150" s="110">
        <f>25716+76724-2+1+106+12+90</f>
        <v>102647</v>
      </c>
      <c r="G150" s="108"/>
      <c r="H150" s="110">
        <f>2779-7126</f>
        <v>-4347</v>
      </c>
      <c r="I150" s="108"/>
      <c r="J150" s="110">
        <f>406505+1399310+206076</f>
        <v>2011891</v>
      </c>
      <c r="K150" s="9"/>
      <c r="L150" s="9"/>
    </row>
    <row r="151" spans="1:12" ht="15">
      <c r="A151" s="9"/>
      <c r="B151" s="14" t="s">
        <v>159</v>
      </c>
      <c r="C151" s="3"/>
      <c r="D151" s="3"/>
      <c r="E151" s="3"/>
      <c r="F151" s="110">
        <f>218354+4497+2261+1435+104+110</f>
        <v>226761</v>
      </c>
      <c r="G151" s="108"/>
      <c r="H151" s="110">
        <f>821-1892-59-22-70-83</f>
        <v>-1305</v>
      </c>
      <c r="I151" s="108"/>
      <c r="J151" s="110">
        <f>1486257+35478</f>
        <v>1521735</v>
      </c>
      <c r="K151" s="9"/>
      <c r="L151" s="9"/>
    </row>
    <row r="152" spans="1:12" ht="15">
      <c r="A152" s="9"/>
      <c r="B152" s="14" t="s">
        <v>160</v>
      </c>
      <c r="C152" s="3"/>
      <c r="D152" s="3"/>
      <c r="E152" s="3"/>
      <c r="F152" s="112">
        <v>0</v>
      </c>
      <c r="G152" s="108"/>
      <c r="H152" s="110">
        <v>-73</v>
      </c>
      <c r="I152" s="108"/>
      <c r="J152" s="110">
        <v>230174</v>
      </c>
      <c r="K152" s="9"/>
      <c r="L152" s="9"/>
    </row>
    <row r="153" spans="1:13" ht="15">
      <c r="A153" s="9"/>
      <c r="B153" s="14" t="s">
        <v>263</v>
      </c>
      <c r="C153" s="3"/>
      <c r="D153" s="3"/>
      <c r="E153" s="3"/>
      <c r="F153" s="112">
        <f>244+1257-2</f>
        <v>1499</v>
      </c>
      <c r="G153" s="108"/>
      <c r="H153" s="110">
        <f>-44465*0-47078-3-1-1-259+1186</f>
        <v>-46156</v>
      </c>
      <c r="I153" s="108"/>
      <c r="J153" s="110">
        <f>836483+47749</f>
        <v>884232</v>
      </c>
      <c r="K153" s="9"/>
      <c r="L153" s="9"/>
      <c r="M153" t="s">
        <v>175</v>
      </c>
    </row>
    <row r="154" spans="1:13" ht="15.75" thickBot="1">
      <c r="A154" s="9"/>
      <c r="B154" s="3"/>
      <c r="C154" s="3"/>
      <c r="D154" s="3"/>
      <c r="E154" s="3"/>
      <c r="F154" s="111">
        <f>SUM(F149:F153)</f>
        <v>2063732</v>
      </c>
      <c r="G154" s="108"/>
      <c r="H154" s="111">
        <f>SUM(H149:H153)</f>
        <v>230226</v>
      </c>
      <c r="I154" s="108"/>
      <c r="J154" s="111">
        <f>SUM(J149:J153)</f>
        <v>6642874</v>
      </c>
      <c r="K154" s="9"/>
      <c r="L154" s="9"/>
      <c r="M154">
        <f>+'BS'!H41+'BS'!H37</f>
        <v>6642874</v>
      </c>
    </row>
    <row r="155" spans="1:12" ht="15">
      <c r="A155" s="9"/>
      <c r="B155" s="3"/>
      <c r="C155" s="3"/>
      <c r="D155" s="3"/>
      <c r="E155" s="3"/>
      <c r="F155" s="120" t="s">
        <v>4</v>
      </c>
      <c r="G155" s="108"/>
      <c r="H155" s="120" t="s">
        <v>4</v>
      </c>
      <c r="I155" s="108"/>
      <c r="J155" s="120"/>
      <c r="K155" s="9"/>
      <c r="L155" s="9"/>
    </row>
    <row r="156" spans="1:12" ht="15">
      <c r="A156" s="9"/>
      <c r="B156" s="3"/>
      <c r="C156" s="3"/>
      <c r="D156" s="3"/>
      <c r="E156" s="3"/>
      <c r="F156" s="120"/>
      <c r="G156" s="108"/>
      <c r="H156" s="120"/>
      <c r="I156" s="108"/>
      <c r="J156" s="120"/>
      <c r="K156" s="9"/>
      <c r="L156" s="9"/>
    </row>
    <row r="157" spans="1:12" ht="15">
      <c r="A157" s="9"/>
      <c r="B157" s="3"/>
      <c r="C157" s="3"/>
      <c r="D157" s="3"/>
      <c r="E157" s="3"/>
      <c r="F157" s="120"/>
      <c r="G157" s="108"/>
      <c r="H157" s="120"/>
      <c r="I157" s="108"/>
      <c r="J157" s="120"/>
      <c r="K157" s="9"/>
      <c r="L157" s="9"/>
    </row>
    <row r="158" spans="1:12" ht="15">
      <c r="A158" s="9"/>
      <c r="B158" s="3"/>
      <c r="C158" s="3"/>
      <c r="D158" s="3"/>
      <c r="E158" s="3"/>
      <c r="F158" s="120"/>
      <c r="G158" s="108"/>
      <c r="H158" s="120"/>
      <c r="I158" s="108"/>
      <c r="J158" s="120"/>
      <c r="K158" s="9"/>
      <c r="L158" s="9"/>
    </row>
    <row r="159" spans="1:12" ht="15">
      <c r="A159" s="9"/>
      <c r="B159" s="3"/>
      <c r="C159" s="3"/>
      <c r="D159" s="3"/>
      <c r="E159" s="3"/>
      <c r="F159" s="120"/>
      <c r="G159" s="108"/>
      <c r="H159" s="120"/>
      <c r="I159" s="108"/>
      <c r="J159" s="120"/>
      <c r="K159" s="9"/>
      <c r="L159" s="9"/>
    </row>
    <row r="160" spans="1:12" ht="15">
      <c r="A160" s="9"/>
      <c r="B160" s="3"/>
      <c r="C160" s="3"/>
      <c r="D160" s="3"/>
      <c r="E160" s="3"/>
      <c r="F160" s="120"/>
      <c r="G160" s="108"/>
      <c r="H160" s="120"/>
      <c r="I160" s="108"/>
      <c r="J160" s="120"/>
      <c r="K160" s="9"/>
      <c r="L160" s="9"/>
    </row>
    <row r="161" spans="1:12" ht="15">
      <c r="A161" s="12"/>
      <c r="B161" s="14"/>
      <c r="C161" s="3"/>
      <c r="D161" s="3"/>
      <c r="E161" s="3"/>
      <c r="F161" s="3"/>
      <c r="G161" s="3"/>
      <c r="H161" s="3"/>
      <c r="I161" s="3"/>
      <c r="J161" s="3"/>
      <c r="K161" s="9"/>
      <c r="L161" s="9"/>
    </row>
    <row r="162" spans="1:12" ht="15">
      <c r="A162" s="46" t="s">
        <v>122</v>
      </c>
      <c r="B162" s="14"/>
      <c r="C162" s="3"/>
      <c r="D162" s="3"/>
      <c r="E162" s="3"/>
      <c r="F162" s="3"/>
      <c r="G162" s="3"/>
      <c r="H162" s="3"/>
      <c r="I162" s="3"/>
      <c r="J162" s="3"/>
      <c r="K162" s="9"/>
      <c r="L162" s="9"/>
    </row>
    <row r="163" spans="1:12" ht="15">
      <c r="A163" s="47" t="s">
        <v>193</v>
      </c>
      <c r="B163" s="14"/>
      <c r="C163" s="3"/>
      <c r="D163" s="3"/>
      <c r="E163" s="3"/>
      <c r="F163" s="3"/>
      <c r="G163" s="3"/>
      <c r="H163" s="3"/>
      <c r="I163" s="3"/>
      <c r="J163" s="3"/>
      <c r="K163" s="9"/>
      <c r="L163" s="9"/>
    </row>
    <row r="164" spans="1:12" ht="15">
      <c r="A164" s="48" t="s">
        <v>194</v>
      </c>
      <c r="B164" s="14"/>
      <c r="C164" s="3"/>
      <c r="D164" s="3"/>
      <c r="E164" s="3"/>
      <c r="F164" s="3"/>
      <c r="G164" s="3"/>
      <c r="H164" s="3"/>
      <c r="I164" s="3"/>
      <c r="J164" s="3"/>
      <c r="K164" s="9"/>
      <c r="L164" s="9"/>
    </row>
    <row r="165" spans="1:12" ht="15">
      <c r="A165" s="46" t="s">
        <v>118</v>
      </c>
      <c r="B165" s="14"/>
      <c r="C165" s="3"/>
      <c r="D165" s="3"/>
      <c r="E165" s="3"/>
      <c r="F165" s="3"/>
      <c r="G165" s="3"/>
      <c r="H165" s="3"/>
      <c r="I165" s="3"/>
      <c r="J165" s="3"/>
      <c r="K165" s="9"/>
      <c r="L165" s="9"/>
    </row>
    <row r="166" spans="1:12" ht="15">
      <c r="A166" s="12"/>
      <c r="B166" s="14"/>
      <c r="C166" s="3"/>
      <c r="D166" s="3"/>
      <c r="E166" s="3"/>
      <c r="F166" s="3"/>
      <c r="G166" s="3"/>
      <c r="H166" s="3"/>
      <c r="I166" s="3"/>
      <c r="J166" s="3"/>
      <c r="K166" s="9"/>
      <c r="L166" s="9"/>
    </row>
    <row r="167" spans="1:12" ht="15">
      <c r="A167" s="46" t="s">
        <v>97</v>
      </c>
      <c r="B167" s="14"/>
      <c r="C167" s="3"/>
      <c r="D167" s="3"/>
      <c r="E167" s="3"/>
      <c r="F167" s="3"/>
      <c r="G167" s="3"/>
      <c r="H167" s="3"/>
      <c r="I167" s="3"/>
      <c r="J167" s="3"/>
      <c r="K167" s="9"/>
      <c r="L167" s="9"/>
    </row>
    <row r="168" spans="1:12" ht="15">
      <c r="A168" s="12"/>
      <c r="B168" s="14"/>
      <c r="C168" s="3"/>
      <c r="D168" s="3"/>
      <c r="E168" s="3"/>
      <c r="F168" s="3"/>
      <c r="G168" s="3"/>
      <c r="H168" s="3"/>
      <c r="I168" s="3"/>
      <c r="J168" s="3"/>
      <c r="K168" s="9"/>
      <c r="L168" s="9"/>
    </row>
    <row r="169" spans="1:12" ht="15">
      <c r="A169" s="12" t="s">
        <v>161</v>
      </c>
      <c r="B169" s="3" t="s">
        <v>244</v>
      </c>
      <c r="C169" s="2"/>
      <c r="D169" s="2"/>
      <c r="E169" s="2"/>
      <c r="F169" s="2"/>
      <c r="G169" s="2"/>
      <c r="H169" s="2"/>
      <c r="I169" s="2"/>
      <c r="J169" s="2"/>
      <c r="K169" s="6"/>
      <c r="L169" s="9"/>
    </row>
    <row r="170" spans="1:12" ht="15">
      <c r="A170" s="12"/>
      <c r="B170" s="3" t="s">
        <v>245</v>
      </c>
      <c r="C170" s="2"/>
      <c r="D170" s="2"/>
      <c r="E170" s="2"/>
      <c r="F170" s="2"/>
      <c r="G170" s="2"/>
      <c r="H170" s="2"/>
      <c r="I170" s="2"/>
      <c r="J170" s="2"/>
      <c r="K170" s="6"/>
      <c r="L170" s="9"/>
    </row>
    <row r="171" spans="1:12" ht="15">
      <c r="A171" s="12"/>
      <c r="B171" s="3" t="s">
        <v>246</v>
      </c>
      <c r="C171" s="2"/>
      <c r="D171" s="2"/>
      <c r="E171" s="2"/>
      <c r="F171" s="2"/>
      <c r="G171" s="2"/>
      <c r="H171" s="2"/>
      <c r="I171" s="2"/>
      <c r="J171" s="2"/>
      <c r="K171" s="6"/>
      <c r="L171" s="9"/>
    </row>
    <row r="172" spans="1:12" ht="15">
      <c r="A172" s="12"/>
      <c r="B172" s="3" t="s">
        <v>247</v>
      </c>
      <c r="C172" s="2"/>
      <c r="D172" s="2"/>
      <c r="E172" s="2"/>
      <c r="F172" s="2"/>
      <c r="G172" s="2"/>
      <c r="H172" s="2"/>
      <c r="I172" s="2"/>
      <c r="J172" s="2"/>
      <c r="K172" s="6"/>
      <c r="L172" s="9"/>
    </row>
    <row r="173" spans="1:12" ht="15">
      <c r="A173" s="12"/>
      <c r="B173" s="3" t="s">
        <v>248</v>
      </c>
      <c r="C173" s="2"/>
      <c r="D173" s="2"/>
      <c r="E173" s="2"/>
      <c r="F173" s="2"/>
      <c r="G173" s="2"/>
      <c r="H173" s="2"/>
      <c r="I173" s="2"/>
      <c r="J173" s="2"/>
      <c r="K173" s="6"/>
      <c r="L173" s="9"/>
    </row>
    <row r="174" spans="1:12" ht="15">
      <c r="A174" s="12"/>
      <c r="B174" s="3"/>
      <c r="C174" s="2"/>
      <c r="D174" s="2"/>
      <c r="E174" s="2"/>
      <c r="F174" s="2"/>
      <c r="G174" s="2"/>
      <c r="H174" s="2"/>
      <c r="I174" s="2"/>
      <c r="J174" s="2"/>
      <c r="K174" s="6"/>
      <c r="L174" s="9"/>
    </row>
    <row r="175" spans="1:12" ht="15">
      <c r="A175" s="12"/>
      <c r="B175" s="3" t="s">
        <v>251</v>
      </c>
      <c r="C175" s="2"/>
      <c r="D175" s="2"/>
      <c r="E175" s="2"/>
      <c r="F175" s="2"/>
      <c r="G175" s="2"/>
      <c r="H175" s="2"/>
      <c r="I175" s="2"/>
      <c r="J175" s="2"/>
      <c r="K175" s="6"/>
      <c r="L175" s="9"/>
    </row>
    <row r="176" spans="1:12" ht="15">
      <c r="A176" s="12"/>
      <c r="B176" s="3" t="s">
        <v>259</v>
      </c>
      <c r="C176" s="2"/>
      <c r="D176" s="2"/>
      <c r="E176" s="2"/>
      <c r="F176" s="2"/>
      <c r="G176" s="2"/>
      <c r="H176" s="2"/>
      <c r="I176" s="2"/>
      <c r="J176" s="2"/>
      <c r="K176" s="6"/>
      <c r="L176" s="9"/>
    </row>
    <row r="177" spans="1:12" ht="15">
      <c r="A177" s="12"/>
      <c r="B177" s="9" t="s">
        <v>257</v>
      </c>
      <c r="C177" s="6"/>
      <c r="D177" s="6"/>
      <c r="E177" s="6"/>
      <c r="F177" s="6"/>
      <c r="G177" s="6"/>
      <c r="H177" s="6"/>
      <c r="I177" s="6"/>
      <c r="J177" s="6"/>
      <c r="K177" s="6"/>
      <c r="L177" s="9"/>
    </row>
    <row r="178" spans="1:12" ht="15">
      <c r="A178" s="12" t="s">
        <v>4</v>
      </c>
      <c r="B178" s="9" t="s">
        <v>258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5">
      <c r="A180" s="43">
        <v>18</v>
      </c>
      <c r="B180" s="9" t="s">
        <v>252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5">
      <c r="A181" s="43"/>
      <c r="B181" s="9" t="s">
        <v>253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5">
      <c r="A182" s="43"/>
      <c r="B182" s="9" t="s">
        <v>254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5">
      <c r="A183" s="43"/>
      <c r="B183" s="9" t="s">
        <v>255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5">
      <c r="A184" s="43"/>
      <c r="B184" s="9" t="s">
        <v>256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5">
      <c r="A185" s="43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5">
      <c r="A186" s="43"/>
      <c r="B186" s="9" t="s">
        <v>264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5">
      <c r="A187" s="43"/>
      <c r="B187" s="9" t="s">
        <v>265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5">
      <c r="A188" s="43"/>
      <c r="B188" s="9" t="s">
        <v>266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5">
      <c r="A189" s="43"/>
      <c r="B189" s="9" t="s">
        <v>267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5">
      <c r="A190" s="43"/>
      <c r="B190" s="9" t="s">
        <v>268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5">
      <c r="A191" s="43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5">
      <c r="A192" s="12" t="s">
        <v>105</v>
      </c>
      <c r="B192" s="12" t="s">
        <v>162</v>
      </c>
      <c r="C192" s="6"/>
      <c r="D192" s="6"/>
      <c r="E192" s="6"/>
      <c r="F192" s="6"/>
      <c r="G192" s="6"/>
      <c r="H192" s="6"/>
      <c r="I192" s="6"/>
      <c r="J192" s="6"/>
      <c r="K192" s="6"/>
      <c r="L192" s="9"/>
    </row>
    <row r="193" spans="1:12" ht="15">
      <c r="A193" s="9"/>
      <c r="B193" s="12" t="s">
        <v>272</v>
      </c>
      <c r="C193" s="6"/>
      <c r="D193" s="6"/>
      <c r="E193" s="6"/>
      <c r="F193" s="6"/>
      <c r="G193" s="6"/>
      <c r="H193" s="6"/>
      <c r="I193" s="6"/>
      <c r="J193" s="6"/>
      <c r="K193" s="6"/>
      <c r="L193" s="9"/>
    </row>
    <row r="194" spans="1:12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5">
      <c r="A195" s="12" t="s">
        <v>106</v>
      </c>
      <c r="B195" s="12" t="s">
        <v>192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5">
      <c r="A196" s="9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9"/>
    </row>
    <row r="197" spans="1:10" ht="15">
      <c r="A197" s="12" t="s">
        <v>107</v>
      </c>
      <c r="B197" s="12" t="s">
        <v>214</v>
      </c>
      <c r="C197" s="9"/>
      <c r="D197" s="9"/>
      <c r="E197" s="9"/>
      <c r="F197" s="9"/>
      <c r="G197" s="9"/>
      <c r="H197" s="9"/>
      <c r="I197" s="9"/>
      <c r="J197" s="9"/>
    </row>
    <row r="198" spans="1:10" ht="15">
      <c r="A198" s="9"/>
      <c r="B198" s="9" t="s">
        <v>212</v>
      </c>
      <c r="C198" s="9"/>
      <c r="D198" s="9"/>
      <c r="E198" s="9"/>
      <c r="F198" s="9"/>
      <c r="G198" s="9"/>
      <c r="H198" s="9"/>
      <c r="I198" s="9"/>
      <c r="J198" s="9"/>
    </row>
    <row r="199" spans="1:10" ht="1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spans="1:10" ht="15">
      <c r="A200" s="12"/>
      <c r="B200" s="12"/>
      <c r="C200" s="9"/>
      <c r="D200" s="9"/>
      <c r="E200" s="9"/>
      <c r="F200" s="9"/>
      <c r="G200" s="9"/>
      <c r="H200" s="9"/>
      <c r="I200" s="9"/>
      <c r="J200" s="9"/>
    </row>
    <row r="201" spans="2:9" ht="15">
      <c r="B201" s="3"/>
      <c r="C201" s="3"/>
      <c r="D201" s="3"/>
      <c r="E201" s="3"/>
      <c r="F201" s="3"/>
      <c r="G201" s="3"/>
      <c r="H201" s="3"/>
      <c r="I201" s="3"/>
    </row>
    <row r="202" spans="2:9" ht="15">
      <c r="B202" s="3"/>
      <c r="C202" s="3"/>
      <c r="D202" s="3"/>
      <c r="E202" s="3"/>
      <c r="F202" s="3"/>
      <c r="G202" s="3"/>
      <c r="H202" s="3"/>
      <c r="I202" s="3"/>
    </row>
    <row r="203" spans="1:9" ht="15">
      <c r="A203" s="9"/>
      <c r="B203" s="9"/>
      <c r="C203" s="9"/>
      <c r="D203" s="9"/>
      <c r="E203" s="3"/>
      <c r="F203" s="3"/>
      <c r="G203" s="3"/>
      <c r="H203" s="3"/>
      <c r="I203" s="3"/>
    </row>
    <row r="204" spans="1:9" ht="15">
      <c r="A204" s="12" t="s">
        <v>108</v>
      </c>
      <c r="B204" s="9"/>
      <c r="C204" s="9"/>
      <c r="D204" s="9"/>
      <c r="E204" s="3"/>
      <c r="F204" s="3"/>
      <c r="G204" s="3"/>
      <c r="H204" s="3"/>
      <c r="I204" s="3"/>
    </row>
    <row r="205" spans="1:9" ht="15">
      <c r="A205" s="9"/>
      <c r="B205" s="9"/>
      <c r="C205" s="9"/>
      <c r="D205" s="9"/>
      <c r="E205" s="3"/>
      <c r="F205" s="3"/>
      <c r="G205" s="3"/>
      <c r="H205" s="3"/>
      <c r="I205" s="3"/>
    </row>
    <row r="206" spans="1:9" ht="15">
      <c r="A206" s="9"/>
      <c r="B206" s="9"/>
      <c r="C206" s="9"/>
      <c r="D206" s="9"/>
      <c r="E206" s="3"/>
      <c r="F206" s="3"/>
      <c r="G206" s="3"/>
      <c r="H206" s="3"/>
      <c r="I206" s="3"/>
    </row>
    <row r="207" spans="1:9" ht="15">
      <c r="A207" s="46" t="s">
        <v>109</v>
      </c>
      <c r="B207" s="9"/>
      <c r="C207" s="9"/>
      <c r="D207" s="9"/>
      <c r="E207" s="3"/>
      <c r="F207" s="3"/>
      <c r="G207" s="3"/>
      <c r="H207" s="3"/>
      <c r="I207" s="3"/>
    </row>
    <row r="208" spans="1:4" ht="15">
      <c r="A208" s="12" t="s">
        <v>110</v>
      </c>
      <c r="B208" s="9"/>
      <c r="C208" s="9"/>
      <c r="D208" s="9"/>
    </row>
  </sheetData>
  <printOptions/>
  <pageMargins left="0.6" right="0.3" top="0.5" bottom="0.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cosec</cp:lastModifiedBy>
  <cp:lastPrinted>2000-03-23T08:31:24Z</cp:lastPrinted>
  <dcterms:created xsi:type="dcterms:W3CDTF">1999-12-03T07:39:59Z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