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'BS'!$A$1:$J$59</definedName>
    <definedName name="_xlnm.Print_Area" localSheetId="2">'NOTES'!$A$1:$K$239</definedName>
    <definedName name="_xlnm.Print_Area" localSheetId="0">'P&amp;L'!$A$1:$L$126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<sst xmlns="http://schemas.openxmlformats.org/spreadsheetml/2006/main" count="423" uniqueCount="279">
  <si>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</si>
  <si>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</si>
  <si>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</si>
  <si>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</si>
  <si>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</si>
  <si>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</si>
  <si>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 xml:space="preserve">UNAUDITED 2ND QUARTER REPORT ON CONSOLIDATED RESULTS </t>
  </si>
  <si>
    <t>FOR THE FINANCIAL QUARTER ENDED 31 OCTOBER 1999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</si>
  <si>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</si>
  <si>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</si>
  <si>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</si>
  <si>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</si>
  <si>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</si>
  <si>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</si>
  <si>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</si>
  <si>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</si>
  <si>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</si>
  <si>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</si>
  <si>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</si>
  <si>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31/10/99</t>
  </si>
  <si>
    <t>31/10/98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</si>
  <si>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</si>
  <si>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</si>
  <si>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</si>
  <si>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</si>
  <si>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</si>
  <si>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</si>
  <si>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</si>
  <si>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</si>
  <si>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</si>
  <si>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</si>
  <si>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</si>
  <si>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</si>
  <si>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</si>
  <si>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</si>
  <si>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</si>
  <si>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</si>
  <si>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</si>
  <si>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</si>
  <si>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</si>
  <si>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</si>
  <si>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</si>
  <si>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</si>
  <si>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</si>
  <si>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</si>
  <si>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</si>
  <si>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 xml:space="preserve">FOR THE FINANCIAL QUARTER ENDED 31 OCTOBER 1999 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</si>
  <si>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</si>
  <si>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</si>
  <si>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</si>
  <si>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</si>
  <si>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</si>
  <si>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</si>
  <si>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</si>
  <si>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</si>
  <si>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</si>
  <si>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</si>
  <si>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</si>
  <si>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</si>
  <si>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</si>
  <si>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</si>
  <si>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</si>
  <si>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</si>
  <si>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</si>
  <si>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</si>
  <si>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</si>
  <si>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</si>
  <si>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</si>
  <si>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</si>
  <si>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 xml:space="preserve">Earnings per share based on 2(j) above </t>
  </si>
  <si>
    <t xml:space="preserve">     after deducting any provision for</t>
  </si>
  <si>
    <t xml:space="preserve">     preference dividends, if any :</t>
  </si>
  <si>
    <t>*</t>
  </si>
  <si>
    <t>Page 3</t>
  </si>
  <si>
    <t>CONSOLIDATED BALANCE SHEET</t>
  </si>
  <si>
    <t>AS AT</t>
  </si>
  <si>
    <t>END OF</t>
  </si>
  <si>
    <t>FINANCIAL</t>
  </si>
  <si>
    <t>YEAR END</t>
  </si>
  <si>
    <t>30/4/99</t>
  </si>
  <si>
    <t>Fixed Assets</t>
  </si>
  <si>
    <t>4</t>
  </si>
  <si>
    <t>5</t>
  </si>
  <si>
    <t>Current Assets</t>
  </si>
  <si>
    <t>Stocks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</si>
  <si>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</si>
  <si>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</si>
  <si>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</si>
  <si>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</si>
  <si>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</si>
  <si>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</si>
  <si>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</si>
  <si>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</si>
  <si>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</si>
  <si>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</si>
  <si>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</si>
  <si>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</si>
  <si>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</si>
  <si>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</si>
  <si>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Page 4</t>
  </si>
  <si>
    <t>NOTES</t>
  </si>
  <si>
    <t>Current year provision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</si>
  <si>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</si>
  <si>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</si>
  <si>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</si>
  <si>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</si>
  <si>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</si>
  <si>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</si>
  <si>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</si>
  <si>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</si>
  <si>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Page 6</t>
  </si>
  <si>
    <t>19</t>
  </si>
  <si>
    <t>20</t>
  </si>
  <si>
    <t>21</t>
  </si>
  <si>
    <t>By Order of the Board</t>
  </si>
  <si>
    <t>N/R</t>
  </si>
  <si>
    <t xml:space="preserve">    on borrowings, depreciation and</t>
  </si>
  <si>
    <t xml:space="preserve">Operating profit before interest </t>
  </si>
  <si>
    <t xml:space="preserve">Shareholders' Funds </t>
  </si>
  <si>
    <t>Long Term Borrowings</t>
  </si>
  <si>
    <t>check</t>
  </si>
  <si>
    <t>There were no issuances and repayment of debts and equity securities, share buy-backs, share</t>
  </si>
  <si>
    <t>Page 7</t>
  </si>
  <si>
    <t>(audited)</t>
  </si>
  <si>
    <t>%</t>
  </si>
  <si>
    <t>50200 Kuala Lumpur</t>
  </si>
  <si>
    <t>BERJAYA LAND BERHAD</t>
  </si>
  <si>
    <t>(Company No : 201765-A)</t>
  </si>
  <si>
    <t>28 December 1999</t>
  </si>
  <si>
    <t>N/A</t>
  </si>
  <si>
    <t>Investment Properties</t>
  </si>
  <si>
    <t>Land Held For Development</t>
  </si>
  <si>
    <t>Concession Assets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</si>
  <si>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</si>
  <si>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</si>
  <si>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</si>
  <si>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</si>
  <si>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</si>
  <si>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</si>
  <si>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</si>
  <si>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Deferred Expenditure</t>
  </si>
  <si>
    <t>Exchange Reserves</t>
  </si>
  <si>
    <t>6% Irredeemable Convertible Unsecured Loan Stocks</t>
  </si>
  <si>
    <t>Capital Funds</t>
  </si>
  <si>
    <t>Reserve on Consolidation</t>
  </si>
  <si>
    <t>Deferred Taxation</t>
  </si>
  <si>
    <t>(i)  Basic (based on 693,246,394</t>
  </si>
  <si>
    <t xml:space="preserve">        693,228,847 ] ordinary shares</t>
  </si>
  <si>
    <t xml:space="preserve">        in issue) (sen)</t>
  </si>
  <si>
    <t>**</t>
  </si>
  <si>
    <t xml:space="preserve">(ii)  Fully diluted </t>
  </si>
  <si>
    <t xml:space="preserve"> - In Malaysia</t>
  </si>
  <si>
    <t xml:space="preserve"> - Outside Malaysia</t>
  </si>
  <si>
    <t>Deferred taxation</t>
  </si>
  <si>
    <t>9</t>
  </si>
  <si>
    <t>10</t>
  </si>
  <si>
    <t xml:space="preserve">except for the property development division which is affected by the prevailing cyclical economic </t>
  </si>
  <si>
    <t>conditions.</t>
  </si>
  <si>
    <t>11</t>
  </si>
  <si>
    <t>12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</si>
  <si>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</si>
  <si>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</si>
  <si>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</si>
  <si>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</si>
  <si>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</si>
  <si>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</si>
  <si>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13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</si>
  <si>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</si>
  <si>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</si>
  <si>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</si>
  <si>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</si>
  <si>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</si>
  <si>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</si>
  <si>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</si>
  <si>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Net investment in associated</t>
  </si>
  <si>
    <t>companies</t>
  </si>
  <si>
    <t>Investment holding</t>
  </si>
  <si>
    <t>17</t>
  </si>
  <si>
    <t>With the Malaysian economy back on the growth path and barring unforeseen circumstances, the</t>
  </si>
  <si>
    <t>* Converted at the respective exchange rate prevailing as at 31 October 1999</t>
  </si>
  <si>
    <t>As at 31 October 1999, there is a contingent liability of USD100,000,000 (equivalent to RM380,000,000)</t>
  </si>
  <si>
    <t xml:space="preserve">Segmental turnover, profit/(loss) before taxation and total assets employed as at 31 October 1999 were </t>
  </si>
  <si>
    <t>relating to an unsecured guarantee given by a subsidiary company to Noteholders of a Secured Floating</t>
  </si>
  <si>
    <t>Rate Notes Issue  issued by a related company.  A guarantee fee is receivable by the subsidiary</t>
  </si>
  <si>
    <t>On 18 November 1999, the Company's shareholders have approved the Proposed Debt Conversion of</t>
  </si>
  <si>
    <t>The quarterly financial statements have been prepared using the same accounting policies and methods</t>
  </si>
  <si>
    <t>of computation as compared with the most recent annual financial statement.</t>
  </si>
  <si>
    <t>+/(-)</t>
  </si>
  <si>
    <t>Denominated in USD (USD7,333,000)</t>
  </si>
  <si>
    <t>Denominated in MRs (MRs19,652,000)</t>
  </si>
  <si>
    <t>Denominated in GBP (GBP135,000)</t>
  </si>
  <si>
    <t>Denominated in SLRs (SLR14,000,000)</t>
  </si>
  <si>
    <t>Denominated in FJ$ (FJ$82,000)</t>
  </si>
  <si>
    <t>Denominated in SRs (SR4,126,000)</t>
  </si>
  <si>
    <t>Denominated in USD (USD10,900,000)</t>
  </si>
  <si>
    <t>Denominated in MRs (MRs17,261,000)</t>
  </si>
  <si>
    <t>Denominated in SLRs (SLRs42,700,000)</t>
  </si>
  <si>
    <t>Denominated in SRs (SR4,239,000)</t>
  </si>
  <si>
    <t>Denominated in FJ$ (FJ$406,000)</t>
  </si>
  <si>
    <t xml:space="preserve">Year 2000 Disclosure </t>
  </si>
  <si>
    <t>Underprovision in prior years</t>
  </si>
  <si>
    <t xml:space="preserve">        [1998: weighted average of </t>
  </si>
  <si>
    <t>Share of tax of associated companies</t>
  </si>
  <si>
    <t>Earnings per share was calculated based on the profit after taxation and extraordinary items attributable to members of the</t>
  </si>
  <si>
    <t>company excluding Malaysian tax as tax charge for chargeable income for financial year ended 30 April 1999 was waived</t>
  </si>
  <si>
    <t>in accordance with the Income Tax (Amendment) Act, 1999.</t>
  </si>
  <si>
    <t>Fully diluted earnings per share has not been disclosed as the effect of the dilution on the basic earnings per share is not</t>
  </si>
  <si>
    <t>material.</t>
  </si>
  <si>
    <t>N/A - Not Available</t>
  </si>
  <si>
    <t>Net tangible assets per share (sen)</t>
  </si>
  <si>
    <t>Check</t>
  </si>
  <si>
    <t>N/R - Not Required (The second quarter report for the preceding year's results were not previously needed for announcement)</t>
  </si>
  <si>
    <t>There was no exceptional item for the second quarter ended 31 October 1999.However, the exceptional</t>
  </si>
  <si>
    <t>item for the six-month period ended 31 October 1999 was the loss on partial disposal of equity interest in</t>
  </si>
  <si>
    <t>a subsidiary company.</t>
  </si>
  <si>
    <t>There was no extraordinary item for the financial period ended 31 October 1999.</t>
  </si>
  <si>
    <t>The taxation charge for the financial period ended 31 October 1999 is detailed as follows:</t>
  </si>
  <si>
    <t xml:space="preserve">Quarter </t>
  </si>
  <si>
    <t>ended</t>
  </si>
  <si>
    <t>31/7/99</t>
  </si>
  <si>
    <t>Cumulative</t>
  </si>
  <si>
    <t>year-to-date</t>
  </si>
  <si>
    <t>There were no pre-acquisition profits or losses included in the results for the current financial period</t>
  </si>
  <si>
    <t>ended 31 October 1999.</t>
  </si>
  <si>
    <t>In this quarter ended 31 October 1999, there were no gains on disposal of properties except for subsidiary</t>
  </si>
  <si>
    <t>companies with principal activities of property development. However, for the six-month period ended 31</t>
  </si>
  <si>
    <t>October 1999, there was a gain on disposal of properties amounting to RM1.525 million.</t>
  </si>
  <si>
    <t xml:space="preserve">The particulars of quoted investments and the purchase of quoted securities by a subsidiary company </t>
  </si>
  <si>
    <t>were as follows:</t>
  </si>
  <si>
    <t>Total purchase</t>
  </si>
  <si>
    <t>Total investments at cost</t>
  </si>
  <si>
    <t>Total investments at carrrying value/book value</t>
  </si>
  <si>
    <t>Total investments at market value as at 31 October 1999</t>
  </si>
  <si>
    <t>Our principal business operations are not significantly affected by any seasonal or cyclical factors</t>
  </si>
  <si>
    <t>cancellation, shares held as treasury shares and resale of treasury shares for the current financial period</t>
  </si>
  <si>
    <t>Group borrowings and debt securities:</t>
  </si>
  <si>
    <t>Balance carried forward</t>
  </si>
  <si>
    <t>Short term borrowings brought forward</t>
  </si>
  <si>
    <t>There were no financial instruments with off balance sheet risk as at the date of this announcement.</t>
  </si>
  <si>
    <t>There was no pending material litigation as at the date of this announcement.</t>
  </si>
  <si>
    <t xml:space="preserve">The Group turnover for the six-month period under review increased by 5% to RM1.39 billion as </t>
  </si>
  <si>
    <t>compared to the preceding year corresponding period. However, the Group pre-tax profit recorded was</t>
  </si>
  <si>
    <t>RM169.3 million which was 30% lower than the preceding year corresponding period. The lower pre-tax</t>
  </si>
  <si>
    <t>profit was mainly attributed to the increase in gaming tax and pool betting duty which came into force on</t>
  </si>
  <si>
    <t>Directors anticipate that the results for the remaining quarters are expected to be better.</t>
  </si>
  <si>
    <t>There is no profit forecast for the period.</t>
  </si>
  <si>
    <t>The Board does not recommend the payment of any interim dividend for the financial year ending 30</t>
  </si>
  <si>
    <t>April 2000. No interim dividend was paid for the previous corresponding period.</t>
  </si>
  <si>
    <t>As disclosed in our announcement made in July 1999, the operational application systems of all divisions</t>
  </si>
  <si>
    <t>of the Group are Year 2000 ready. There is no exposure to third parties as the Group's application</t>
  </si>
  <si>
    <t>systems do not interact with others. Contingency plans have been initiated to deal with Y2K risks and this</t>
  </si>
  <si>
    <t>is already in place in the third quarter of this calendar year.</t>
  </si>
  <si>
    <t>performance recorded by the gaming subsidiary mainly due to the lower run up of the Jackpot game and</t>
  </si>
  <si>
    <t>having one draw less compared to the first quarter.</t>
  </si>
  <si>
    <t>1999 including business combination, acquisition or disposal of subsidiaries and long term investments,</t>
  </si>
  <si>
    <t>restructuring and discontinuing operations.</t>
  </si>
  <si>
    <t>There were no changes in the composition of the Group for the current financial period ended 31 October</t>
  </si>
  <si>
    <t>company. With effect from 23 December 1999, this contingent liability of USD100,000,000 has been</t>
  </si>
  <si>
    <t>reduced to USD50,000,000. The Company has also granted corporate guarantee to financial institutions</t>
  </si>
  <si>
    <t>for credit facilities granted to related companies amounting to approximately RM46.0 million.</t>
  </si>
  <si>
    <t>For the second quarter, the Group achieved a turnover of RM692.4 million and a profit before taxation of</t>
  </si>
  <si>
    <t>RM89.5 million representing a marginal decrease of 2% and an increase of 12% respectively as</t>
  </si>
  <si>
    <t>compared to the preceding quarter ended 31 July 1999. The increase in profit before taxation was mainly</t>
  </si>
  <si>
    <t>attributed to the better performance of the hotels and resorts division and also the improved property sales</t>
  </si>
  <si>
    <t>in the second quarter ended 31 October 1999 which helped to mitigate the first quarter losses. The</t>
  </si>
  <si>
    <t>improved performance for both the property and hotels and resorts divisions has also offsetted the lower</t>
  </si>
  <si>
    <t>1 November 1998 that affected the gaming business and the incurrence of an exceptional  loss on partial</t>
  </si>
  <si>
    <t>disposal of equity interests in a subsidiary company for the current six-month period under review. The</t>
  </si>
  <si>
    <t>Board is however pleased  to note that the vacation time-share business operated by Berjaya Vacation</t>
  </si>
  <si>
    <t>Club Berhad has recorded a commendable performance in terms of turnover and profit growth as</t>
  </si>
  <si>
    <t>compared to the corresponding period ended 31 October 1998.</t>
  </si>
  <si>
    <t>Page 8</t>
  </si>
  <si>
    <t xml:space="preserve">RM1.2 billion of bank borrowings and amounts owing to creditors into RM1.1 billion 5% Irredeemable </t>
  </si>
  <si>
    <t>Main Board of the KLSE.</t>
  </si>
  <si>
    <t>(KLSE) to list up to RM1.1 billion nominal value of ICULS and 64.516 million of new Bland shares on the</t>
  </si>
  <si>
    <t xml:space="preserve">("Bland") shares. Approval in principle has been obtained from the Kuala Lumpur Stock Exchange </t>
  </si>
  <si>
    <t xml:space="preserve">Convertible Unsecured Loan Stocks ("ICULS") and RM100 million worth of new Berjaya Land Berhad </t>
  </si>
  <si>
    <t>Lum Yuet Mei</t>
  </si>
  <si>
    <t>Deputy Company Secretary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</si>
</sst>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6" fontId="5" fillId="0" borderId="4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 horizontal="centerContinuous"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176" fontId="5" fillId="0" borderId="2" xfId="15" applyNumberFormat="1" applyFont="1" applyBorder="1" applyAlignment="1" applyProtection="1">
      <alignment/>
      <protection/>
    </xf>
    <xf numFmtId="176" fontId="5" fillId="0" borderId="4" xfId="15" applyNumberFormat="1" applyFont="1" applyBorder="1" applyAlignment="1" applyProtection="1" quotePrefix="1">
      <alignment horizontal="right"/>
      <protection/>
    </xf>
    <xf numFmtId="0" fontId="0" fillId="0" borderId="0" xfId="0" applyAlignment="1" quotePrefix="1">
      <alignment horizontal="right"/>
    </xf>
    <xf numFmtId="176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74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76" fontId="5" fillId="0" borderId="4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Border="1" applyAlignment="1" applyProtection="1">
      <alignment horizontal="center"/>
      <protection/>
    </xf>
    <xf numFmtId="176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76" fontId="5" fillId="0" borderId="6" xfId="15" applyNumberFormat="1" applyFont="1" applyBorder="1" applyAlignment="1">
      <alignment/>
    </xf>
    <xf numFmtId="171" fontId="5" fillId="0" borderId="4" xfId="15" applyNumberFormat="1" applyFont="1" applyBorder="1" applyAlignment="1" applyProtection="1">
      <alignment/>
      <protection/>
    </xf>
    <xf numFmtId="176" fontId="5" fillId="0" borderId="7" xfId="15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76" fontId="5" fillId="0" borderId="0" xfId="15" applyNumberFormat="1" applyFont="1" applyBorder="1" applyAlignment="1">
      <alignment/>
    </xf>
    <xf numFmtId="176" fontId="5" fillId="0" borderId="9" xfId="15" applyNumberFormat="1" applyFont="1" applyBorder="1" applyAlignment="1">
      <alignment/>
    </xf>
    <xf numFmtId="176" fontId="5" fillId="0" borderId="9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>
      <alignment/>
      <protection/>
    </xf>
    <xf numFmtId="176" fontId="5" fillId="0" borderId="12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4" xfId="15" applyNumberFormat="1" applyFont="1" applyBorder="1" applyAlignment="1" applyProtection="1">
      <alignment horizontal="center"/>
      <protection/>
    </xf>
    <xf numFmtId="0" fontId="5" fillId="0" borderId="0" xfId="0" applyFont="1" applyAlignment="1" quotePrefix="1">
      <alignment/>
    </xf>
    <xf numFmtId="171" fontId="5" fillId="0" borderId="0" xfId="15" applyNumberFormat="1" applyFont="1" applyBorder="1" applyAlignment="1" applyProtection="1">
      <alignment/>
      <protection/>
    </xf>
    <xf numFmtId="171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Continuous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76" fontId="5" fillId="0" borderId="16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Font="1" applyAlignment="1" quotePrefix="1">
      <alignment/>
    </xf>
    <xf numFmtId="37" fontId="5" fillId="0" borderId="4" xfId="15" applyNumberFormat="1" applyFont="1" applyBorder="1" applyAlignment="1" applyProtection="1">
      <alignment/>
      <protection/>
    </xf>
    <xf numFmtId="37" fontId="5" fillId="0" borderId="0" xfId="15" applyNumberFormat="1" applyFont="1" applyAlignment="1">
      <alignment/>
    </xf>
    <xf numFmtId="3" fontId="5" fillId="0" borderId="22" xfId="0" applyNumberFormat="1" applyFont="1" applyBorder="1" applyAlignment="1">
      <alignment/>
    </xf>
    <xf numFmtId="37" fontId="5" fillId="0" borderId="23" xfId="0" applyNumberFormat="1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3" fontId="5" fillId="0" borderId="23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2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98">
      <selection activeCell="A98" sqref="A98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7.83203125" style="9" customWidth="1"/>
    <col min="11" max="11" width="1.83203125" style="9" customWidth="1"/>
    <col min="12" max="13" width="11.16015625" style="9" customWidth="1"/>
    <col min="14" max="16384" width="11.33203125" style="9" customWidth="1"/>
  </cols>
  <sheetData>
    <row r="1" spans="1:9" s="45" customFormat="1" ht="15">
      <c r="A1" s="43"/>
      <c r="B1" s="44"/>
      <c r="D1" s="44"/>
      <c r="E1" s="46"/>
      <c r="H1" s="42"/>
      <c r="I1" s="47"/>
    </row>
    <row r="2" ht="15">
      <c r="K2" s="10"/>
    </row>
    <row r="3" spans="1:12" ht="15">
      <c r="A3" s="54" t="s">
        <v>126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 t="s">
        <v>127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ht="15" customHeight="1"/>
    <row r="8" ht="13.5" customHeight="1">
      <c r="A8" s="11" t="s">
        <v>128</v>
      </c>
    </row>
    <row r="9" ht="9" customHeight="1">
      <c r="I9" s="10"/>
    </row>
    <row r="10" ht="13.5" customHeight="1">
      <c r="A10" s="12" t="s">
        <v>0</v>
      </c>
    </row>
    <row r="11" ht="13.5" customHeight="1">
      <c r="A11" s="12" t="s">
        <v>1</v>
      </c>
    </row>
    <row r="12" ht="13.5" customHeight="1">
      <c r="A12" s="12" t="s">
        <v>2</v>
      </c>
    </row>
    <row r="13" spans="1:10" ht="13.5" customHeight="1">
      <c r="A13" s="12" t="s">
        <v>3</v>
      </c>
      <c r="J13" s="12" t="s">
        <v>4</v>
      </c>
    </row>
    <row r="14" ht="13.5" customHeight="1">
      <c r="A14" s="12" t="s">
        <v>125</v>
      </c>
    </row>
    <row r="15" ht="9" customHeight="1"/>
    <row r="16" ht="13.5" customHeight="1">
      <c r="A16" s="12" t="s">
        <v>5</v>
      </c>
    </row>
    <row r="17" ht="9" customHeight="1"/>
    <row r="18" spans="1:9" ht="13.5" customHeight="1">
      <c r="A18" s="48" t="s">
        <v>126</v>
      </c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49" t="s">
        <v>6</v>
      </c>
      <c r="B19" s="3"/>
      <c r="C19" s="3"/>
      <c r="D19" s="3"/>
      <c r="E19" s="3"/>
      <c r="F19" s="3"/>
      <c r="G19" s="3"/>
      <c r="H19" s="3"/>
      <c r="I19" s="3"/>
    </row>
    <row r="20" spans="1:9" ht="13.5" customHeight="1">
      <c r="A20" s="50" t="s">
        <v>7</v>
      </c>
      <c r="B20" s="3"/>
      <c r="C20" s="3"/>
      <c r="D20" s="3"/>
      <c r="E20" s="3"/>
      <c r="F20" s="3"/>
      <c r="G20" s="3"/>
      <c r="H20" s="3"/>
      <c r="I20" s="3"/>
    </row>
    <row r="21" spans="1:9" ht="10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8" t="s">
        <v>8</v>
      </c>
      <c r="B22" s="3"/>
      <c r="C22" s="3"/>
      <c r="D22" s="3"/>
      <c r="E22" s="3"/>
      <c r="F22" s="3"/>
      <c r="G22" s="3"/>
      <c r="H22" s="3"/>
      <c r="I22" s="3"/>
    </row>
    <row r="23" spans="9:12" ht="10.5" customHeight="1">
      <c r="I23" s="74"/>
      <c r="J23" s="74"/>
      <c r="K23" s="74"/>
      <c r="L23" s="74"/>
    </row>
    <row r="24" spans="1:12" ht="13.5" customHeight="1">
      <c r="A24" s="6"/>
      <c r="B24" s="6"/>
      <c r="C24" s="6"/>
      <c r="D24" s="6"/>
      <c r="E24" s="6"/>
      <c r="F24" s="82" t="s">
        <v>9</v>
      </c>
      <c r="G24" s="96"/>
      <c r="I24" s="138" t="s">
        <v>10</v>
      </c>
      <c r="J24" s="139"/>
      <c r="K24" s="139"/>
      <c r="L24" s="140"/>
    </row>
    <row r="25" spans="1:12" ht="13.5" customHeight="1">
      <c r="A25" s="6"/>
      <c r="B25" s="6"/>
      <c r="C25" s="6"/>
      <c r="D25" s="6"/>
      <c r="E25" s="6"/>
      <c r="F25" s="63" t="s">
        <v>11</v>
      </c>
      <c r="G25" s="97" t="s">
        <v>12</v>
      </c>
      <c r="H25" s="13"/>
      <c r="I25" s="95" t="s">
        <v>11</v>
      </c>
      <c r="J25" s="13" t="s">
        <v>12</v>
      </c>
      <c r="K25" s="74"/>
      <c r="L25" s="83"/>
    </row>
    <row r="26" spans="1:12" ht="13.5" customHeight="1">
      <c r="A26" s="6"/>
      <c r="B26" s="6"/>
      <c r="C26" s="6"/>
      <c r="D26" s="6"/>
      <c r="E26" s="6"/>
      <c r="F26" s="63" t="s">
        <v>13</v>
      </c>
      <c r="G26" s="97" t="s">
        <v>13</v>
      </c>
      <c r="H26" s="13"/>
      <c r="I26" s="63" t="s">
        <v>13</v>
      </c>
      <c r="J26" s="13" t="s">
        <v>13</v>
      </c>
      <c r="K26" s="74"/>
      <c r="L26" s="83"/>
    </row>
    <row r="27" spans="1:12" ht="13.5" customHeight="1">
      <c r="A27" s="6"/>
      <c r="B27" s="6"/>
      <c r="C27" s="6"/>
      <c r="D27" s="6"/>
      <c r="E27" s="6"/>
      <c r="F27" s="63" t="s">
        <v>14</v>
      </c>
      <c r="G27" s="97" t="s">
        <v>15</v>
      </c>
      <c r="H27" s="13"/>
      <c r="I27" s="63" t="s">
        <v>16</v>
      </c>
      <c r="J27" s="13" t="s">
        <v>15</v>
      </c>
      <c r="K27" s="74"/>
      <c r="L27" s="83"/>
    </row>
    <row r="28" spans="1:12" ht="13.5" customHeight="1">
      <c r="A28" s="6"/>
      <c r="B28" s="6"/>
      <c r="C28" s="6"/>
      <c r="D28" s="6"/>
      <c r="E28" s="6"/>
      <c r="F28" s="59"/>
      <c r="G28" s="97" t="s">
        <v>17</v>
      </c>
      <c r="H28" s="13"/>
      <c r="I28" s="59"/>
      <c r="J28" s="13" t="s">
        <v>17</v>
      </c>
      <c r="K28" s="74"/>
      <c r="L28" s="83"/>
    </row>
    <row r="29" spans="1:12" ht="13.5" customHeight="1">
      <c r="A29" s="6"/>
      <c r="B29" s="6"/>
      <c r="C29" s="6"/>
      <c r="D29" s="6"/>
      <c r="E29" s="6"/>
      <c r="F29" s="59"/>
      <c r="G29" s="97" t="s">
        <v>14</v>
      </c>
      <c r="H29" s="13"/>
      <c r="I29" s="59"/>
      <c r="J29" s="13" t="s">
        <v>18</v>
      </c>
      <c r="K29" s="74"/>
      <c r="L29" s="83"/>
    </row>
    <row r="30" spans="1:12" ht="13.5" customHeight="1">
      <c r="A30" s="6"/>
      <c r="B30" s="6"/>
      <c r="C30" s="6"/>
      <c r="D30" s="6"/>
      <c r="E30" s="6"/>
      <c r="F30" s="64" t="s">
        <v>19</v>
      </c>
      <c r="G30" s="98" t="s">
        <v>20</v>
      </c>
      <c r="H30" s="13"/>
      <c r="I30" s="64" t="s">
        <v>19</v>
      </c>
      <c r="J30" s="62" t="s">
        <v>20</v>
      </c>
      <c r="K30" s="74"/>
      <c r="L30" s="84" t="s">
        <v>187</v>
      </c>
    </row>
    <row r="31" spans="1:12" ht="13.5" customHeight="1">
      <c r="A31" s="6"/>
      <c r="B31" s="6"/>
      <c r="C31" s="6"/>
      <c r="D31" s="6"/>
      <c r="E31" s="6"/>
      <c r="F31" s="65" t="s">
        <v>21</v>
      </c>
      <c r="G31" s="99" t="s">
        <v>21</v>
      </c>
      <c r="H31" s="13"/>
      <c r="I31" s="65" t="s">
        <v>21</v>
      </c>
      <c r="J31" s="66" t="s">
        <v>21</v>
      </c>
      <c r="K31" s="73"/>
      <c r="L31" s="85" t="s">
        <v>124</v>
      </c>
    </row>
    <row r="32" spans="1:11" ht="12" customHeight="1">
      <c r="A32" s="6"/>
      <c r="B32" s="6"/>
      <c r="C32" s="6"/>
      <c r="D32" s="6"/>
      <c r="E32" s="6"/>
      <c r="K32" s="6"/>
    </row>
    <row r="33" spans="1:12" ht="15.75" thickBot="1">
      <c r="A33" s="12" t="s">
        <v>22</v>
      </c>
      <c r="B33" s="12" t="s">
        <v>23</v>
      </c>
      <c r="C33" s="12" t="s">
        <v>24</v>
      </c>
      <c r="D33" s="6"/>
      <c r="E33" s="6"/>
      <c r="F33" s="20">
        <f>+I33-704125</f>
        <v>692376</v>
      </c>
      <c r="G33" s="51" t="s">
        <v>115</v>
      </c>
      <c r="H33" s="21"/>
      <c r="I33" s="20">
        <v>1396501</v>
      </c>
      <c r="J33" s="20">
        <v>1330873</v>
      </c>
      <c r="K33" s="91"/>
      <c r="L33" s="92">
        <f>(I33-J33)/J33*100</f>
        <v>4.931199295500022</v>
      </c>
    </row>
    <row r="34" spans="1:11" ht="8.25" customHeight="1" thickTop="1">
      <c r="A34" s="6"/>
      <c r="B34" s="6"/>
      <c r="C34" s="6"/>
      <c r="D34" s="6"/>
      <c r="E34" s="6"/>
      <c r="F34" s="22"/>
      <c r="G34" s="22"/>
      <c r="H34" s="22"/>
      <c r="I34" s="22"/>
      <c r="J34" s="22"/>
      <c r="K34" s="6"/>
    </row>
    <row r="35" spans="1:12" ht="15.75" thickBot="1">
      <c r="A35" s="6"/>
      <c r="B35" s="12" t="s">
        <v>25</v>
      </c>
      <c r="C35" s="12" t="s">
        <v>26</v>
      </c>
      <c r="D35" s="6"/>
      <c r="E35" s="6"/>
      <c r="F35" s="23">
        <f>+I35-0</f>
        <v>46</v>
      </c>
      <c r="G35" s="51" t="s">
        <v>115</v>
      </c>
      <c r="H35" s="24"/>
      <c r="I35" s="23">
        <v>46</v>
      </c>
      <c r="J35" s="37">
        <v>0</v>
      </c>
      <c r="K35" s="91"/>
      <c r="L35" s="113" t="s">
        <v>129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27</v>
      </c>
      <c r="C37" s="12" t="s">
        <v>28</v>
      </c>
      <c r="D37" s="6"/>
      <c r="E37" s="6"/>
      <c r="F37" s="20">
        <f>I37-30327</f>
        <v>28444</v>
      </c>
      <c r="G37" s="51" t="s">
        <v>115</v>
      </c>
      <c r="H37" s="21"/>
      <c r="I37" s="20">
        <f>54848+2141+1782</f>
        <v>58771</v>
      </c>
      <c r="J37" s="20">
        <f>85886+2642+176</f>
        <v>88704</v>
      </c>
      <c r="K37" s="91"/>
      <c r="L37" s="92">
        <f>(I37-J37)/J37*100</f>
        <v>-33.74481421356421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1" ht="13.5" customHeight="1">
      <c r="A39" s="12" t="s">
        <v>29</v>
      </c>
      <c r="B39" s="12" t="s">
        <v>23</v>
      </c>
      <c r="C39" s="12" t="s">
        <v>117</v>
      </c>
      <c r="D39" s="6"/>
      <c r="E39" s="6"/>
      <c r="F39" s="22"/>
      <c r="G39" s="22"/>
      <c r="H39" s="22"/>
      <c r="I39" s="22"/>
      <c r="J39" s="22"/>
      <c r="K39" s="6"/>
    </row>
    <row r="40" spans="1:11" ht="13.5" customHeight="1">
      <c r="A40" s="6"/>
      <c r="B40" s="6"/>
      <c r="C40" s="12" t="s">
        <v>116</v>
      </c>
      <c r="D40" s="6"/>
      <c r="E40" s="6"/>
      <c r="F40" s="22"/>
      <c r="G40" s="22"/>
      <c r="H40" s="22"/>
      <c r="I40" s="22"/>
      <c r="J40" s="22"/>
      <c r="K40" s="6"/>
    </row>
    <row r="41" spans="1:11" ht="13.5" customHeight="1">
      <c r="A41" s="6"/>
      <c r="B41" s="6"/>
      <c r="C41" s="12" t="s">
        <v>31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32</v>
      </c>
      <c r="D42" s="6"/>
      <c r="E42" s="6"/>
      <c r="F42" s="22"/>
      <c r="G42" s="22"/>
      <c r="H42" s="22"/>
      <c r="I42" s="22"/>
      <c r="J42" s="22"/>
      <c r="K42" s="6"/>
    </row>
    <row r="43" spans="1:12" ht="13.5" customHeight="1">
      <c r="A43" s="6"/>
      <c r="B43" s="6"/>
      <c r="C43" s="12" t="s">
        <v>33</v>
      </c>
      <c r="D43" s="6"/>
      <c r="E43" s="6"/>
      <c r="F43" s="25">
        <f>+I43-143379</f>
        <v>145860</v>
      </c>
      <c r="G43" s="52" t="s">
        <v>115</v>
      </c>
      <c r="H43" s="25"/>
      <c r="I43" s="25">
        <f>289348-86-23</f>
        <v>289239</v>
      </c>
      <c r="J43" s="25">
        <f>243443+117437+23540+4426-50828</f>
        <v>338018</v>
      </c>
      <c r="K43" s="6"/>
      <c r="L43" s="93">
        <f>(I43-J43)/J43*100</f>
        <v>-14.430888295889568</v>
      </c>
    </row>
    <row r="44" spans="1:11" ht="8.25" customHeight="1">
      <c r="A44" s="6"/>
      <c r="B44" s="6"/>
      <c r="C44" s="6"/>
      <c r="D44" s="6"/>
      <c r="E44" s="6"/>
      <c r="F44" s="22"/>
      <c r="G44" s="52"/>
      <c r="H44" s="22"/>
      <c r="I44" s="22"/>
      <c r="J44" s="22"/>
      <c r="K44" s="6"/>
    </row>
    <row r="45" spans="1:12" ht="15">
      <c r="A45" s="6"/>
      <c r="B45" s="12" t="s">
        <v>25</v>
      </c>
      <c r="C45" s="12" t="s">
        <v>34</v>
      </c>
      <c r="D45" s="6"/>
      <c r="E45" s="6"/>
      <c r="F45" s="25">
        <f>+I45+44757</f>
        <v>-42322</v>
      </c>
      <c r="G45" s="52" t="s">
        <v>115</v>
      </c>
      <c r="H45" s="26"/>
      <c r="I45" s="25">
        <v>-87079</v>
      </c>
      <c r="J45" s="26">
        <v>-117437</v>
      </c>
      <c r="K45" s="6"/>
      <c r="L45" s="93">
        <f>(I45-J45)/J45*100</f>
        <v>-25.85045598916866</v>
      </c>
    </row>
    <row r="46" spans="1:11" ht="8.25" customHeight="1">
      <c r="A46" s="6"/>
      <c r="B46" s="6"/>
      <c r="C46" s="6"/>
      <c r="D46" s="6"/>
      <c r="E46" s="6"/>
      <c r="F46" s="22"/>
      <c r="G46" s="52"/>
      <c r="H46" s="22"/>
      <c r="I46" s="22"/>
      <c r="J46" s="22"/>
      <c r="K46" s="6"/>
    </row>
    <row r="47" spans="1:12" ht="15">
      <c r="A47" s="6"/>
      <c r="B47" s="12" t="s">
        <v>27</v>
      </c>
      <c r="C47" s="12" t="s">
        <v>35</v>
      </c>
      <c r="D47" s="6"/>
      <c r="E47" s="6"/>
      <c r="F47" s="25">
        <f>+I47+12578</f>
        <v>-12138</v>
      </c>
      <c r="G47" s="52" t="s">
        <v>115</v>
      </c>
      <c r="H47" s="25"/>
      <c r="I47" s="25">
        <v>-24716</v>
      </c>
      <c r="J47" s="25">
        <v>-23540</v>
      </c>
      <c r="K47" s="6"/>
      <c r="L47" s="93">
        <f>(I47-J47)/J47*100</f>
        <v>4.995751911639762</v>
      </c>
    </row>
    <row r="48" spans="1:11" ht="8.25" customHeight="1">
      <c r="A48" s="6"/>
      <c r="B48" s="6"/>
      <c r="C48" s="6"/>
      <c r="D48" s="6"/>
      <c r="E48" s="6"/>
      <c r="F48" s="22"/>
      <c r="G48" s="22"/>
      <c r="H48" s="22"/>
      <c r="I48" s="22"/>
      <c r="J48" s="22"/>
      <c r="K48" s="6"/>
    </row>
    <row r="49" spans="1:12" ht="15">
      <c r="A49" s="6"/>
      <c r="B49" s="12" t="s">
        <v>36</v>
      </c>
      <c r="C49" s="12" t="s">
        <v>37</v>
      </c>
      <c r="D49" s="6"/>
      <c r="E49" s="6"/>
      <c r="F49" s="27">
        <f>+I49+4657</f>
        <v>0</v>
      </c>
      <c r="G49" s="53" t="s">
        <v>115</v>
      </c>
      <c r="H49" s="24"/>
      <c r="I49" s="27">
        <f>-4680+23</f>
        <v>-4657</v>
      </c>
      <c r="J49" s="27">
        <v>50828</v>
      </c>
      <c r="K49" s="90"/>
      <c r="L49" s="94">
        <f>(I49-J49)/J49*100</f>
        <v>-109.162272763044</v>
      </c>
    </row>
    <row r="50" spans="1:11" ht="8.25" customHeight="1">
      <c r="A50" s="6"/>
      <c r="B50" s="6"/>
      <c r="C50" s="6"/>
      <c r="D50" s="6"/>
      <c r="E50" s="6"/>
      <c r="F50" s="22"/>
      <c r="G50" s="22"/>
      <c r="H50" s="22"/>
      <c r="I50" s="22"/>
      <c r="J50" s="22"/>
      <c r="K50" s="6"/>
    </row>
    <row r="51" spans="1:11" ht="13.5" customHeight="1">
      <c r="A51" s="6"/>
      <c r="B51" s="12" t="s">
        <v>38</v>
      </c>
      <c r="C51" s="12" t="s">
        <v>39</v>
      </c>
      <c r="D51" s="6"/>
      <c r="E51" s="6"/>
      <c r="F51" s="22"/>
      <c r="G51" s="22"/>
      <c r="H51" s="22"/>
      <c r="I51" s="22"/>
      <c r="J51" s="22"/>
      <c r="K51" s="6"/>
    </row>
    <row r="52" spans="1:11" ht="13.5" customHeight="1">
      <c r="A52" s="6"/>
      <c r="B52" s="6"/>
      <c r="C52" s="12" t="s">
        <v>30</v>
      </c>
      <c r="D52" s="6"/>
      <c r="E52" s="6"/>
      <c r="F52" s="22"/>
      <c r="G52" s="22"/>
      <c r="H52" s="22"/>
      <c r="I52" s="22"/>
      <c r="J52" s="22"/>
      <c r="K52" s="6"/>
    </row>
    <row r="53" spans="1:11" ht="13.5" customHeight="1">
      <c r="A53" s="6"/>
      <c r="B53" s="6"/>
      <c r="C53" s="18" t="s">
        <v>40</v>
      </c>
      <c r="D53" s="6"/>
      <c r="E53" s="6"/>
      <c r="F53" s="22"/>
      <c r="G53" s="22"/>
      <c r="H53" s="22"/>
      <c r="I53" s="22"/>
      <c r="J53" s="22"/>
      <c r="K53" s="6"/>
    </row>
    <row r="54" spans="1:12" ht="13.5" customHeight="1">
      <c r="A54" s="6"/>
      <c r="B54" s="6"/>
      <c r="C54" s="18" t="s">
        <v>41</v>
      </c>
      <c r="D54" s="6"/>
      <c r="E54" s="6"/>
      <c r="F54" s="22"/>
      <c r="G54" s="22"/>
      <c r="H54" s="22"/>
      <c r="I54" s="22"/>
      <c r="J54" s="22"/>
      <c r="K54" s="81"/>
      <c r="L54" s="74"/>
    </row>
    <row r="55" spans="3:12" ht="12.75" customHeight="1">
      <c r="C55" s="18" t="s">
        <v>42</v>
      </c>
      <c r="F55" s="25">
        <f>SUM(F43:F49)</f>
        <v>91400</v>
      </c>
      <c r="G55" s="52" t="s">
        <v>115</v>
      </c>
      <c r="H55" s="25"/>
      <c r="I55" s="25">
        <f>SUM(I43:I49)</f>
        <v>172787</v>
      </c>
      <c r="J55" s="25">
        <f>SUM(J43:J49)</f>
        <v>247869</v>
      </c>
      <c r="K55" s="74"/>
      <c r="L55" s="93">
        <f>(I55-J55)/J55*100</f>
        <v>-30.291000488161085</v>
      </c>
    </row>
    <row r="56" spans="1:10" ht="8.25" customHeight="1">
      <c r="A56" s="6"/>
      <c r="F56" s="22"/>
      <c r="G56" s="52"/>
      <c r="H56" s="22"/>
      <c r="I56" s="22"/>
      <c r="J56" s="22"/>
    </row>
    <row r="57" spans="1:10" ht="13.5" customHeight="1">
      <c r="A57" s="6"/>
      <c r="B57" s="12" t="s">
        <v>43</v>
      </c>
      <c r="C57" s="12" t="s">
        <v>44</v>
      </c>
      <c r="F57" s="22"/>
      <c r="G57" s="52"/>
      <c r="H57" s="22"/>
      <c r="I57" s="22"/>
      <c r="J57" s="22"/>
    </row>
    <row r="58" spans="3:12" ht="13.5" customHeight="1">
      <c r="C58" s="12" t="s">
        <v>45</v>
      </c>
      <c r="F58" s="28">
        <f>+I58+1610</f>
        <v>-1883</v>
      </c>
      <c r="G58" s="53" t="s">
        <v>115</v>
      </c>
      <c r="H58" s="21"/>
      <c r="I58" s="28">
        <v>-3493</v>
      </c>
      <c r="J58" s="28">
        <v>-4426</v>
      </c>
      <c r="K58" s="73"/>
      <c r="L58" s="94">
        <f>(I58-J58)/J58*100</f>
        <v>-21.079981924988704</v>
      </c>
    </row>
    <row r="59" spans="6:10" ht="8.25" customHeight="1">
      <c r="F59" s="22"/>
      <c r="G59" s="22"/>
      <c r="H59" s="22"/>
      <c r="I59" s="22"/>
      <c r="J59" s="22"/>
    </row>
    <row r="60" spans="1:12" ht="13.5" customHeight="1">
      <c r="A60"/>
      <c r="B60"/>
      <c r="C60"/>
      <c r="D60"/>
      <c r="E60"/>
      <c r="F60"/>
      <c r="G60"/>
      <c r="H60"/>
      <c r="I60"/>
      <c r="J60"/>
      <c r="K60"/>
      <c r="L60"/>
    </row>
    <row r="61" ht="13.5" customHeight="1">
      <c r="G61" s="74"/>
    </row>
    <row r="62" ht="15" customHeight="1"/>
    <row r="63" ht="15" customHeight="1"/>
    <row r="64" ht="15" customHeight="1"/>
    <row r="65" ht="15" customHeight="1"/>
    <row r="66" ht="15" customHeight="1"/>
    <row r="67" spans="1:9" ht="13.5" customHeight="1">
      <c r="A67" s="48" t="s">
        <v>126</v>
      </c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49" t="s">
        <v>6</v>
      </c>
      <c r="B68" s="3"/>
      <c r="C68" s="3"/>
      <c r="D68" s="3"/>
      <c r="E68" s="3"/>
      <c r="F68" s="3"/>
      <c r="G68" s="3"/>
      <c r="H68" s="3"/>
      <c r="I68" s="3"/>
    </row>
    <row r="69" spans="1:9" ht="13.5" customHeight="1">
      <c r="A69" s="50" t="s">
        <v>46</v>
      </c>
      <c r="B69" s="3"/>
      <c r="C69" s="3"/>
      <c r="D69" s="3"/>
      <c r="E69" s="3"/>
      <c r="F69" s="3"/>
      <c r="G69" s="3"/>
      <c r="H69" s="3"/>
      <c r="I69" s="3"/>
    </row>
    <row r="70" spans="1:9" ht="13.5" customHeight="1">
      <c r="A70" s="48" t="s">
        <v>47</v>
      </c>
      <c r="B70" s="3"/>
      <c r="C70" s="3"/>
      <c r="D70" s="3"/>
      <c r="E70" s="3"/>
      <c r="F70" s="3"/>
      <c r="G70" s="3"/>
      <c r="H70" s="3"/>
      <c r="I70" s="3"/>
    </row>
    <row r="71" ht="10.5" customHeight="1"/>
    <row r="72" ht="13.5" customHeight="1">
      <c r="A72" s="48" t="s">
        <v>48</v>
      </c>
    </row>
    <row r="73" ht="10.5" customHeight="1"/>
    <row r="74" spans="1:12" ht="13.5" customHeight="1">
      <c r="A74" s="6"/>
      <c r="B74" s="6"/>
      <c r="C74" s="6"/>
      <c r="D74" s="6"/>
      <c r="E74" s="6"/>
      <c r="F74" s="82" t="s">
        <v>9</v>
      </c>
      <c r="G74" s="96"/>
      <c r="H74" s="74"/>
      <c r="I74" s="138" t="s">
        <v>10</v>
      </c>
      <c r="J74" s="139"/>
      <c r="K74" s="139"/>
      <c r="L74" s="140"/>
    </row>
    <row r="75" spans="1:12" ht="13.5" customHeight="1">
      <c r="A75" s="6"/>
      <c r="B75" s="6"/>
      <c r="C75" s="6"/>
      <c r="D75" s="6"/>
      <c r="E75" s="6"/>
      <c r="F75" s="63" t="s">
        <v>11</v>
      </c>
      <c r="G75" s="97" t="s">
        <v>12</v>
      </c>
      <c r="H75" s="13"/>
      <c r="I75" s="63" t="s">
        <v>11</v>
      </c>
      <c r="J75" s="13" t="s">
        <v>12</v>
      </c>
      <c r="K75" s="74"/>
      <c r="L75" s="83"/>
    </row>
    <row r="76" spans="1:12" ht="13.5" customHeight="1">
      <c r="A76" s="6"/>
      <c r="B76" s="6"/>
      <c r="C76" s="6"/>
      <c r="D76" s="6"/>
      <c r="E76" s="6"/>
      <c r="F76" s="63" t="s">
        <v>13</v>
      </c>
      <c r="G76" s="97" t="s">
        <v>13</v>
      </c>
      <c r="H76" s="13"/>
      <c r="I76" s="63" t="s">
        <v>13</v>
      </c>
      <c r="J76" s="13" t="s">
        <v>13</v>
      </c>
      <c r="K76" s="74"/>
      <c r="L76" s="83"/>
    </row>
    <row r="77" spans="1:12" ht="13.5" customHeight="1">
      <c r="A77" s="6"/>
      <c r="B77" s="6"/>
      <c r="C77" s="6"/>
      <c r="D77" s="6"/>
      <c r="E77" s="6"/>
      <c r="F77" s="63" t="s">
        <v>14</v>
      </c>
      <c r="G77" s="97" t="s">
        <v>15</v>
      </c>
      <c r="H77" s="13"/>
      <c r="I77" s="63" t="s">
        <v>16</v>
      </c>
      <c r="J77" s="13" t="s">
        <v>15</v>
      </c>
      <c r="K77" s="74"/>
      <c r="L77" s="83"/>
    </row>
    <row r="78" spans="1:12" ht="13.5" customHeight="1">
      <c r="A78" s="6"/>
      <c r="B78" s="6"/>
      <c r="C78" s="6"/>
      <c r="D78" s="6"/>
      <c r="E78" s="6"/>
      <c r="F78" s="59"/>
      <c r="G78" s="97" t="s">
        <v>17</v>
      </c>
      <c r="H78" s="13"/>
      <c r="I78" s="59"/>
      <c r="J78" s="13" t="s">
        <v>17</v>
      </c>
      <c r="K78" s="74"/>
      <c r="L78" s="83"/>
    </row>
    <row r="79" spans="1:12" ht="13.5" customHeight="1">
      <c r="A79" s="6"/>
      <c r="B79" s="6"/>
      <c r="C79" s="6"/>
      <c r="D79" s="6"/>
      <c r="E79" s="6"/>
      <c r="F79" s="59"/>
      <c r="G79" s="97" t="s">
        <v>14</v>
      </c>
      <c r="H79" s="13"/>
      <c r="I79" s="59"/>
      <c r="J79" s="13" t="s">
        <v>18</v>
      </c>
      <c r="K79" s="74"/>
      <c r="L79" s="83"/>
    </row>
    <row r="80" spans="1:12" ht="13.5" customHeight="1">
      <c r="A80" s="6"/>
      <c r="B80" s="6"/>
      <c r="C80" s="6"/>
      <c r="D80" s="6"/>
      <c r="E80" s="6"/>
      <c r="F80" s="64" t="s">
        <v>19</v>
      </c>
      <c r="G80" s="98" t="s">
        <v>20</v>
      </c>
      <c r="H80" s="13"/>
      <c r="I80" s="64" t="s">
        <v>19</v>
      </c>
      <c r="J80" s="62" t="s">
        <v>20</v>
      </c>
      <c r="K80" s="74"/>
      <c r="L80" s="84" t="s">
        <v>187</v>
      </c>
    </row>
    <row r="81" spans="1:12" ht="13.5" customHeight="1">
      <c r="A81" s="6"/>
      <c r="B81" s="6"/>
      <c r="C81" s="6"/>
      <c r="D81" s="6"/>
      <c r="E81" s="6"/>
      <c r="F81" s="65" t="s">
        <v>21</v>
      </c>
      <c r="G81" s="99" t="s">
        <v>21</v>
      </c>
      <c r="H81" s="13"/>
      <c r="I81" s="65" t="s">
        <v>21</v>
      </c>
      <c r="J81" s="66" t="s">
        <v>21</v>
      </c>
      <c r="K81" s="73"/>
      <c r="L81" s="85" t="s">
        <v>124</v>
      </c>
    </row>
    <row r="82" ht="9" customHeight="1"/>
    <row r="83" spans="1:12" ht="13.5" customHeight="1">
      <c r="A83" s="12" t="s">
        <v>29</v>
      </c>
      <c r="B83" s="14" t="s">
        <v>49</v>
      </c>
      <c r="C83" s="14" t="s">
        <v>50</v>
      </c>
      <c r="D83" s="2"/>
      <c r="E83" s="2"/>
      <c r="F83" s="29"/>
      <c r="G83" s="29"/>
      <c r="H83" s="29"/>
      <c r="I83" s="29"/>
      <c r="J83" s="29"/>
      <c r="K83" s="2"/>
      <c r="L83" s="3"/>
    </row>
    <row r="84" spans="2:12" ht="13.5" customHeight="1">
      <c r="B84" s="3"/>
      <c r="C84" s="14" t="s">
        <v>42</v>
      </c>
      <c r="D84" s="2"/>
      <c r="E84" s="2"/>
      <c r="F84" s="30">
        <f>F55+F58</f>
        <v>89517</v>
      </c>
      <c r="G84" s="52" t="s">
        <v>115</v>
      </c>
      <c r="H84" s="30"/>
      <c r="I84" s="30">
        <f>I55+I58</f>
        <v>169294</v>
      </c>
      <c r="J84" s="30">
        <f>J55+J58</f>
        <v>243443</v>
      </c>
      <c r="K84" s="2"/>
      <c r="L84" s="116">
        <f>(I84-J84)/J84*100</f>
        <v>-30.45846460978545</v>
      </c>
    </row>
    <row r="85" spans="2:12" ht="8.25" customHeight="1">
      <c r="B85" s="3"/>
      <c r="C85" s="3"/>
      <c r="D85" s="3"/>
      <c r="E85" s="3"/>
      <c r="F85" s="31"/>
      <c r="G85" s="52"/>
      <c r="H85" s="31"/>
      <c r="I85" s="31"/>
      <c r="J85" s="31"/>
      <c r="K85" s="3"/>
      <c r="L85" s="116"/>
    </row>
    <row r="86" spans="2:12" ht="15">
      <c r="B86" s="14" t="s">
        <v>51</v>
      </c>
      <c r="C86" s="14" t="s">
        <v>52</v>
      </c>
      <c r="D86" s="3"/>
      <c r="E86" s="3"/>
      <c r="F86" s="32">
        <f>+I86+30121</f>
        <v>-37743</v>
      </c>
      <c r="G86" s="53" t="s">
        <v>115</v>
      </c>
      <c r="H86" s="33"/>
      <c r="I86" s="32">
        <v>-67864</v>
      </c>
      <c r="J86" s="32">
        <v>-17539</v>
      </c>
      <c r="K86" s="89"/>
      <c r="L86" s="117">
        <f>(I86-J86)/J86*100</f>
        <v>286.9319801585039</v>
      </c>
    </row>
    <row r="87" ht="8.25" customHeight="1">
      <c r="L87" s="118"/>
    </row>
    <row r="88" spans="2:12" ht="13.5" customHeight="1">
      <c r="B88" s="12" t="s">
        <v>53</v>
      </c>
      <c r="C88" s="12" t="s">
        <v>54</v>
      </c>
      <c r="L88" s="118"/>
    </row>
    <row r="89" spans="3:12" ht="13.5" customHeight="1">
      <c r="C89" s="12" t="s">
        <v>55</v>
      </c>
      <c r="F89" s="25">
        <f>F84+F86</f>
        <v>51774</v>
      </c>
      <c r="G89" s="52" t="s">
        <v>115</v>
      </c>
      <c r="H89" s="25"/>
      <c r="I89" s="25">
        <f>I84+I86</f>
        <v>101430</v>
      </c>
      <c r="J89" s="25">
        <f>J84+J86</f>
        <v>225904</v>
      </c>
      <c r="L89" s="118">
        <f>(I89-J89)/J89*100</f>
        <v>-55.100396628656426</v>
      </c>
    </row>
    <row r="90" spans="6:12" ht="8.25" customHeight="1">
      <c r="F90" s="22"/>
      <c r="G90" s="22"/>
      <c r="H90" s="22"/>
      <c r="I90" s="22"/>
      <c r="J90" s="22"/>
      <c r="L90" s="118"/>
    </row>
    <row r="91" spans="3:12" ht="15">
      <c r="C91" s="12" t="s">
        <v>56</v>
      </c>
      <c r="F91" s="28">
        <f>+I91+35103</f>
        <v>-25477</v>
      </c>
      <c r="G91" s="53" t="s">
        <v>115</v>
      </c>
      <c r="H91" s="24"/>
      <c r="I91" s="28">
        <v>-60580</v>
      </c>
      <c r="J91" s="27">
        <v>-101455</v>
      </c>
      <c r="K91" s="73"/>
      <c r="L91" s="119">
        <f>(I91-J91)/J91*100</f>
        <v>-40.28879798925632</v>
      </c>
    </row>
    <row r="92" spans="6:12" ht="8.25" customHeight="1">
      <c r="F92" s="22"/>
      <c r="G92" s="22"/>
      <c r="H92" s="22"/>
      <c r="I92" s="22"/>
      <c r="J92" s="22"/>
      <c r="L92" s="118"/>
    </row>
    <row r="93" spans="2:12" ht="13.5" customHeight="1">
      <c r="B93" s="12" t="s">
        <v>57</v>
      </c>
      <c r="C93" s="18" t="s">
        <v>58</v>
      </c>
      <c r="F93" s="22"/>
      <c r="G93" s="22"/>
      <c r="H93" s="22"/>
      <c r="I93" s="22"/>
      <c r="J93" s="22"/>
      <c r="L93" s="118"/>
    </row>
    <row r="94" spans="3:12" ht="13.5" customHeight="1">
      <c r="C94" s="12" t="s">
        <v>59</v>
      </c>
      <c r="F94" s="25">
        <f>F89+F91</f>
        <v>26297</v>
      </c>
      <c r="G94" s="52" t="s">
        <v>115</v>
      </c>
      <c r="H94" s="25"/>
      <c r="I94" s="25">
        <f>I89+I91</f>
        <v>40850</v>
      </c>
      <c r="J94" s="25">
        <f>J89+J91</f>
        <v>124449</v>
      </c>
      <c r="L94" s="116">
        <f>(I94-J94)/J94*100</f>
        <v>-67.17530876101857</v>
      </c>
    </row>
    <row r="95" spans="6:12" ht="8.25" customHeight="1">
      <c r="F95" s="22"/>
      <c r="G95" s="67"/>
      <c r="H95" s="22"/>
      <c r="I95" s="22"/>
      <c r="J95" s="22"/>
      <c r="L95" s="118"/>
    </row>
    <row r="96" spans="2:12" ht="15">
      <c r="B96" s="12" t="s">
        <v>60</v>
      </c>
      <c r="C96" s="12" t="s">
        <v>61</v>
      </c>
      <c r="F96" s="26">
        <v>0</v>
      </c>
      <c r="G96" s="52" t="s">
        <v>115</v>
      </c>
      <c r="H96" s="26"/>
      <c r="I96" s="26">
        <v>0</v>
      </c>
      <c r="J96" s="26">
        <v>0</v>
      </c>
      <c r="L96" s="114">
        <v>0</v>
      </c>
    </row>
    <row r="97" spans="6:12" ht="8.25" customHeight="1">
      <c r="F97" s="22"/>
      <c r="G97" s="67"/>
      <c r="H97" s="22"/>
      <c r="I97" s="22"/>
      <c r="J97" s="22"/>
      <c r="L97" s="58"/>
    </row>
    <row r="98" spans="3:12" ht="15">
      <c r="C98" s="12" t="s">
        <v>56</v>
      </c>
      <c r="F98" s="26">
        <v>0</v>
      </c>
      <c r="G98" s="52" t="s">
        <v>115</v>
      </c>
      <c r="H98" s="26"/>
      <c r="I98" s="26">
        <v>0</v>
      </c>
      <c r="J98" s="26">
        <v>0</v>
      </c>
      <c r="L98" s="114">
        <v>0</v>
      </c>
    </row>
    <row r="99" spans="6:12" ht="8.25" customHeight="1">
      <c r="F99" s="22"/>
      <c r="G99" s="22"/>
      <c r="H99" s="22"/>
      <c r="I99" s="22"/>
      <c r="J99" s="22"/>
      <c r="L99" s="58"/>
    </row>
    <row r="100" spans="3:12" ht="13.5" customHeight="1">
      <c r="C100" s="18" t="s">
        <v>62</v>
      </c>
      <c r="F100" s="22"/>
      <c r="G100" s="22"/>
      <c r="H100" s="22"/>
      <c r="I100" s="22"/>
      <c r="J100" s="22"/>
      <c r="L100" s="58"/>
    </row>
    <row r="101" spans="3:12" ht="13.5" customHeight="1">
      <c r="C101" s="18" t="s">
        <v>63</v>
      </c>
      <c r="F101" s="27">
        <v>0</v>
      </c>
      <c r="G101" s="53" t="s">
        <v>115</v>
      </c>
      <c r="H101" s="24"/>
      <c r="I101" s="27">
        <v>0</v>
      </c>
      <c r="J101" s="27">
        <v>0</v>
      </c>
      <c r="K101" s="73"/>
      <c r="L101" s="115">
        <v>0</v>
      </c>
    </row>
    <row r="102" spans="6:10" ht="8.25" customHeight="1">
      <c r="F102" s="22"/>
      <c r="G102" s="22"/>
      <c r="H102" s="22"/>
      <c r="I102" s="22"/>
      <c r="J102" s="22"/>
    </row>
    <row r="103" spans="2:10" ht="13.5" customHeight="1">
      <c r="B103" s="12" t="s">
        <v>64</v>
      </c>
      <c r="C103" s="18" t="s">
        <v>65</v>
      </c>
      <c r="F103" s="22"/>
      <c r="G103" s="22"/>
      <c r="H103" s="22"/>
      <c r="I103" s="22"/>
      <c r="J103" s="22"/>
    </row>
    <row r="104" spans="3:10" ht="13.5" customHeight="1">
      <c r="C104" s="18" t="s">
        <v>66</v>
      </c>
      <c r="F104" s="22"/>
      <c r="G104" s="22"/>
      <c r="H104" s="22"/>
      <c r="I104" s="22"/>
      <c r="J104" s="22"/>
    </row>
    <row r="105" spans="3:12" ht="13.5" customHeight="1" thickBot="1">
      <c r="C105" s="18" t="s">
        <v>67</v>
      </c>
      <c r="F105" s="20">
        <f>SUM(F94:F101)</f>
        <v>26297</v>
      </c>
      <c r="G105" s="51" t="s">
        <v>115</v>
      </c>
      <c r="H105" s="21"/>
      <c r="I105" s="20">
        <f>SUM(I94:I101)</f>
        <v>40850</v>
      </c>
      <c r="J105" s="20">
        <f>SUM(J94:J101)</f>
        <v>124449</v>
      </c>
      <c r="K105" s="88"/>
      <c r="L105" s="120">
        <f>(I105-J105)/J105*100</f>
        <v>-67.17530876101857</v>
      </c>
    </row>
    <row r="106" ht="8.25" customHeight="1" thickTop="1"/>
    <row r="107" spans="1:3" ht="13.5" customHeight="1">
      <c r="A107" s="12" t="s">
        <v>68</v>
      </c>
      <c r="B107" s="12" t="s">
        <v>23</v>
      </c>
      <c r="C107" s="12" t="s">
        <v>69</v>
      </c>
    </row>
    <row r="108" ht="13.5" customHeight="1">
      <c r="C108" s="18" t="s">
        <v>70</v>
      </c>
    </row>
    <row r="109" ht="13.5" customHeight="1">
      <c r="C109" s="18" t="s">
        <v>71</v>
      </c>
    </row>
    <row r="110" ht="8.25" customHeight="1"/>
    <row r="111" ht="13.5" customHeight="1">
      <c r="C111" s="18" t="s">
        <v>146</v>
      </c>
    </row>
    <row r="112" ht="13.5" customHeight="1">
      <c r="C112" s="18" t="s">
        <v>201</v>
      </c>
    </row>
    <row r="113" ht="13.5" customHeight="1">
      <c r="C113" s="18" t="s">
        <v>147</v>
      </c>
    </row>
    <row r="114" spans="3:12" ht="13.5" customHeight="1" thickBot="1">
      <c r="C114" s="18" t="s">
        <v>148</v>
      </c>
      <c r="E114" s="9" t="s">
        <v>4</v>
      </c>
      <c r="F114" s="56">
        <f>+F105*100/693246</f>
        <v>3.7933143501729543</v>
      </c>
      <c r="G114" s="51" t="s">
        <v>115</v>
      </c>
      <c r="H114"/>
      <c r="I114" s="56">
        <f>+I105*100/693246</f>
        <v>5.892569160153827</v>
      </c>
      <c r="J114" s="56">
        <f>+J105/693229*100</f>
        <v>17.952076442272322</v>
      </c>
      <c r="K114" s="87" t="s">
        <v>72</v>
      </c>
      <c r="L114" s="120">
        <f>(I114-J114)/J114*100</f>
        <v>-67.17611369858916</v>
      </c>
    </row>
    <row r="115" spans="6:10" ht="8.25" customHeight="1" thickTop="1">
      <c r="F115" s="22"/>
      <c r="G115" s="22"/>
      <c r="I115" s="22"/>
      <c r="J115" s="22"/>
    </row>
    <row r="116" spans="3:12" ht="13.5" customHeight="1" thickBot="1">
      <c r="C116" s="18" t="s">
        <v>150</v>
      </c>
      <c r="E116" s="76" t="s">
        <v>149</v>
      </c>
      <c r="F116" s="75" t="s">
        <v>129</v>
      </c>
      <c r="G116" s="51" t="s">
        <v>129</v>
      </c>
      <c r="H116"/>
      <c r="I116" s="75" t="s">
        <v>129</v>
      </c>
      <c r="J116" s="75" t="s">
        <v>129</v>
      </c>
      <c r="K116" s="88"/>
      <c r="L116" s="86" t="s">
        <v>129</v>
      </c>
    </row>
    <row r="117" spans="3:10" ht="17.25" customHeight="1" thickTop="1">
      <c r="C117" s="18"/>
      <c r="F117" s="77"/>
      <c r="G117" s="52"/>
      <c r="H117"/>
      <c r="I117" s="77"/>
      <c r="J117" s="78"/>
    </row>
    <row r="118" spans="2:10" ht="13.5" customHeight="1">
      <c r="B118" s="38" t="s">
        <v>72</v>
      </c>
      <c r="C118" s="126" t="s">
        <v>203</v>
      </c>
      <c r="D118" s="34"/>
      <c r="E118" s="34"/>
      <c r="F118" s="35"/>
      <c r="G118" s="35"/>
      <c r="H118" s="35"/>
      <c r="I118" s="35"/>
      <c r="J118" s="35"/>
    </row>
    <row r="119" spans="2:10" ht="13.5" customHeight="1">
      <c r="B119"/>
      <c r="C119" s="126" t="s">
        <v>204</v>
      </c>
      <c r="D119" s="34"/>
      <c r="E119" s="34"/>
      <c r="F119" s="35"/>
      <c r="G119" s="35"/>
      <c r="H119" s="35"/>
      <c r="I119" s="35"/>
      <c r="J119" s="35"/>
    </row>
    <row r="120" spans="2:10" ht="13.5" customHeight="1">
      <c r="B120"/>
      <c r="C120" s="126" t="s">
        <v>205</v>
      </c>
      <c r="D120" s="34"/>
      <c r="E120" s="34"/>
      <c r="F120" s="35"/>
      <c r="G120" s="35"/>
      <c r="H120" s="35"/>
      <c r="I120" s="35"/>
      <c r="J120" s="35"/>
    </row>
    <row r="121" ht="7.5" customHeight="1">
      <c r="C121" s="109"/>
    </row>
    <row r="122" spans="2:3" ht="15" customHeight="1">
      <c r="B122" s="76" t="s">
        <v>149</v>
      </c>
      <c r="C122" s="109" t="s">
        <v>206</v>
      </c>
    </row>
    <row r="123" spans="2:3" ht="15" customHeight="1">
      <c r="B123" s="76"/>
      <c r="C123" s="109" t="s">
        <v>207</v>
      </c>
    </row>
    <row r="124" ht="11.25" customHeight="1">
      <c r="C124" s="109"/>
    </row>
    <row r="125" ht="15">
      <c r="C125" s="109" t="s">
        <v>208</v>
      </c>
    </row>
    <row r="126" ht="15">
      <c r="C126" s="109" t="s">
        <v>211</v>
      </c>
    </row>
    <row r="127" ht="15">
      <c r="C127" s="127"/>
    </row>
    <row r="131" ht="15">
      <c r="M131" s="9" t="s">
        <v>4</v>
      </c>
    </row>
    <row r="132" spans="6:10" ht="15">
      <c r="F132" s="22"/>
      <c r="J132" s="22"/>
    </row>
    <row r="133" spans="6:10" ht="15">
      <c r="F133" s="67"/>
      <c r="J133" s="67"/>
    </row>
    <row r="134" spans="6:10" ht="15">
      <c r="F134" s="67"/>
      <c r="G134" s="74"/>
      <c r="H134" s="74"/>
      <c r="I134" s="74"/>
      <c r="J134" s="67"/>
    </row>
    <row r="135" spans="6:10" ht="15">
      <c r="F135" s="74"/>
      <c r="G135" s="74"/>
      <c r="H135" s="74"/>
      <c r="I135" s="74"/>
      <c r="J135" s="74"/>
    </row>
    <row r="136" spans="6:10" ht="15">
      <c r="F136" s="74"/>
      <c r="G136" s="74"/>
      <c r="H136" s="74"/>
      <c r="I136" s="74"/>
      <c r="J136" s="74"/>
    </row>
    <row r="137" spans="6:10" ht="15">
      <c r="F137" s="74"/>
      <c r="G137" s="74"/>
      <c r="H137" s="74"/>
      <c r="I137" s="74"/>
      <c r="J137" s="74"/>
    </row>
    <row r="138" spans="6:10" ht="15">
      <c r="F138" s="74"/>
      <c r="G138" s="74"/>
      <c r="H138" s="74"/>
      <c r="I138" s="74"/>
      <c r="J138" s="74"/>
    </row>
    <row r="139" spans="6:10" ht="15">
      <c r="F139" s="93"/>
      <c r="G139" s="74"/>
      <c r="H139" s="74"/>
      <c r="I139" s="74"/>
      <c r="J139" s="74"/>
    </row>
    <row r="140" spans="6:10" ht="15">
      <c r="F140" s="74"/>
      <c r="G140" s="74"/>
      <c r="H140" s="74"/>
      <c r="I140" s="74"/>
      <c r="J140" s="74"/>
    </row>
    <row r="141" spans="6:10" ht="15">
      <c r="F141" s="74"/>
      <c r="G141" s="74"/>
      <c r="H141" s="74"/>
      <c r="I141" s="74"/>
      <c r="J141" s="74"/>
    </row>
    <row r="142" spans="6:10" ht="15">
      <c r="F142" s="74"/>
      <c r="G142" s="74"/>
      <c r="H142" s="74"/>
      <c r="I142" s="74"/>
      <c r="J142" s="74"/>
    </row>
    <row r="143" spans="6:10" ht="15">
      <c r="F143" s="74"/>
      <c r="G143" s="74"/>
      <c r="H143" s="74"/>
      <c r="I143" s="74"/>
      <c r="J143" s="74"/>
    </row>
    <row r="144" spans="6:10" ht="15">
      <c r="F144" s="74"/>
      <c r="G144" s="74"/>
      <c r="H144" s="74"/>
      <c r="I144" s="74"/>
      <c r="J144" s="74"/>
    </row>
    <row r="145" spans="6:10" ht="15">
      <c r="F145" s="74"/>
      <c r="G145" s="74"/>
      <c r="H145" s="74"/>
      <c r="I145" s="74"/>
      <c r="J145" s="74"/>
    </row>
    <row r="146" spans="6:10" ht="15">
      <c r="F146" s="74"/>
      <c r="G146" s="74"/>
      <c r="H146" s="74"/>
      <c r="I146" s="74"/>
      <c r="J146" s="112"/>
    </row>
  </sheetData>
  <mergeCells count="2">
    <mergeCell ref="I24:L24"/>
    <mergeCell ref="I74:L74"/>
  </mergeCells>
  <printOptions/>
  <pageMargins left="0.6" right="0.24" top="0.25" bottom="0.26" header="0.22" footer="0.2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138">
      <selection activeCell="A53" sqref="A53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5" customHeight="1"/>
    <row r="5" spans="1:10" ht="13.5" customHeight="1">
      <c r="A5" s="48" t="s">
        <v>126</v>
      </c>
      <c r="B5" s="3"/>
      <c r="C5" s="3"/>
      <c r="D5" s="3"/>
      <c r="E5" s="3"/>
      <c r="J5" s="1"/>
    </row>
    <row r="6" spans="1:5" ht="13.5" customHeight="1">
      <c r="A6" s="49" t="s">
        <v>6</v>
      </c>
      <c r="B6" s="3"/>
      <c r="C6" s="3"/>
      <c r="D6" s="3"/>
      <c r="E6" s="3"/>
    </row>
    <row r="7" spans="1:5" ht="13.5" customHeight="1">
      <c r="A7" s="50" t="s">
        <v>7</v>
      </c>
      <c r="B7" s="3"/>
      <c r="C7" s="3"/>
      <c r="D7" s="3"/>
      <c r="E7" s="3"/>
    </row>
    <row r="8" spans="1:5" ht="13.5" customHeight="1">
      <c r="A8" s="48" t="s">
        <v>73</v>
      </c>
      <c r="B8" s="3"/>
      <c r="C8" s="3"/>
      <c r="D8" s="3"/>
      <c r="E8" s="3"/>
    </row>
    <row r="9" spans="1:5" ht="10.5" customHeight="1">
      <c r="A9" s="3"/>
      <c r="B9" s="3"/>
      <c r="C9" s="3"/>
      <c r="D9" s="3"/>
      <c r="E9" s="3"/>
    </row>
    <row r="10" spans="1:10" ht="13.5" customHeight="1">
      <c r="A10" s="48" t="s">
        <v>74</v>
      </c>
      <c r="B10" s="3"/>
      <c r="C10" s="3"/>
      <c r="D10" s="3"/>
      <c r="E10" s="3"/>
      <c r="H10" s="15" t="s">
        <v>75</v>
      </c>
      <c r="J10" s="15" t="s">
        <v>75</v>
      </c>
    </row>
    <row r="11" spans="1:10" ht="13.5" customHeight="1">
      <c r="A11" s="6"/>
      <c r="B11" s="6"/>
      <c r="C11" s="6"/>
      <c r="D11" s="6"/>
      <c r="E11" s="6"/>
      <c r="H11" s="16" t="s">
        <v>76</v>
      </c>
      <c r="J11" s="16" t="s">
        <v>12</v>
      </c>
    </row>
    <row r="12" spans="1:10" ht="13.5" customHeight="1">
      <c r="A12" s="6"/>
      <c r="B12" s="6"/>
      <c r="C12" s="6"/>
      <c r="D12" s="6"/>
      <c r="E12" s="6"/>
      <c r="H12" s="16" t="s">
        <v>11</v>
      </c>
      <c r="J12" s="16" t="s">
        <v>77</v>
      </c>
    </row>
    <row r="13" spans="1:10" ht="13.5" customHeight="1">
      <c r="A13" s="6"/>
      <c r="B13" s="6"/>
      <c r="C13" s="6"/>
      <c r="D13" s="6"/>
      <c r="E13" s="6"/>
      <c r="H13" s="16" t="s">
        <v>14</v>
      </c>
      <c r="J13" s="16" t="s">
        <v>78</v>
      </c>
    </row>
    <row r="14" spans="1:10" ht="13.5" customHeight="1">
      <c r="A14" s="6"/>
      <c r="B14" s="6"/>
      <c r="C14" s="6"/>
      <c r="D14" s="6"/>
      <c r="E14" s="6"/>
      <c r="H14" s="16" t="s">
        <v>19</v>
      </c>
      <c r="J14" s="16" t="s">
        <v>79</v>
      </c>
    </row>
    <row r="15" spans="1:10" ht="13.5" customHeight="1">
      <c r="A15" s="6"/>
      <c r="B15" s="6"/>
      <c r="C15" s="6"/>
      <c r="D15" s="6"/>
      <c r="E15" s="6"/>
      <c r="H15" s="60"/>
      <c r="J15" s="61" t="s">
        <v>123</v>
      </c>
    </row>
    <row r="16" spans="1:10" ht="13.5" customHeight="1">
      <c r="A16" s="6"/>
      <c r="B16" s="6"/>
      <c r="C16" s="6"/>
      <c r="D16" s="6"/>
      <c r="E16" s="6"/>
      <c r="H16" s="17" t="s">
        <v>21</v>
      </c>
      <c r="J16" s="17" t="s">
        <v>21</v>
      </c>
    </row>
    <row r="17" spans="1:5" ht="9.75" customHeight="1">
      <c r="A17" s="6"/>
      <c r="B17" s="6"/>
      <c r="C17" s="6"/>
      <c r="D17" s="6"/>
      <c r="E17" s="6"/>
    </row>
    <row r="18" spans="1:10" ht="13.5" customHeight="1">
      <c r="A18" s="19"/>
      <c r="B18" s="12" t="s">
        <v>80</v>
      </c>
      <c r="C18" s="6"/>
      <c r="D18" s="6"/>
      <c r="E18" s="6"/>
      <c r="H18" s="25">
        <v>1697459</v>
      </c>
      <c r="I18" s="22"/>
      <c r="J18" s="25">
        <v>1680385</v>
      </c>
    </row>
    <row r="19" spans="1:10" ht="13.5" customHeight="1">
      <c r="A19" s="19"/>
      <c r="B19" s="12" t="s">
        <v>130</v>
      </c>
      <c r="H19" s="25">
        <v>460498</v>
      </c>
      <c r="I19" s="22"/>
      <c r="J19" s="25">
        <v>460025</v>
      </c>
    </row>
    <row r="20" spans="1:10" ht="13.5" customHeight="1">
      <c r="A20" s="19"/>
      <c r="B20" s="12" t="s">
        <v>131</v>
      </c>
      <c r="H20" s="25">
        <v>190117</v>
      </c>
      <c r="I20" s="22"/>
      <c r="J20" s="25">
        <v>187442</v>
      </c>
    </row>
    <row r="21" spans="1:10" ht="13.5" customHeight="1">
      <c r="A21" s="19"/>
      <c r="B21" s="12" t="s">
        <v>132</v>
      </c>
      <c r="H21" s="25">
        <v>165222</v>
      </c>
      <c r="I21" s="22"/>
      <c r="J21" s="25">
        <v>149436</v>
      </c>
    </row>
    <row r="22" spans="1:10" ht="13.5" customHeight="1">
      <c r="A22" s="19"/>
      <c r="B22" s="12" t="s">
        <v>133</v>
      </c>
      <c r="H22" s="25">
        <f>186992+91598</f>
        <v>278590</v>
      </c>
      <c r="I22" s="22"/>
      <c r="J22" s="25">
        <v>296190</v>
      </c>
    </row>
    <row r="23" spans="1:10" ht="13.5" customHeight="1">
      <c r="A23" s="19"/>
      <c r="B23" s="12" t="s">
        <v>134</v>
      </c>
      <c r="H23" s="25">
        <v>86024</v>
      </c>
      <c r="I23" s="22"/>
      <c r="J23" s="25">
        <v>83317</v>
      </c>
    </row>
    <row r="24" spans="1:10" ht="4.5" customHeight="1">
      <c r="A24" s="41"/>
      <c r="H24" s="22"/>
      <c r="I24" s="22"/>
      <c r="J24" s="22"/>
    </row>
    <row r="25" spans="1:10" ht="13.5" customHeight="1">
      <c r="A25" s="19"/>
      <c r="B25" s="12" t="s">
        <v>83</v>
      </c>
      <c r="H25" s="55"/>
      <c r="I25" s="22"/>
      <c r="J25" s="55"/>
    </row>
    <row r="26" spans="1:10" ht="13.5" customHeight="1">
      <c r="A26" s="19"/>
      <c r="B26" s="12"/>
      <c r="C26" s="9" t="s">
        <v>135</v>
      </c>
      <c r="H26" s="68">
        <v>660242</v>
      </c>
      <c r="I26" s="22"/>
      <c r="J26" s="68">
        <v>668327</v>
      </c>
    </row>
    <row r="27" spans="1:10" ht="13.5" customHeight="1">
      <c r="A27" s="41"/>
      <c r="C27" s="12" t="s">
        <v>84</v>
      </c>
      <c r="H27" s="69">
        <v>40749</v>
      </c>
      <c r="I27" s="22"/>
      <c r="J27" s="69">
        <v>41376</v>
      </c>
    </row>
    <row r="28" spans="1:10" ht="13.5" customHeight="1">
      <c r="A28" s="41"/>
      <c r="C28" s="12" t="s">
        <v>136</v>
      </c>
      <c r="H28" s="69">
        <f>142008+220456+867717-91598+2</f>
        <v>1138585</v>
      </c>
      <c r="I28" s="22"/>
      <c r="J28" s="69">
        <v>1181351</v>
      </c>
    </row>
    <row r="29" spans="1:10" ht="13.5" customHeight="1">
      <c r="A29" s="41"/>
      <c r="C29" s="12" t="s">
        <v>137</v>
      </c>
      <c r="H29" s="69">
        <v>143331</v>
      </c>
      <c r="I29" s="22"/>
      <c r="J29" s="69">
        <v>56904</v>
      </c>
    </row>
    <row r="30" spans="1:10" ht="13.5" customHeight="1">
      <c r="A30" s="41"/>
      <c r="C30" s="12" t="s">
        <v>85</v>
      </c>
      <c r="H30" s="70">
        <v>450929</v>
      </c>
      <c r="I30" s="22"/>
      <c r="J30" s="70">
        <v>411665</v>
      </c>
    </row>
    <row r="31" spans="1:10" ht="15">
      <c r="A31" s="41"/>
      <c r="H31" s="71">
        <f>SUM(H26:H30)</f>
        <v>2433836</v>
      </c>
      <c r="I31" s="22"/>
      <c r="J31" s="71">
        <f>SUM(J26:J30)</f>
        <v>2359623</v>
      </c>
    </row>
    <row r="32" spans="1:10" ht="13.5" customHeight="1">
      <c r="A32" s="19"/>
      <c r="B32" s="12" t="s">
        <v>87</v>
      </c>
      <c r="H32" s="68"/>
      <c r="I32" s="22"/>
      <c r="J32" s="68"/>
    </row>
    <row r="33" spans="1:10" ht="13.5" customHeight="1">
      <c r="A33" s="19"/>
      <c r="B33" s="12"/>
      <c r="C33" s="9" t="s">
        <v>138</v>
      </c>
      <c r="H33" s="68">
        <f>199311+536832+176951+3209</f>
        <v>916303</v>
      </c>
      <c r="I33" s="22"/>
      <c r="J33" s="68">
        <v>841346</v>
      </c>
    </row>
    <row r="34" spans="1:10" ht="13.5" customHeight="1">
      <c r="A34" s="41"/>
      <c r="C34" s="12" t="s">
        <v>88</v>
      </c>
      <c r="H34" s="69">
        <v>365347</v>
      </c>
      <c r="I34" s="22"/>
      <c r="J34" s="69">
        <v>418975</v>
      </c>
    </row>
    <row r="35" spans="1:10" ht="13.5" customHeight="1">
      <c r="A35" s="41"/>
      <c r="C35" s="12" t="s">
        <v>89</v>
      </c>
      <c r="H35" s="69">
        <v>0</v>
      </c>
      <c r="I35" s="22"/>
      <c r="J35" s="69">
        <v>24957</v>
      </c>
    </row>
    <row r="36" spans="1:10" ht="13.5" customHeight="1">
      <c r="A36" s="41"/>
      <c r="C36" s="9" t="s">
        <v>52</v>
      </c>
      <c r="H36" s="72">
        <f>251089-183165</f>
        <v>67924</v>
      </c>
      <c r="I36" s="22"/>
      <c r="J36" s="71">
        <v>73295</v>
      </c>
    </row>
    <row r="37" spans="1:10" ht="15">
      <c r="A37" s="41"/>
      <c r="H37" s="71">
        <f>SUM(H33:H36)</f>
        <v>1349574</v>
      </c>
      <c r="I37" s="22"/>
      <c r="J37" s="71">
        <f>SUM(J33:J36)</f>
        <v>1358573</v>
      </c>
    </row>
    <row r="38" spans="1:10" ht="14.25" customHeight="1">
      <c r="A38" s="19"/>
      <c r="B38" s="12" t="s">
        <v>91</v>
      </c>
      <c r="H38" s="21">
        <f>H31-H37</f>
        <v>1084262</v>
      </c>
      <c r="I38" s="67"/>
      <c r="J38" s="21">
        <f>J31-J37</f>
        <v>1001050</v>
      </c>
    </row>
    <row r="39" spans="1:10" ht="14.25" customHeight="1">
      <c r="A39" s="19"/>
      <c r="B39" s="12" t="s">
        <v>139</v>
      </c>
      <c r="H39" s="21">
        <v>1322007</v>
      </c>
      <c r="I39" s="67"/>
      <c r="J39" s="21">
        <v>1293915</v>
      </c>
    </row>
    <row r="40" spans="1:10" ht="14.25" customHeight="1">
      <c r="A40" s="19"/>
      <c r="B40" s="12" t="s">
        <v>140</v>
      </c>
      <c r="H40" s="39">
        <f>176337-165222</f>
        <v>11115</v>
      </c>
      <c r="I40" s="22"/>
      <c r="J40" s="39">
        <v>12740</v>
      </c>
    </row>
    <row r="41" spans="1:10" ht="15.75" thickBot="1">
      <c r="A41" s="41"/>
      <c r="H41" s="20">
        <f>SUM(H18:H23)+H38+H39+H40</f>
        <v>5295294</v>
      </c>
      <c r="I41" s="22"/>
      <c r="J41" s="20">
        <f>SUM(J18:J23)+J38+J39+J40</f>
        <v>5164500</v>
      </c>
    </row>
    <row r="42" spans="1:10" ht="6" customHeight="1" thickTop="1">
      <c r="A42" s="41"/>
      <c r="H42" s="22"/>
      <c r="I42" s="22"/>
      <c r="J42" s="22"/>
    </row>
    <row r="43" spans="1:10" ht="13.5" customHeight="1">
      <c r="A43" s="19"/>
      <c r="B43" s="12" t="s">
        <v>93</v>
      </c>
      <c r="H43" s="25">
        <v>693246</v>
      </c>
      <c r="I43" s="22"/>
      <c r="J43" s="25">
        <v>693246</v>
      </c>
    </row>
    <row r="44" spans="1:10" ht="13.5" customHeight="1">
      <c r="A44" s="19"/>
      <c r="B44" s="12" t="s">
        <v>95</v>
      </c>
      <c r="H44" s="25">
        <v>831059</v>
      </c>
      <c r="I44" s="22"/>
      <c r="J44" s="25">
        <v>831059</v>
      </c>
    </row>
    <row r="45" spans="1:10" ht="13.5" customHeight="1">
      <c r="A45" s="41"/>
      <c r="B45" s="12" t="s">
        <v>94</v>
      </c>
      <c r="H45" s="55"/>
      <c r="I45" s="22"/>
      <c r="J45" s="55"/>
    </row>
    <row r="46" spans="1:10" ht="13.5" customHeight="1">
      <c r="A46" s="41"/>
      <c r="C46" s="12" t="s">
        <v>141</v>
      </c>
      <c r="H46" s="36">
        <v>41740</v>
      </c>
      <c r="I46" s="22"/>
      <c r="J46" s="36">
        <v>48051</v>
      </c>
    </row>
    <row r="47" spans="1:10" ht="13.5" customHeight="1">
      <c r="A47" s="41"/>
      <c r="C47" s="12" t="s">
        <v>144</v>
      </c>
      <c r="H47" s="36">
        <v>51003</v>
      </c>
      <c r="I47" s="22"/>
      <c r="J47" s="36">
        <v>51003</v>
      </c>
    </row>
    <row r="48" spans="1:10" ht="13.5" customHeight="1">
      <c r="A48" s="41"/>
      <c r="C48" s="12" t="s">
        <v>96</v>
      </c>
      <c r="H48" s="57">
        <v>1559370</v>
      </c>
      <c r="I48" s="22"/>
      <c r="J48" s="57">
        <v>1518522</v>
      </c>
    </row>
    <row r="49" spans="1:10" ht="15">
      <c r="A49" s="41"/>
      <c r="H49" s="28">
        <f>SUM(H46:H48)</f>
        <v>1652113</v>
      </c>
      <c r="I49" s="22"/>
      <c r="J49" s="28">
        <f>SUM(J46:J48)</f>
        <v>1617576</v>
      </c>
    </row>
    <row r="50" spans="1:10" ht="14.25" customHeight="1">
      <c r="A50" s="41"/>
      <c r="B50" s="18" t="s">
        <v>118</v>
      </c>
      <c r="H50" s="25">
        <f>H43+H49+H44</f>
        <v>3176418</v>
      </c>
      <c r="I50" s="22"/>
      <c r="J50" s="25">
        <f>J43+J49+J44</f>
        <v>3141881</v>
      </c>
    </row>
    <row r="51" spans="1:10" ht="13.5" customHeight="1">
      <c r="A51" s="41"/>
      <c r="B51" s="18" t="s">
        <v>142</v>
      </c>
      <c r="H51" s="25">
        <v>7934</v>
      </c>
      <c r="I51" s="22"/>
      <c r="J51" s="25">
        <v>7934</v>
      </c>
    </row>
    <row r="52" spans="1:10" ht="13.5" customHeight="1">
      <c r="A52" s="40"/>
      <c r="B52" s="12" t="s">
        <v>97</v>
      </c>
      <c r="H52" s="39">
        <v>396088</v>
      </c>
      <c r="I52" s="22"/>
      <c r="J52" s="39">
        <v>359121</v>
      </c>
    </row>
    <row r="53" spans="1:10" ht="13.5" customHeight="1">
      <c r="A53" s="40"/>
      <c r="B53" s="12" t="s">
        <v>143</v>
      </c>
      <c r="H53" s="25">
        <f>H50+H51+H52</f>
        <v>3580440</v>
      </c>
      <c r="I53" s="22"/>
      <c r="J53" s="25">
        <f>J50+J51+J52</f>
        <v>3508936</v>
      </c>
    </row>
    <row r="54" spans="1:10" ht="13.5" customHeight="1">
      <c r="A54" s="40"/>
      <c r="B54" s="12" t="s">
        <v>119</v>
      </c>
      <c r="H54" s="21">
        <v>1420500</v>
      </c>
      <c r="I54" s="22"/>
      <c r="J54" s="21">
        <f>582074+792340</f>
        <v>1374414</v>
      </c>
    </row>
    <row r="55" spans="1:10" ht="13.5" customHeight="1">
      <c r="A55" s="40"/>
      <c r="B55" s="12" t="s">
        <v>98</v>
      </c>
      <c r="H55" s="21">
        <f>1601911-1420500</f>
        <v>181411</v>
      </c>
      <c r="I55" s="67"/>
      <c r="J55" s="21">
        <f>1539654-582074-792340</f>
        <v>165240</v>
      </c>
    </row>
    <row r="56" spans="1:10" ht="13.5" customHeight="1">
      <c r="A56" s="40"/>
      <c r="B56" s="12" t="s">
        <v>145</v>
      </c>
      <c r="H56" s="39">
        <v>112943</v>
      </c>
      <c r="I56" s="22"/>
      <c r="J56" s="39">
        <v>115910</v>
      </c>
    </row>
    <row r="57" spans="1:10" ht="15.75" thickBot="1">
      <c r="A57" s="41"/>
      <c r="H57" s="20">
        <f>SUM(H53:H56)</f>
        <v>5295294</v>
      </c>
      <c r="I57" s="22"/>
      <c r="J57" s="20">
        <f>SUM(J53:J56)</f>
        <v>5164500</v>
      </c>
    </row>
    <row r="58" spans="1:10" ht="6" customHeight="1" thickTop="1">
      <c r="A58" s="41"/>
      <c r="H58" s="22"/>
      <c r="I58" s="22"/>
      <c r="J58" s="22"/>
    </row>
    <row r="59" spans="1:10" ht="14.25" customHeight="1" thickBot="1">
      <c r="A59" s="40"/>
      <c r="B59" s="12" t="s">
        <v>209</v>
      </c>
      <c r="H59" s="128">
        <f>+(H50-H39-H40)/H43*100</f>
        <v>265.89349235336374</v>
      </c>
      <c r="I59" s="129"/>
      <c r="J59" s="128">
        <f>+(J50-J39-J40)/J43*100</f>
        <v>264.72940341523787</v>
      </c>
    </row>
    <row r="60" ht="15.75" thickTop="1"/>
    <row r="61" spans="6:10" ht="15">
      <c r="F61" s="9" t="s">
        <v>120</v>
      </c>
      <c r="H61" s="58">
        <f>+H57-H41</f>
        <v>0</v>
      </c>
      <c r="J61" s="58">
        <f>+J57-J41</f>
        <v>0</v>
      </c>
    </row>
    <row r="68" ht="12" customHeight="1"/>
    <row r="203" ht="12" customHeight="1"/>
    <row r="205" ht="8.25" customHeight="1"/>
    <row r="208" ht="8.25" customHeight="1"/>
    <row r="217" spans="2:10" ht="15">
      <c r="B217" s="6"/>
      <c r="C217" s="6"/>
      <c r="D217" s="6"/>
      <c r="E217" s="6"/>
      <c r="F217" s="6"/>
      <c r="G217" s="6"/>
      <c r="H217" s="6"/>
      <c r="I217" s="6"/>
      <c r="J217" s="6"/>
    </row>
    <row r="218" ht="10.5" customHeight="1"/>
    <row r="221" ht="10.5" customHeight="1"/>
  </sheetData>
  <printOptions/>
  <pageMargins left="0.6" right="0.24" top="0.25" bottom="0.26" header="0.22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5"/>
  <sheetViews>
    <sheetView tabSelected="1" workbookViewId="0" topLeftCell="A228">
      <selection activeCell="A235" sqref="A235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2.660156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48" t="s">
        <v>126</v>
      </c>
      <c r="B4" s="3"/>
      <c r="C4" s="3"/>
      <c r="D4" s="3"/>
      <c r="E4" s="3"/>
      <c r="F4" s="3"/>
      <c r="G4" s="3"/>
      <c r="H4" s="3"/>
      <c r="I4" s="9"/>
      <c r="J4" s="9"/>
    </row>
    <row r="5" spans="1:10" ht="15">
      <c r="A5" s="49" t="s">
        <v>6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50" t="s">
        <v>7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8" t="s">
        <v>99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8" t="s">
        <v>100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22</v>
      </c>
      <c r="B11" s="12" t="s">
        <v>185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186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12" t="s">
        <v>29</v>
      </c>
      <c r="B14" s="12" t="s">
        <v>212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12"/>
      <c r="B15" s="12" t="s">
        <v>213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9"/>
      <c r="B16" s="9" t="s">
        <v>214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12" t="s">
        <v>68</v>
      </c>
      <c r="B18" s="12" t="s">
        <v>215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12" t="s">
        <v>81</v>
      </c>
      <c r="B20" s="12" t="s">
        <v>216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9"/>
      <c r="B21" s="9"/>
      <c r="C21" s="9"/>
      <c r="D21" s="9"/>
      <c r="E21" s="9"/>
      <c r="F21" s="9"/>
      <c r="G21" s="9"/>
      <c r="H21" s="9"/>
      <c r="I21" s="3"/>
      <c r="J21" s="9"/>
      <c r="K21" s="9"/>
      <c r="L21" s="9"/>
    </row>
    <row r="22" spans="1:12" ht="15">
      <c r="A22" s="9"/>
      <c r="B22" s="9"/>
      <c r="C22" s="9"/>
      <c r="D22" s="9"/>
      <c r="E22" s="9"/>
      <c r="F22" s="9"/>
      <c r="G22" s="9"/>
      <c r="H22" s="41" t="s">
        <v>217</v>
      </c>
      <c r="I22" s="3"/>
      <c r="J22" s="41" t="s">
        <v>220</v>
      </c>
      <c r="K22" s="9"/>
      <c r="L22" s="9"/>
    </row>
    <row r="23" spans="1:12" ht="15">
      <c r="A23" s="9"/>
      <c r="B23" s="9"/>
      <c r="C23" s="9"/>
      <c r="D23" s="9"/>
      <c r="E23" s="9"/>
      <c r="F23" s="9"/>
      <c r="G23" s="9"/>
      <c r="H23" s="41" t="s">
        <v>218</v>
      </c>
      <c r="I23" s="3"/>
      <c r="J23" s="41" t="s">
        <v>221</v>
      </c>
      <c r="K23" s="9"/>
      <c r="L23" s="9"/>
    </row>
    <row r="24" spans="1:12" ht="15">
      <c r="A24" s="9"/>
      <c r="B24" s="9"/>
      <c r="C24" s="9"/>
      <c r="D24" s="9"/>
      <c r="E24" s="9"/>
      <c r="F24" s="9"/>
      <c r="G24" s="9"/>
      <c r="H24" s="137" t="s">
        <v>219</v>
      </c>
      <c r="I24" s="3"/>
      <c r="J24" s="137" t="s">
        <v>19</v>
      </c>
      <c r="K24" s="9"/>
      <c r="L24" s="9"/>
    </row>
    <row r="25" spans="1:12" ht="15">
      <c r="A25" s="9"/>
      <c r="B25" s="9"/>
      <c r="C25" s="9"/>
      <c r="D25" s="9"/>
      <c r="E25" s="9"/>
      <c r="F25" s="9"/>
      <c r="G25" s="9"/>
      <c r="H25" s="19" t="s">
        <v>21</v>
      </c>
      <c r="I25" s="9"/>
      <c r="J25" s="41" t="s">
        <v>21</v>
      </c>
      <c r="K25" s="9"/>
      <c r="L25" s="9"/>
    </row>
    <row r="26" spans="1:12" ht="15">
      <c r="A26" s="9"/>
      <c r="B26" s="9"/>
      <c r="C26" s="9"/>
      <c r="D26" s="9"/>
      <c r="E26" s="9"/>
      <c r="F26" s="9"/>
      <c r="G26" s="9"/>
      <c r="H26" s="19"/>
      <c r="I26" s="9"/>
      <c r="J26" s="9"/>
      <c r="K26" s="9"/>
      <c r="L26" s="9"/>
    </row>
    <row r="27" spans="1:12" ht="15">
      <c r="A27" s="9"/>
      <c r="B27" s="12" t="s">
        <v>101</v>
      </c>
      <c r="C27" s="9"/>
      <c r="D27" s="9"/>
      <c r="E27" s="12" t="s">
        <v>151</v>
      </c>
      <c r="F27" s="9"/>
      <c r="G27" s="9"/>
      <c r="H27" s="110">
        <f>61875-29636</f>
        <v>32239</v>
      </c>
      <c r="I27" s="9"/>
      <c r="J27" s="118">
        <v>61875</v>
      </c>
      <c r="K27" s="9"/>
      <c r="L27" s="9"/>
    </row>
    <row r="28" spans="1:12" ht="15">
      <c r="A28" s="9"/>
      <c r="C28" s="9"/>
      <c r="D28" s="9"/>
      <c r="E28" s="12" t="s">
        <v>152</v>
      </c>
      <c r="F28" s="9"/>
      <c r="G28" s="9"/>
      <c r="H28" s="110">
        <f>3471-1431</f>
        <v>2040</v>
      </c>
      <c r="I28" s="9"/>
      <c r="J28" s="118">
        <v>3471</v>
      </c>
      <c r="K28" s="9"/>
      <c r="L28" s="9"/>
    </row>
    <row r="29" spans="1:12" ht="15">
      <c r="A29" s="9"/>
      <c r="B29" s="12" t="s">
        <v>153</v>
      </c>
      <c r="C29" s="9"/>
      <c r="D29" s="9"/>
      <c r="E29" s="9"/>
      <c r="F29" s="9"/>
      <c r="G29" s="9"/>
      <c r="H29" s="110">
        <f>1535+136</f>
        <v>1671</v>
      </c>
      <c r="I29" s="9"/>
      <c r="J29" s="118">
        <v>1535</v>
      </c>
      <c r="K29" s="9"/>
      <c r="L29" s="9"/>
    </row>
    <row r="30" spans="1:12" ht="15">
      <c r="A30" s="9"/>
      <c r="B30" s="12" t="s">
        <v>200</v>
      </c>
      <c r="C30" s="9"/>
      <c r="D30" s="9"/>
      <c r="E30" s="9"/>
      <c r="F30" s="9"/>
      <c r="G30" s="9"/>
      <c r="H30" s="110">
        <f>81+849</f>
        <v>930</v>
      </c>
      <c r="I30" s="9"/>
      <c r="J30" s="118">
        <v>81</v>
      </c>
      <c r="K30" s="9"/>
      <c r="L30" s="9"/>
    </row>
    <row r="31" spans="1:12" ht="15">
      <c r="A31" s="9"/>
      <c r="B31" s="12" t="s">
        <v>202</v>
      </c>
      <c r="C31" s="9"/>
      <c r="D31" s="9"/>
      <c r="E31" s="9"/>
      <c r="F31" s="9"/>
      <c r="G31" s="9"/>
      <c r="H31" s="110">
        <f>750+152-39</f>
        <v>863</v>
      </c>
      <c r="I31" s="9"/>
      <c r="J31" s="118">
        <f>750+152</f>
        <v>902</v>
      </c>
      <c r="K31" s="9"/>
      <c r="L31" s="9"/>
    </row>
    <row r="32" spans="1:12" ht="15.75" thickBot="1">
      <c r="A32" s="9"/>
      <c r="B32" s="9"/>
      <c r="C32" s="9"/>
      <c r="D32" s="9"/>
      <c r="E32" s="9"/>
      <c r="F32" s="9"/>
      <c r="G32" s="9"/>
      <c r="H32" s="111">
        <f>SUM(H27:H31)</f>
        <v>37743</v>
      </c>
      <c r="I32" s="9"/>
      <c r="J32" s="131">
        <f>SUM(J27:J31)</f>
        <v>67864</v>
      </c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12" t="s">
        <v>82</v>
      </c>
      <c r="B34" s="12" t="s">
        <v>222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12"/>
      <c r="B35" s="12" t="s">
        <v>223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12" t="s">
        <v>86</v>
      </c>
      <c r="B37" s="12" t="s">
        <v>224</v>
      </c>
      <c r="C37" s="6"/>
      <c r="D37" s="6"/>
      <c r="E37" s="6"/>
      <c r="F37" s="6"/>
      <c r="G37" s="6"/>
      <c r="H37" s="6"/>
      <c r="I37" s="6"/>
      <c r="J37" s="6"/>
      <c r="K37" s="6"/>
      <c r="L37" s="9"/>
    </row>
    <row r="38" spans="1:12" ht="15">
      <c r="A38" s="12"/>
      <c r="B38" s="12" t="s">
        <v>225</v>
      </c>
      <c r="C38" s="6"/>
      <c r="D38" s="6"/>
      <c r="E38" s="6"/>
      <c r="F38" s="6"/>
      <c r="G38" s="6"/>
      <c r="H38" s="6"/>
      <c r="I38" s="6"/>
      <c r="J38" s="6"/>
      <c r="K38" s="6"/>
      <c r="L38" s="9"/>
    </row>
    <row r="39" spans="1:12" ht="15">
      <c r="A39" s="12"/>
      <c r="B39" s="12" t="s">
        <v>226</v>
      </c>
      <c r="C39" s="6"/>
      <c r="D39" s="6"/>
      <c r="E39" s="6"/>
      <c r="F39" s="6"/>
      <c r="G39" s="6"/>
      <c r="H39" s="6"/>
      <c r="I39" s="6"/>
      <c r="J39" s="6"/>
      <c r="K39" s="6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12" t="s">
        <v>90</v>
      </c>
      <c r="B41" s="12" t="s">
        <v>227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12"/>
      <c r="B42" s="12" t="s">
        <v>228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12"/>
      <c r="B43" s="12"/>
      <c r="C43" s="9"/>
      <c r="D43" s="9"/>
      <c r="E43" s="9"/>
      <c r="F43" s="9"/>
      <c r="G43" s="9"/>
      <c r="H43" s="9"/>
      <c r="I43" s="9"/>
      <c r="J43" s="41" t="s">
        <v>21</v>
      </c>
      <c r="K43" s="9"/>
      <c r="L43" s="9"/>
    </row>
    <row r="44" spans="1:12" ht="15.75" thickBot="1">
      <c r="A44" s="12"/>
      <c r="B44" s="19" t="s">
        <v>23</v>
      </c>
      <c r="C44" s="9" t="s">
        <v>229</v>
      </c>
      <c r="D44" s="9"/>
      <c r="E44" s="9"/>
      <c r="F44" s="9"/>
      <c r="G44" s="9"/>
      <c r="H44" s="9"/>
      <c r="I44" s="9"/>
      <c r="J44" s="135">
        <v>4087</v>
      </c>
      <c r="K44" s="9"/>
      <c r="L44" s="9"/>
    </row>
    <row r="45" spans="1:12" ht="15">
      <c r="A45" s="12"/>
      <c r="B45" s="132"/>
      <c r="C45" s="9"/>
      <c r="D45" s="9"/>
      <c r="E45" s="9"/>
      <c r="F45" s="9"/>
      <c r="G45" s="9"/>
      <c r="H45" s="9"/>
      <c r="I45" s="9"/>
      <c r="J45" s="118"/>
      <c r="K45" s="9"/>
      <c r="L45" s="9"/>
    </row>
    <row r="46" spans="1:12" ht="15.75" thickBot="1">
      <c r="A46" s="12"/>
      <c r="B46" s="19" t="s">
        <v>25</v>
      </c>
      <c r="C46" s="9" t="s">
        <v>230</v>
      </c>
      <c r="D46" s="9"/>
      <c r="E46" s="9"/>
      <c r="F46" s="9"/>
      <c r="G46" s="9"/>
      <c r="H46" s="9"/>
      <c r="I46" s="9"/>
      <c r="J46" s="135">
        <v>4087</v>
      </c>
      <c r="K46" s="9"/>
      <c r="L46" s="9"/>
    </row>
    <row r="47" spans="1:12" ht="15.75" thickBot="1">
      <c r="A47" s="12"/>
      <c r="B47" s="12"/>
      <c r="C47" s="9" t="s">
        <v>231</v>
      </c>
      <c r="D47" s="9"/>
      <c r="E47" s="9"/>
      <c r="F47" s="9"/>
      <c r="G47" s="9"/>
      <c r="H47" s="9"/>
      <c r="I47" s="9"/>
      <c r="J47" s="136">
        <v>4087</v>
      </c>
      <c r="K47" s="9"/>
      <c r="L47" s="9"/>
    </row>
    <row r="48" spans="1:12" ht="15.75" thickBot="1">
      <c r="A48" s="12"/>
      <c r="B48" s="12"/>
      <c r="C48" s="9" t="s">
        <v>232</v>
      </c>
      <c r="D48" s="9"/>
      <c r="E48" s="9"/>
      <c r="F48" s="9"/>
      <c r="G48" s="9"/>
      <c r="H48" s="9"/>
      <c r="I48" s="9"/>
      <c r="J48" s="135">
        <v>4431</v>
      </c>
      <c r="K48" s="9"/>
      <c r="L48" s="9"/>
    </row>
    <row r="49" spans="1:12" ht="15">
      <c r="A49" s="12"/>
      <c r="B49" s="12"/>
      <c r="C49" s="9"/>
      <c r="D49" s="9"/>
      <c r="E49" s="9"/>
      <c r="F49" s="9"/>
      <c r="G49" s="9"/>
      <c r="H49" s="9"/>
      <c r="I49" s="9"/>
      <c r="J49" s="74"/>
      <c r="K49" s="9"/>
      <c r="L49" s="9"/>
    </row>
    <row r="50" spans="1:12" ht="15">
      <c r="A50" s="12"/>
      <c r="B50" s="12"/>
      <c r="C50" s="9"/>
      <c r="D50" s="9"/>
      <c r="E50" s="9"/>
      <c r="F50" s="9"/>
      <c r="G50" s="9"/>
      <c r="H50" s="9"/>
      <c r="I50" s="9"/>
      <c r="J50" s="74"/>
      <c r="K50" s="9"/>
      <c r="L50" s="9"/>
    </row>
    <row r="51" spans="1:12" ht="15">
      <c r="A51" s="12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48" t="s">
        <v>126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customHeight="1">
      <c r="A57" s="49" t="s">
        <v>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 customHeight="1">
      <c r="A58" s="50" t="s">
        <v>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48" t="s">
        <v>102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48" t="s">
        <v>103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2" t="s">
        <v>92</v>
      </c>
      <c r="B63" s="12" t="s">
        <v>256</v>
      </c>
      <c r="C63" s="6"/>
      <c r="D63" s="6"/>
      <c r="E63" s="6"/>
      <c r="F63" s="6"/>
      <c r="G63" s="6"/>
      <c r="H63" s="6"/>
      <c r="I63" s="6"/>
      <c r="J63" s="6"/>
      <c r="K63" s="6"/>
      <c r="L63" s="9"/>
    </row>
    <row r="64" spans="1:12" ht="15">
      <c r="A64" s="9"/>
      <c r="B64" s="12" t="s">
        <v>254</v>
      </c>
      <c r="C64" s="6"/>
      <c r="D64" s="6"/>
      <c r="E64" s="6"/>
      <c r="F64" s="6"/>
      <c r="G64" s="6"/>
      <c r="H64" s="6"/>
      <c r="I64" s="6"/>
      <c r="J64" s="6"/>
      <c r="K64" s="6"/>
      <c r="L64" s="9"/>
    </row>
    <row r="65" spans="1:12" ht="15">
      <c r="A65" s="9"/>
      <c r="B65" s="12" t="s">
        <v>255</v>
      </c>
      <c r="C65" s="6"/>
      <c r="D65" s="6"/>
      <c r="E65" s="6"/>
      <c r="F65" s="6"/>
      <c r="G65" s="6"/>
      <c r="H65" s="6"/>
      <c r="I65" s="6"/>
      <c r="J65" s="6"/>
      <c r="K65" s="6"/>
      <c r="L65" s="9"/>
    </row>
    <row r="66" spans="1:12" ht="15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9"/>
    </row>
    <row r="67" spans="1:12" ht="15">
      <c r="A67" s="12" t="s">
        <v>154</v>
      </c>
      <c r="B67" s="79" t="s">
        <v>184</v>
      </c>
      <c r="C67" s="80"/>
      <c r="D67" s="80"/>
      <c r="E67" s="80"/>
      <c r="F67" s="80"/>
      <c r="G67" s="80"/>
      <c r="H67" s="80"/>
      <c r="I67" s="80"/>
      <c r="J67" s="80"/>
      <c r="K67" s="80"/>
      <c r="L67" s="9"/>
    </row>
    <row r="68" spans="1:12" ht="15">
      <c r="A68" s="9"/>
      <c r="B68" s="79" t="s">
        <v>272</v>
      </c>
      <c r="C68" s="80"/>
      <c r="D68" s="80"/>
      <c r="E68" s="80"/>
      <c r="F68" s="80"/>
      <c r="G68" s="80"/>
      <c r="H68" s="80"/>
      <c r="I68" s="80"/>
      <c r="J68" s="80"/>
      <c r="K68" s="80"/>
      <c r="L68" s="9"/>
    </row>
    <row r="69" spans="1:12" ht="15">
      <c r="A69" s="9"/>
      <c r="B69" s="79" t="s">
        <v>276</v>
      </c>
      <c r="C69" s="80"/>
      <c r="D69" s="80"/>
      <c r="E69" s="80"/>
      <c r="F69" s="80"/>
      <c r="G69" s="80"/>
      <c r="H69" s="80"/>
      <c r="I69" s="80"/>
      <c r="J69" s="80"/>
      <c r="K69" s="80"/>
      <c r="L69" s="9"/>
    </row>
    <row r="70" spans="1:12" ht="15">
      <c r="A70" s="9"/>
      <c r="B70" s="79" t="s">
        <v>275</v>
      </c>
      <c r="C70" s="80"/>
      <c r="D70" s="80"/>
      <c r="E70" s="80"/>
      <c r="F70" s="80"/>
      <c r="G70" s="80"/>
      <c r="H70" s="80"/>
      <c r="I70" s="80"/>
      <c r="J70" s="80"/>
      <c r="K70" s="80"/>
      <c r="L70" s="9"/>
    </row>
    <row r="71" spans="1:12" ht="15">
      <c r="A71" s="9"/>
      <c r="B71" s="79" t="s">
        <v>274</v>
      </c>
      <c r="C71" s="80"/>
      <c r="D71" s="80"/>
      <c r="E71" s="80"/>
      <c r="F71" s="80"/>
      <c r="G71" s="80"/>
      <c r="H71" s="80"/>
      <c r="I71" s="80"/>
      <c r="J71" s="80"/>
      <c r="K71" s="80"/>
      <c r="L71" s="9"/>
    </row>
    <row r="72" spans="1:12" ht="15">
      <c r="A72" s="9"/>
      <c r="B72" s="79" t="s">
        <v>273</v>
      </c>
      <c r="C72" s="80"/>
      <c r="D72" s="80"/>
      <c r="E72" s="80"/>
      <c r="F72" s="80"/>
      <c r="G72" s="80"/>
      <c r="H72" s="80"/>
      <c r="I72" s="80"/>
      <c r="J72" s="80"/>
      <c r="K72" s="80"/>
      <c r="L72" s="9"/>
    </row>
    <row r="73" spans="1:12" ht="15">
      <c r="A73" s="9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9"/>
    </row>
    <row r="74" spans="1:12" ht="15">
      <c r="A74" s="12" t="s">
        <v>155</v>
      </c>
      <c r="B74" s="12" t="s">
        <v>233</v>
      </c>
      <c r="C74" s="6"/>
      <c r="D74" s="6"/>
      <c r="E74" s="6"/>
      <c r="F74" s="6"/>
      <c r="G74" s="6"/>
      <c r="H74" s="6"/>
      <c r="I74" s="6"/>
      <c r="J74" s="6"/>
      <c r="K74" s="6"/>
      <c r="L74" s="9"/>
    </row>
    <row r="75" spans="1:12" ht="15">
      <c r="A75" s="12"/>
      <c r="B75" s="12" t="s">
        <v>156</v>
      </c>
      <c r="C75" s="6"/>
      <c r="D75" s="6"/>
      <c r="E75" s="6"/>
      <c r="F75" s="6"/>
      <c r="G75" s="6"/>
      <c r="H75" s="6"/>
      <c r="I75" s="6"/>
      <c r="J75" s="6"/>
      <c r="K75" s="6"/>
      <c r="L75" s="9"/>
    </row>
    <row r="76" spans="1:12" ht="15">
      <c r="A76" s="12"/>
      <c r="B76" s="12" t="s">
        <v>157</v>
      </c>
      <c r="C76" s="6"/>
      <c r="D76" s="6"/>
      <c r="E76" s="6"/>
      <c r="F76" s="6"/>
      <c r="G76" s="6"/>
      <c r="H76" s="6"/>
      <c r="I76" s="6"/>
      <c r="J76" s="6"/>
      <c r="K76" s="6"/>
      <c r="L76" s="9"/>
    </row>
    <row r="77" spans="1:12" ht="15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9"/>
    </row>
    <row r="78" spans="1:12" ht="15">
      <c r="A78" s="12" t="s">
        <v>158</v>
      </c>
      <c r="B78" s="12" t="s">
        <v>121</v>
      </c>
      <c r="C78" s="6"/>
      <c r="D78" s="6"/>
      <c r="E78" s="6"/>
      <c r="F78" s="6"/>
      <c r="G78" s="6"/>
      <c r="H78" s="6"/>
      <c r="I78" s="6"/>
      <c r="J78" s="6"/>
      <c r="K78" s="6"/>
      <c r="L78" s="9"/>
    </row>
    <row r="79" spans="1:12" ht="15">
      <c r="A79" s="9"/>
      <c r="B79" s="12" t="s">
        <v>234</v>
      </c>
      <c r="C79" s="6"/>
      <c r="D79" s="6"/>
      <c r="E79" s="6"/>
      <c r="F79" s="6"/>
      <c r="G79" s="6"/>
      <c r="H79" s="6"/>
      <c r="I79" s="6"/>
      <c r="J79" s="6"/>
      <c r="K79" s="6"/>
      <c r="L79" s="9"/>
    </row>
    <row r="80" spans="1:12" ht="15">
      <c r="A80" s="9"/>
      <c r="B80" s="12" t="s">
        <v>223</v>
      </c>
      <c r="C80" s="6"/>
      <c r="D80" s="6"/>
      <c r="E80" s="6"/>
      <c r="F80" s="6"/>
      <c r="G80" s="6"/>
      <c r="H80" s="6"/>
      <c r="I80" s="6"/>
      <c r="J80" s="6"/>
      <c r="K80" s="6"/>
      <c r="L80" s="9"/>
    </row>
    <row r="81" spans="1:12" ht="15">
      <c r="A81" s="12"/>
      <c r="B81" s="4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>
      <c r="A82" s="12" t="s">
        <v>159</v>
      </c>
      <c r="B82" s="45" t="s">
        <v>235</v>
      </c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9"/>
      <c r="B83" s="9" t="s">
        <v>160</v>
      </c>
      <c r="C83" s="9"/>
      <c r="D83" s="9"/>
      <c r="E83" s="9"/>
      <c r="F83" s="9"/>
      <c r="G83" s="9"/>
      <c r="H83" s="9"/>
      <c r="I83" s="9"/>
      <c r="J83" s="41" t="s">
        <v>21</v>
      </c>
      <c r="K83" s="9"/>
      <c r="L83" s="9"/>
    </row>
    <row r="84" spans="1:12" ht="15">
      <c r="A84" s="9"/>
      <c r="B84" s="9"/>
      <c r="C84" s="9" t="s">
        <v>161</v>
      </c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/>
      <c r="B85" s="9"/>
      <c r="C85" s="9"/>
      <c r="D85" s="9" t="s">
        <v>162</v>
      </c>
      <c r="E85" s="9"/>
      <c r="F85" s="9"/>
      <c r="G85" s="9"/>
      <c r="H85" s="9"/>
      <c r="I85" s="9"/>
      <c r="J85" s="102">
        <f>329804-5561</f>
        <v>324243</v>
      </c>
      <c r="K85" s="9"/>
      <c r="L85" s="9"/>
    </row>
    <row r="86" spans="1:12" ht="15">
      <c r="A86" s="9"/>
      <c r="B86" s="9"/>
      <c r="C86" s="9"/>
      <c r="D86" s="9" t="s">
        <v>188</v>
      </c>
      <c r="E86" s="9"/>
      <c r="F86" s="9"/>
      <c r="G86" s="9"/>
      <c r="H86" s="9"/>
      <c r="I86" s="76" t="s">
        <v>72</v>
      </c>
      <c r="J86" s="103">
        <v>27871</v>
      </c>
      <c r="K86" s="9"/>
      <c r="L86" s="9"/>
    </row>
    <row r="87" spans="1:12" ht="15">
      <c r="A87" s="9"/>
      <c r="B87" s="9"/>
      <c r="C87" s="9"/>
      <c r="D87" s="9" t="s">
        <v>189</v>
      </c>
      <c r="E87" s="9"/>
      <c r="F87" s="9"/>
      <c r="G87" s="9"/>
      <c r="H87" s="9"/>
      <c r="I87" s="76" t="s">
        <v>72</v>
      </c>
      <c r="J87" s="103">
        <v>2952</v>
      </c>
      <c r="K87" s="9"/>
      <c r="L87" s="9"/>
    </row>
    <row r="88" spans="1:12" ht="15">
      <c r="A88" s="9"/>
      <c r="B88" s="9"/>
      <c r="C88" s="9"/>
      <c r="D88" s="9" t="s">
        <v>190</v>
      </c>
      <c r="E88" s="9"/>
      <c r="F88" s="9"/>
      <c r="G88" s="9"/>
      <c r="H88" s="9"/>
      <c r="I88" s="76" t="s">
        <v>72</v>
      </c>
      <c r="J88" s="103">
        <v>841</v>
      </c>
      <c r="K88" s="9"/>
      <c r="L88" s="9"/>
    </row>
    <row r="89" spans="1:12" ht="15">
      <c r="A89" s="9"/>
      <c r="B89" s="9"/>
      <c r="C89" s="9"/>
      <c r="D89" s="9" t="s">
        <v>191</v>
      </c>
      <c r="E89" s="9"/>
      <c r="F89" s="9"/>
      <c r="G89" s="9"/>
      <c r="H89" s="9"/>
      <c r="I89" s="9" t="s">
        <v>72</v>
      </c>
      <c r="J89" s="103">
        <v>741</v>
      </c>
      <c r="K89" s="9"/>
      <c r="L89" s="9"/>
    </row>
    <row r="90" spans="1:12" ht="15">
      <c r="A90" s="9"/>
      <c r="B90" s="9"/>
      <c r="C90" s="9"/>
      <c r="D90" s="9" t="s">
        <v>192</v>
      </c>
      <c r="E90" s="9"/>
      <c r="F90" s="9"/>
      <c r="G90" s="9"/>
      <c r="H90" s="9"/>
      <c r="I90" s="76" t="s">
        <v>72</v>
      </c>
      <c r="J90" s="103">
        <v>157</v>
      </c>
      <c r="K90" s="9"/>
      <c r="L90" s="9"/>
    </row>
    <row r="91" spans="1:12" ht="15">
      <c r="A91" s="9"/>
      <c r="B91" s="9"/>
      <c r="C91" s="9"/>
      <c r="D91" s="9"/>
      <c r="E91" s="9"/>
      <c r="F91" s="9"/>
      <c r="G91" s="9"/>
      <c r="H91" s="9"/>
      <c r="I91" s="9"/>
      <c r="J91" s="105">
        <f>SUM(J85:J90)</f>
        <v>356805</v>
      </c>
      <c r="K91" s="9"/>
      <c r="L91" s="9"/>
    </row>
    <row r="92" spans="1:12" ht="15">
      <c r="A92" s="9"/>
      <c r="B92" s="9"/>
      <c r="C92" s="9" t="s">
        <v>163</v>
      </c>
      <c r="D92" s="9"/>
      <c r="E92" s="9"/>
      <c r="F92" s="9"/>
      <c r="G92" s="9"/>
      <c r="H92" s="9"/>
      <c r="I92" s="9"/>
      <c r="J92" s="103"/>
      <c r="K92" s="9"/>
      <c r="L92" s="9"/>
    </row>
    <row r="93" spans="1:12" ht="15">
      <c r="A93" s="9"/>
      <c r="B93" s="9"/>
      <c r="C93" s="9"/>
      <c r="D93" s="9" t="s">
        <v>162</v>
      </c>
      <c r="E93" s="9"/>
      <c r="F93" s="9"/>
      <c r="G93" s="9"/>
      <c r="H93" s="9"/>
      <c r="I93" s="9"/>
      <c r="J93" s="103">
        <v>5561</v>
      </c>
      <c r="K93" s="9"/>
      <c r="L93" s="9"/>
    </row>
    <row r="94" spans="1:12" ht="15">
      <c r="A94" s="9"/>
      <c r="B94" s="9"/>
      <c r="C94" s="9"/>
      <c r="D94" s="9" t="s">
        <v>193</v>
      </c>
      <c r="E94" s="9"/>
      <c r="F94" s="9"/>
      <c r="G94" s="9"/>
      <c r="H94" s="9"/>
      <c r="I94" s="9" t="s">
        <v>72</v>
      </c>
      <c r="J94" s="104">
        <v>2981</v>
      </c>
      <c r="K94" s="9"/>
      <c r="L94" s="9"/>
    </row>
    <row r="95" spans="1:12" ht="15">
      <c r="A95" s="9"/>
      <c r="B95" s="9"/>
      <c r="C95" s="9"/>
      <c r="D95" s="9"/>
      <c r="E95" s="9"/>
      <c r="F95" s="9"/>
      <c r="G95" s="9"/>
      <c r="H95" s="9"/>
      <c r="I95" s="9"/>
      <c r="J95" s="104">
        <f>SUM(J93:J94)</f>
        <v>8542</v>
      </c>
      <c r="K95" s="9"/>
      <c r="L95" s="9"/>
    </row>
    <row r="96" spans="1:12" ht="15.75" thickBot="1">
      <c r="A96" s="9"/>
      <c r="B96" s="9"/>
      <c r="C96" s="9" t="s">
        <v>236</v>
      </c>
      <c r="D96" s="9"/>
      <c r="E96" s="9"/>
      <c r="F96" s="9"/>
      <c r="G96" s="9"/>
      <c r="H96" s="9"/>
      <c r="I96" s="9"/>
      <c r="J96" s="134">
        <f>+J91+J95</f>
        <v>365347</v>
      </c>
      <c r="K96" s="9"/>
      <c r="L96" s="9"/>
    </row>
    <row r="97" spans="1:12" ht="15">
      <c r="A97" s="9"/>
      <c r="B97" s="9"/>
      <c r="C97" s="9"/>
      <c r="D97" s="9"/>
      <c r="E97" s="9"/>
      <c r="F97" s="9"/>
      <c r="G97" s="9"/>
      <c r="H97" s="9"/>
      <c r="I97" s="9"/>
      <c r="J97" s="100"/>
      <c r="K97" s="9"/>
      <c r="L97" s="9"/>
    </row>
    <row r="98" spans="1:12" ht="15">
      <c r="A98" s="9"/>
      <c r="B98" s="9"/>
      <c r="C98" s="9"/>
      <c r="D98" s="9"/>
      <c r="E98" s="9"/>
      <c r="F98" s="9"/>
      <c r="G98" s="9"/>
      <c r="H98" s="9"/>
      <c r="I98" s="9"/>
      <c r="J98" s="100"/>
      <c r="K98" s="9"/>
      <c r="L98" s="9"/>
    </row>
    <row r="99" spans="1:12" ht="15">
      <c r="A99" s="9"/>
      <c r="B99" s="9"/>
      <c r="C99" s="9"/>
      <c r="D99" s="9"/>
      <c r="E99" s="9"/>
      <c r="F99" s="9"/>
      <c r="G99" s="9"/>
      <c r="H99" s="9"/>
      <c r="I99" s="9"/>
      <c r="J99" s="100"/>
      <c r="K99" s="9"/>
      <c r="L99" s="9"/>
    </row>
    <row r="100" spans="1:12" ht="15">
      <c r="A100" s="9"/>
      <c r="B100" s="9"/>
      <c r="C100" s="9"/>
      <c r="D100" s="9"/>
      <c r="E100" s="9"/>
      <c r="F100" s="9"/>
      <c r="G100" s="9"/>
      <c r="H100" s="9"/>
      <c r="I100" s="9"/>
      <c r="J100" s="100"/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9"/>
      <c r="H101" s="9"/>
      <c r="I101" s="9"/>
      <c r="J101" s="100"/>
      <c r="K101" s="9"/>
      <c r="L101" s="9"/>
    </row>
    <row r="102" spans="1:12" ht="15">
      <c r="A102" s="9"/>
      <c r="B102" s="9"/>
      <c r="C102" s="9"/>
      <c r="D102" s="9"/>
      <c r="E102" s="9"/>
      <c r="F102" s="9"/>
      <c r="G102" s="9"/>
      <c r="H102" s="9"/>
      <c r="I102" s="9"/>
      <c r="J102" s="100"/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100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9"/>
      <c r="H104" s="9"/>
      <c r="I104" s="9"/>
      <c r="J104" s="100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100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100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100"/>
      <c r="K107" s="9"/>
      <c r="L107" s="9"/>
    </row>
    <row r="108" spans="1:12" ht="15">
      <c r="A108" s="48" t="s">
        <v>126</v>
      </c>
      <c r="B108" s="9"/>
      <c r="C108" s="9"/>
      <c r="D108" s="9"/>
      <c r="E108" s="9"/>
      <c r="F108" s="9"/>
      <c r="G108" s="9"/>
      <c r="H108" s="9"/>
      <c r="I108" s="9"/>
      <c r="J108" s="100"/>
      <c r="K108" s="9"/>
      <c r="L108" s="9"/>
    </row>
    <row r="109" spans="1:12" ht="15">
      <c r="A109" s="49" t="s">
        <v>6</v>
      </c>
      <c r="B109" s="9"/>
      <c r="C109" s="9"/>
      <c r="D109" s="9"/>
      <c r="E109" s="9"/>
      <c r="F109" s="9"/>
      <c r="G109" s="9"/>
      <c r="H109" s="9"/>
      <c r="I109" s="9"/>
      <c r="J109" s="100"/>
      <c r="K109" s="9"/>
      <c r="L109" s="9"/>
    </row>
    <row r="110" spans="1:12" ht="15">
      <c r="A110" s="50" t="s">
        <v>7</v>
      </c>
      <c r="B110" s="9"/>
      <c r="C110" s="9"/>
      <c r="D110" s="9"/>
      <c r="E110" s="9"/>
      <c r="F110" s="9"/>
      <c r="G110" s="9"/>
      <c r="H110" s="9"/>
      <c r="I110" s="9"/>
      <c r="J110" s="100"/>
      <c r="K110" s="9"/>
      <c r="L110" s="9"/>
    </row>
    <row r="111" spans="1:12" ht="15">
      <c r="A111" s="48" t="s">
        <v>110</v>
      </c>
      <c r="B111" s="9"/>
      <c r="C111" s="9"/>
      <c r="D111" s="9"/>
      <c r="E111" s="9"/>
      <c r="F111" s="9"/>
      <c r="G111" s="9"/>
      <c r="H111" s="9"/>
      <c r="I111" s="9"/>
      <c r="J111" s="100"/>
      <c r="K111" s="9"/>
      <c r="L111" s="9"/>
    </row>
    <row r="112" spans="1:12" ht="15">
      <c r="A112" s="12"/>
      <c r="B112" s="9"/>
      <c r="C112" s="9"/>
      <c r="D112" s="9"/>
      <c r="E112" s="9"/>
      <c r="F112" s="9"/>
      <c r="G112" s="9"/>
      <c r="H112" s="9"/>
      <c r="I112" s="9"/>
      <c r="J112" s="100"/>
      <c r="K112" s="9"/>
      <c r="L112" s="9"/>
    </row>
    <row r="113" spans="1:12" ht="15">
      <c r="A113" s="48" t="s">
        <v>103</v>
      </c>
      <c r="B113" s="9"/>
      <c r="C113" s="9"/>
      <c r="D113" s="9"/>
      <c r="E113" s="9"/>
      <c r="F113" s="9"/>
      <c r="G113" s="9"/>
      <c r="H113" s="9"/>
      <c r="I113" s="9"/>
      <c r="J113" s="100"/>
      <c r="K113" s="9"/>
      <c r="L113" s="9"/>
    </row>
    <row r="114" spans="1:12" ht="15">
      <c r="A114" s="9"/>
      <c r="B114" s="9"/>
      <c r="C114" s="9"/>
      <c r="D114" s="9"/>
      <c r="E114" s="9"/>
      <c r="F114" s="9"/>
      <c r="G114" s="9"/>
      <c r="H114" s="9"/>
      <c r="I114" s="9"/>
      <c r="J114" s="100"/>
      <c r="K114" s="9"/>
      <c r="L114" s="9"/>
    </row>
    <row r="115" spans="1:12" ht="15">
      <c r="A115" s="12" t="s">
        <v>159</v>
      </c>
      <c r="B115" s="45" t="s">
        <v>235</v>
      </c>
      <c r="C115" s="9"/>
      <c r="D115" s="9"/>
      <c r="E115" s="9"/>
      <c r="F115" s="9"/>
      <c r="G115" s="9"/>
      <c r="H115" s="9"/>
      <c r="I115" s="9"/>
      <c r="J115" s="101" t="s">
        <v>21</v>
      </c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9"/>
      <c r="H116" s="9"/>
      <c r="I116" s="9"/>
      <c r="J116" s="100"/>
      <c r="K116" s="9"/>
      <c r="L116" s="9"/>
    </row>
    <row r="117" spans="1:12" ht="15">
      <c r="A117" s="9"/>
      <c r="B117" s="9" t="s">
        <v>237</v>
      </c>
      <c r="C117" s="9"/>
      <c r="D117" s="9"/>
      <c r="E117" s="9"/>
      <c r="F117" s="9"/>
      <c r="G117" s="9"/>
      <c r="H117" s="9"/>
      <c r="I117" s="9"/>
      <c r="J117" s="100">
        <f>+J96</f>
        <v>365347</v>
      </c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9"/>
      <c r="H118" s="9"/>
      <c r="I118" s="9"/>
      <c r="J118" s="100"/>
      <c r="K118" s="9"/>
      <c r="L118" s="9"/>
    </row>
    <row r="119" spans="1:12" ht="15">
      <c r="A119" s="9"/>
      <c r="B119" s="9" t="s">
        <v>164</v>
      </c>
      <c r="C119" s="9"/>
      <c r="D119" s="9"/>
      <c r="E119" s="9"/>
      <c r="F119" s="9"/>
      <c r="G119" s="9"/>
      <c r="H119" s="9"/>
      <c r="I119" s="9"/>
      <c r="J119" s="100"/>
      <c r="K119" s="9"/>
      <c r="L119" s="9"/>
    </row>
    <row r="120" spans="1:12" ht="15">
      <c r="A120" s="9"/>
      <c r="B120" s="9"/>
      <c r="C120" s="9" t="s">
        <v>161</v>
      </c>
      <c r="D120" s="9"/>
      <c r="E120" s="9"/>
      <c r="F120" s="9"/>
      <c r="G120" s="9"/>
      <c r="H120" s="9"/>
      <c r="I120" s="9"/>
      <c r="J120" s="100"/>
      <c r="K120" s="9"/>
      <c r="L120" s="9"/>
    </row>
    <row r="121" spans="1:12" ht="15">
      <c r="A121" s="9"/>
      <c r="B121" s="9"/>
      <c r="C121" s="9"/>
      <c r="D121" s="9" t="s">
        <v>162</v>
      </c>
      <c r="E121" s="9"/>
      <c r="F121" s="9"/>
      <c r="G121" s="9"/>
      <c r="H121" s="9"/>
      <c r="I121" s="9"/>
      <c r="J121" s="102">
        <f>1373438-3060</f>
        <v>1370378</v>
      </c>
      <c r="K121" s="9"/>
      <c r="L121" s="9"/>
    </row>
    <row r="122" spans="1:12" ht="15">
      <c r="A122" s="9"/>
      <c r="B122" s="9"/>
      <c r="C122" s="9"/>
      <c r="D122" s="9" t="s">
        <v>194</v>
      </c>
      <c r="E122" s="9"/>
      <c r="F122" s="9"/>
      <c r="G122" s="9"/>
      <c r="H122" s="9"/>
      <c r="I122" s="9" t="s">
        <v>72</v>
      </c>
      <c r="J122" s="103">
        <v>41429</v>
      </c>
      <c r="K122" s="9"/>
      <c r="L122" s="9"/>
    </row>
    <row r="123" spans="1:12" ht="15">
      <c r="A123" s="9"/>
      <c r="B123" s="9"/>
      <c r="C123" s="9"/>
      <c r="D123" s="9" t="s">
        <v>195</v>
      </c>
      <c r="E123" s="9"/>
      <c r="F123" s="9"/>
      <c r="G123" s="9"/>
      <c r="H123" s="9"/>
      <c r="I123" s="9" t="s">
        <v>72</v>
      </c>
      <c r="J123" s="103">
        <v>2593</v>
      </c>
      <c r="K123" s="9"/>
      <c r="L123" s="9"/>
    </row>
    <row r="124" spans="1:12" ht="15">
      <c r="A124" s="9"/>
      <c r="B124" s="9"/>
      <c r="C124" s="9"/>
      <c r="D124" s="9" t="s">
        <v>196</v>
      </c>
      <c r="E124" s="9"/>
      <c r="F124" s="9"/>
      <c r="G124" s="9"/>
      <c r="H124" s="9"/>
      <c r="I124" s="76" t="s">
        <v>72</v>
      </c>
      <c r="J124" s="103">
        <v>2261</v>
      </c>
      <c r="K124" s="9"/>
      <c r="L124" s="9"/>
    </row>
    <row r="125" spans="1:12" ht="15">
      <c r="A125" s="9"/>
      <c r="B125" s="9"/>
      <c r="C125" s="9"/>
      <c r="D125" s="9" t="s">
        <v>197</v>
      </c>
      <c r="E125" s="9"/>
      <c r="F125" s="9"/>
      <c r="G125" s="9"/>
      <c r="H125" s="9"/>
      <c r="I125" s="76" t="s">
        <v>72</v>
      </c>
      <c r="J125" s="103">
        <v>3060</v>
      </c>
      <c r="K125" s="9"/>
      <c r="L125" s="9"/>
    </row>
    <row r="126" spans="1:12" ht="15">
      <c r="A126" s="9"/>
      <c r="B126" s="9"/>
      <c r="C126" s="9"/>
      <c r="D126" s="9" t="s">
        <v>198</v>
      </c>
      <c r="E126" s="9"/>
      <c r="F126" s="9"/>
      <c r="G126" s="9"/>
      <c r="H126" s="9"/>
      <c r="I126" s="9" t="s">
        <v>72</v>
      </c>
      <c r="J126" s="104">
        <v>779</v>
      </c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9"/>
      <c r="H127" s="9"/>
      <c r="I127" s="9"/>
      <c r="J127" s="104">
        <f>SUM(J121:J126)</f>
        <v>1420500</v>
      </c>
      <c r="K127" s="9"/>
      <c r="L127" s="9"/>
    </row>
    <row r="128" spans="1:12" ht="15.75" thickBot="1">
      <c r="A128" s="9"/>
      <c r="B128" s="9" t="s">
        <v>165</v>
      </c>
      <c r="C128" s="9"/>
      <c r="D128" s="9"/>
      <c r="E128" s="9"/>
      <c r="F128" s="9"/>
      <c r="G128" s="9"/>
      <c r="H128" s="9"/>
      <c r="I128" s="9"/>
      <c r="J128" s="130">
        <f>+J117+J127</f>
        <v>1785847</v>
      </c>
      <c r="K128" s="9"/>
      <c r="L128" s="9"/>
    </row>
    <row r="129" spans="1:12" ht="15">
      <c r="A129" s="9"/>
      <c r="B129" s="109" t="s">
        <v>179</v>
      </c>
      <c r="C129" s="9"/>
      <c r="D129" s="9"/>
      <c r="E129" s="9"/>
      <c r="F129" s="9"/>
      <c r="G129" s="9"/>
      <c r="H129" s="9"/>
      <c r="I129" s="9"/>
      <c r="J129" s="74"/>
      <c r="K129" s="9"/>
      <c r="L129" s="9"/>
    </row>
    <row r="130" spans="1:12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">
      <c r="A131" s="12" t="s">
        <v>166</v>
      </c>
      <c r="B131" s="12" t="s">
        <v>180</v>
      </c>
      <c r="C131" s="6"/>
      <c r="D131" s="6"/>
      <c r="E131" s="6"/>
      <c r="F131" s="6"/>
      <c r="G131" s="6"/>
      <c r="H131" s="6"/>
      <c r="I131" s="6"/>
      <c r="J131" s="6"/>
      <c r="K131" s="6"/>
      <c r="L131" s="9"/>
    </row>
    <row r="132" spans="1:12" ht="15">
      <c r="A132" s="9"/>
      <c r="B132" s="12" t="s">
        <v>182</v>
      </c>
      <c r="C132" s="6"/>
      <c r="D132" s="6"/>
      <c r="E132" s="6"/>
      <c r="F132" s="6"/>
      <c r="G132" s="6"/>
      <c r="H132" s="6"/>
      <c r="I132" s="6"/>
      <c r="J132" s="6"/>
      <c r="K132" s="6"/>
      <c r="L132" s="9"/>
    </row>
    <row r="133" spans="1:12" ht="15">
      <c r="A133" s="9"/>
      <c r="B133" s="12" t="s">
        <v>183</v>
      </c>
      <c r="C133" s="6"/>
      <c r="D133" s="6"/>
      <c r="E133" s="6"/>
      <c r="F133" s="6"/>
      <c r="G133" s="6"/>
      <c r="H133" s="6"/>
      <c r="I133" s="6"/>
      <c r="J133" s="6"/>
      <c r="K133" s="6"/>
      <c r="L133" s="9"/>
    </row>
    <row r="134" spans="1:12" ht="15">
      <c r="A134" s="9"/>
      <c r="B134" s="12" t="s">
        <v>257</v>
      </c>
      <c r="C134" s="6"/>
      <c r="D134" s="6"/>
      <c r="E134" s="6"/>
      <c r="F134" s="6"/>
      <c r="G134" s="6"/>
      <c r="H134" s="6"/>
      <c r="I134" s="6"/>
      <c r="J134" s="6"/>
      <c r="K134" s="6"/>
      <c r="L134" s="9"/>
    </row>
    <row r="135" spans="1:12" ht="15">
      <c r="A135" s="9"/>
      <c r="B135" s="12" t="s">
        <v>258</v>
      </c>
      <c r="C135" s="6"/>
      <c r="D135" s="6"/>
      <c r="E135" s="6"/>
      <c r="F135" s="6"/>
      <c r="G135" s="6"/>
      <c r="H135" s="6"/>
      <c r="I135" s="6"/>
      <c r="J135" s="6"/>
      <c r="K135" s="6"/>
      <c r="L135" s="9"/>
    </row>
    <row r="136" spans="1:12" ht="15">
      <c r="A136" s="9"/>
      <c r="B136" s="12" t="s">
        <v>259</v>
      </c>
      <c r="C136" s="6"/>
      <c r="D136" s="6"/>
      <c r="E136" s="6"/>
      <c r="F136" s="6"/>
      <c r="G136" s="6"/>
      <c r="H136" s="6"/>
      <c r="I136" s="6"/>
      <c r="J136" s="6"/>
      <c r="K136" s="6"/>
      <c r="L136" s="9"/>
    </row>
    <row r="137" spans="1:12" ht="15">
      <c r="A137" s="9"/>
      <c r="B137" s="12"/>
      <c r="C137" s="6"/>
      <c r="D137" s="6"/>
      <c r="E137" s="6"/>
      <c r="F137" s="6"/>
      <c r="G137" s="6"/>
      <c r="H137" s="6"/>
      <c r="I137" s="6"/>
      <c r="J137" s="6"/>
      <c r="K137" s="6"/>
      <c r="L137" s="9"/>
    </row>
    <row r="138" spans="1:12" ht="15">
      <c r="A138" s="12" t="s">
        <v>104</v>
      </c>
      <c r="B138" s="12" t="s">
        <v>238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12" t="s">
        <v>105</v>
      </c>
      <c r="B140" s="12" t="s">
        <v>239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12"/>
      <c r="B141" s="12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ht="13.5" customHeight="1">
      <c r="L142" s="9"/>
    </row>
    <row r="143" ht="13.5" customHeight="1">
      <c r="L143" s="9"/>
    </row>
    <row r="144" ht="15">
      <c r="L144" s="9"/>
    </row>
    <row r="145" ht="15">
      <c r="L145" s="9"/>
    </row>
    <row r="146" ht="15">
      <c r="L146" s="9"/>
    </row>
    <row r="147" ht="15">
      <c r="L147" s="9"/>
    </row>
    <row r="148" ht="15">
      <c r="L148" s="9"/>
    </row>
    <row r="149" ht="15">
      <c r="L149" s="9"/>
    </row>
    <row r="150" ht="15">
      <c r="L150" s="9"/>
    </row>
    <row r="151" ht="15">
      <c r="L151" s="9"/>
    </row>
    <row r="152" ht="15">
      <c r="L152" s="9"/>
    </row>
    <row r="153" ht="15">
      <c r="L153" s="9"/>
    </row>
    <row r="154" ht="15">
      <c r="L154" s="9"/>
    </row>
    <row r="155" ht="15">
      <c r="L155" s="9"/>
    </row>
    <row r="156" spans="12:13" ht="15">
      <c r="L156" s="9"/>
      <c r="M156" t="s">
        <v>210</v>
      </c>
    </row>
    <row r="157" spans="12:13" ht="15">
      <c r="L157" s="9"/>
      <c r="M157">
        <f>+'BS'!H41+'BS'!H37</f>
        <v>6644868</v>
      </c>
    </row>
    <row r="158" spans="1:12" ht="15">
      <c r="A158" s="9"/>
      <c r="B158" s="3"/>
      <c r="C158" s="3"/>
      <c r="D158" s="3"/>
      <c r="E158" s="3"/>
      <c r="F158" s="133"/>
      <c r="G158" s="116"/>
      <c r="H158" s="133"/>
      <c r="I158" s="116"/>
      <c r="J158" s="133"/>
      <c r="K158" s="9"/>
      <c r="L158" s="9"/>
    </row>
    <row r="159" spans="1:12" ht="15">
      <c r="A159" s="12"/>
      <c r="B159" s="14"/>
      <c r="C159" s="3"/>
      <c r="D159" s="3"/>
      <c r="E159" s="3"/>
      <c r="F159" s="3"/>
      <c r="G159" s="3"/>
      <c r="H159" s="3"/>
      <c r="I159" s="3"/>
      <c r="J159" s="3"/>
      <c r="K159" s="9"/>
      <c r="L159" s="9"/>
    </row>
    <row r="160" spans="1:12" ht="15">
      <c r="A160" s="48" t="s">
        <v>126</v>
      </c>
      <c r="B160" s="14"/>
      <c r="C160" s="3"/>
      <c r="D160" s="3"/>
      <c r="E160" s="3"/>
      <c r="F160" s="3"/>
      <c r="G160" s="3"/>
      <c r="H160" s="3"/>
      <c r="I160" s="3"/>
      <c r="J160" s="3"/>
      <c r="K160" s="9"/>
      <c r="L160" s="9"/>
    </row>
    <row r="161" spans="1:12" ht="15">
      <c r="A161" s="49" t="s">
        <v>6</v>
      </c>
      <c r="B161" s="14"/>
      <c r="C161" s="3"/>
      <c r="D161" s="3"/>
      <c r="E161" s="3"/>
      <c r="F161" s="3"/>
      <c r="G161" s="3"/>
      <c r="H161" s="3"/>
      <c r="I161" s="3"/>
      <c r="J161" s="3"/>
      <c r="K161" s="9"/>
      <c r="L161" s="9"/>
    </row>
    <row r="162" spans="1:12" ht="15">
      <c r="A162" s="50" t="s">
        <v>7</v>
      </c>
      <c r="B162" s="14"/>
      <c r="C162" s="3"/>
      <c r="D162" s="3"/>
      <c r="E162" s="3"/>
      <c r="F162" s="3"/>
      <c r="G162" s="3"/>
      <c r="H162" s="3"/>
      <c r="I162" s="3"/>
      <c r="J162" s="3"/>
      <c r="K162" s="9"/>
      <c r="L162" s="9"/>
    </row>
    <row r="163" spans="1:12" ht="15">
      <c r="A163" s="48" t="s">
        <v>122</v>
      </c>
      <c r="B163" s="14"/>
      <c r="C163" s="3"/>
      <c r="D163" s="3"/>
      <c r="E163" s="3"/>
      <c r="F163" s="3"/>
      <c r="G163" s="3"/>
      <c r="H163" s="3"/>
      <c r="I163" s="3"/>
      <c r="J163" s="3"/>
      <c r="K163" s="9"/>
      <c r="L163" s="9"/>
    </row>
    <row r="164" spans="1:12" ht="15">
      <c r="A164" s="12"/>
      <c r="B164" s="14"/>
      <c r="C164" s="3"/>
      <c r="D164" s="3"/>
      <c r="E164" s="3"/>
      <c r="F164" s="3"/>
      <c r="G164" s="3"/>
      <c r="H164" s="3"/>
      <c r="I164" s="3"/>
      <c r="J164" s="3"/>
      <c r="K164" s="9"/>
      <c r="L164" s="9"/>
    </row>
    <row r="165" spans="1:12" ht="15">
      <c r="A165" s="48" t="s">
        <v>103</v>
      </c>
      <c r="B165" s="14"/>
      <c r="C165" s="3"/>
      <c r="D165" s="3"/>
      <c r="E165" s="3"/>
      <c r="F165" s="3"/>
      <c r="G165" s="3"/>
      <c r="H165" s="3"/>
      <c r="I165" s="3"/>
      <c r="J165" s="3"/>
      <c r="K165" s="9"/>
      <c r="L165" s="9"/>
    </row>
    <row r="166" spans="1:12" ht="15">
      <c r="A166" s="12"/>
      <c r="B166" s="14"/>
      <c r="C166" s="3"/>
      <c r="D166" s="3"/>
      <c r="E166" s="3"/>
      <c r="F166" s="3"/>
      <c r="G166" s="3"/>
      <c r="H166" s="3"/>
      <c r="I166" s="3"/>
      <c r="J166" s="3"/>
      <c r="K166" s="9"/>
      <c r="L166" s="9"/>
    </row>
    <row r="167" spans="1:12" ht="15">
      <c r="A167" s="12" t="s">
        <v>106</v>
      </c>
      <c r="B167" s="12" t="s">
        <v>181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12"/>
      <c r="B168" s="12" t="s">
        <v>167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3"/>
      <c r="C169" s="3"/>
      <c r="D169" s="3"/>
      <c r="E169" s="3"/>
      <c r="F169" s="3"/>
      <c r="G169" s="3"/>
      <c r="H169" s="106" t="s">
        <v>168</v>
      </c>
      <c r="I169" s="3"/>
      <c r="J169" s="106" t="s">
        <v>107</v>
      </c>
      <c r="K169" s="9"/>
      <c r="L169" s="9"/>
    </row>
    <row r="170" spans="1:12" ht="15">
      <c r="A170" s="9"/>
      <c r="B170" s="107" t="s">
        <v>169</v>
      </c>
      <c r="C170" s="3"/>
      <c r="D170" s="3"/>
      <c r="E170" s="3"/>
      <c r="F170" s="108" t="s">
        <v>24</v>
      </c>
      <c r="G170" s="107"/>
      <c r="H170" s="108" t="s">
        <v>108</v>
      </c>
      <c r="I170" s="107"/>
      <c r="J170" s="108" t="s">
        <v>109</v>
      </c>
      <c r="K170" s="9"/>
      <c r="L170" s="9"/>
    </row>
    <row r="171" spans="1:12" ht="15">
      <c r="A171" s="9"/>
      <c r="B171" s="3"/>
      <c r="C171" s="3"/>
      <c r="D171" s="3"/>
      <c r="E171" s="3"/>
      <c r="F171" s="106" t="s">
        <v>21</v>
      </c>
      <c r="G171" s="3"/>
      <c r="H171" s="106" t="s">
        <v>21</v>
      </c>
      <c r="I171" s="3"/>
      <c r="J171" s="106" t="s">
        <v>21</v>
      </c>
      <c r="K171" s="9"/>
      <c r="L171" s="9"/>
    </row>
    <row r="172" spans="1:12" ht="15">
      <c r="A172" s="9"/>
      <c r="B172" s="3"/>
      <c r="C172" s="3"/>
      <c r="D172" s="3"/>
      <c r="E172" s="3"/>
      <c r="F172" s="3"/>
      <c r="G172" s="3"/>
      <c r="H172" s="3"/>
      <c r="I172" s="3"/>
      <c r="J172" s="3"/>
      <c r="K172" s="9"/>
      <c r="L172" s="9"/>
    </row>
    <row r="173" spans="1:12" ht="15">
      <c r="A173" s="9"/>
      <c r="B173" s="14" t="s">
        <v>170</v>
      </c>
      <c r="C173" s="3"/>
      <c r="D173" s="3"/>
      <c r="E173" s="3"/>
      <c r="F173" s="121">
        <v>1145095</v>
      </c>
      <c r="G173" s="116"/>
      <c r="H173" s="121">
        <v>201269</v>
      </c>
      <c r="I173" s="116"/>
      <c r="J173" s="121">
        <v>2155541</v>
      </c>
      <c r="K173" s="9"/>
      <c r="L173" s="9"/>
    </row>
    <row r="174" spans="1:12" ht="15">
      <c r="A174" s="9"/>
      <c r="B174" s="14" t="s">
        <v>171</v>
      </c>
      <c r="C174" s="3"/>
      <c r="D174" s="3"/>
      <c r="E174" s="3"/>
      <c r="F174" s="121">
        <f>17579+48079+3</f>
        <v>65661</v>
      </c>
      <c r="G174" s="116"/>
      <c r="H174" s="121">
        <f>2829-3413</f>
        <v>-584</v>
      </c>
      <c r="I174" s="116"/>
      <c r="J174" s="121">
        <f>406768+1353996</f>
        <v>1760764</v>
      </c>
      <c r="K174" s="9"/>
      <c r="L174" s="9"/>
    </row>
    <row r="175" spans="1:12" ht="15">
      <c r="A175" s="9"/>
      <c r="B175" s="14" t="s">
        <v>172</v>
      </c>
      <c r="C175" s="3"/>
      <c r="D175" s="3"/>
      <c r="E175" s="3"/>
      <c r="F175" s="121">
        <v>154444</v>
      </c>
      <c r="G175" s="116"/>
      <c r="H175" s="121">
        <v>4342</v>
      </c>
      <c r="I175" s="116"/>
      <c r="J175" s="121">
        <v>1491247</v>
      </c>
      <c r="K175" s="9"/>
      <c r="L175" s="9"/>
    </row>
    <row r="176" spans="1:12" ht="15">
      <c r="A176" s="9"/>
      <c r="B176" s="14" t="s">
        <v>173</v>
      </c>
      <c r="C176" s="3"/>
      <c r="D176" s="3"/>
      <c r="E176" s="3"/>
      <c r="F176" s="125">
        <v>0</v>
      </c>
      <c r="G176" s="116"/>
      <c r="H176" s="121">
        <v>-49</v>
      </c>
      <c r="I176" s="116"/>
      <c r="J176" s="121">
        <v>206186</v>
      </c>
      <c r="K176" s="9"/>
      <c r="L176" s="9"/>
    </row>
    <row r="177" spans="1:12" ht="15">
      <c r="A177" s="9"/>
      <c r="B177" s="3"/>
      <c r="C177" s="3"/>
      <c r="D177" s="3"/>
      <c r="E177" s="3"/>
      <c r="F177" s="122">
        <f>SUM(F173:F176)</f>
        <v>1365200</v>
      </c>
      <c r="G177" s="116"/>
      <c r="H177" s="122">
        <f>SUM(H173:H176)</f>
        <v>204978</v>
      </c>
      <c r="I177" s="116"/>
      <c r="J177" s="122">
        <f>SUM(J173:J176)</f>
        <v>5613738</v>
      </c>
      <c r="K177" s="9"/>
      <c r="L177" s="9"/>
    </row>
    <row r="178" spans="1:12" ht="15">
      <c r="A178" s="9"/>
      <c r="B178" s="14" t="s">
        <v>174</v>
      </c>
      <c r="C178" s="3"/>
      <c r="D178" s="3"/>
      <c r="E178" s="3"/>
      <c r="F178" s="121" t="s">
        <v>4</v>
      </c>
      <c r="G178" s="116"/>
      <c r="H178" s="121" t="s">
        <v>4</v>
      </c>
      <c r="I178" s="116"/>
      <c r="J178" s="121" t="s">
        <v>4</v>
      </c>
      <c r="K178" s="9"/>
      <c r="L178" s="9"/>
    </row>
    <row r="179" spans="1:12" ht="15">
      <c r="A179" s="9"/>
      <c r="B179" s="14" t="s">
        <v>175</v>
      </c>
      <c r="C179" s="3"/>
      <c r="D179" s="3"/>
      <c r="E179" s="3"/>
      <c r="F179" s="123">
        <v>31301</v>
      </c>
      <c r="G179" s="116"/>
      <c r="H179" s="123">
        <v>-3493</v>
      </c>
      <c r="I179" s="116"/>
      <c r="J179" s="123">
        <v>278590</v>
      </c>
      <c r="K179" s="9"/>
      <c r="L179" s="9"/>
    </row>
    <row r="180" spans="1:12" ht="15">
      <c r="A180" s="9"/>
      <c r="B180" s="14"/>
      <c r="C180" s="3"/>
      <c r="D180" s="3"/>
      <c r="E180" s="3"/>
      <c r="F180" s="121">
        <f>SUM(F177:F179)</f>
        <v>1396501</v>
      </c>
      <c r="G180" s="116"/>
      <c r="H180" s="121">
        <f>SUM(H177:H179)</f>
        <v>201485</v>
      </c>
      <c r="I180" s="116"/>
      <c r="J180" s="121">
        <f>SUM(J177:J179)</f>
        <v>5892328</v>
      </c>
      <c r="K180" s="9"/>
      <c r="L180" s="9"/>
    </row>
    <row r="181" spans="1:12" ht="15">
      <c r="A181" s="9"/>
      <c r="B181" s="14" t="s">
        <v>176</v>
      </c>
      <c r="C181" s="3"/>
      <c r="D181" s="3"/>
      <c r="E181" s="3"/>
      <c r="F181" s="125">
        <v>0</v>
      </c>
      <c r="G181" s="116"/>
      <c r="H181" s="121">
        <f>-32193+2</f>
        <v>-32191</v>
      </c>
      <c r="I181" s="116"/>
      <c r="J181" s="121">
        <f>752539+1</f>
        <v>752540</v>
      </c>
      <c r="K181" s="9"/>
      <c r="L181" s="9"/>
    </row>
    <row r="182" spans="1:12" ht="15.75" thickBot="1">
      <c r="A182" s="9"/>
      <c r="B182" s="3"/>
      <c r="C182" s="3"/>
      <c r="D182" s="3"/>
      <c r="E182" s="3"/>
      <c r="F182" s="124">
        <f>SUM(F180:F181)</f>
        <v>1396501</v>
      </c>
      <c r="G182" s="116"/>
      <c r="H182" s="124">
        <f>SUM(H180:H181)</f>
        <v>169294</v>
      </c>
      <c r="I182" s="116"/>
      <c r="J182" s="124">
        <f>SUM(J180:J181)</f>
        <v>6644868</v>
      </c>
      <c r="K182" s="9"/>
      <c r="L182" s="9"/>
    </row>
    <row r="183" spans="1:12" ht="15">
      <c r="A183" s="12"/>
      <c r="B183" s="14"/>
      <c r="C183" s="3"/>
      <c r="D183" s="3"/>
      <c r="E183" s="3"/>
      <c r="F183" s="3"/>
      <c r="G183" s="3"/>
      <c r="H183" s="3"/>
      <c r="I183" s="3"/>
      <c r="J183" s="3"/>
      <c r="K183" s="9"/>
      <c r="L183" s="9"/>
    </row>
    <row r="184" spans="1:12" ht="15">
      <c r="A184" s="12" t="s">
        <v>177</v>
      </c>
      <c r="B184" s="3" t="s">
        <v>260</v>
      </c>
      <c r="C184" s="2"/>
      <c r="D184" s="2"/>
      <c r="E184" s="2"/>
      <c r="F184" s="2"/>
      <c r="G184" s="2"/>
      <c r="H184" s="2"/>
      <c r="I184" s="2"/>
      <c r="J184" s="2"/>
      <c r="K184" s="6"/>
      <c r="L184" s="9"/>
    </row>
    <row r="185" spans="1:12" ht="15">
      <c r="A185" s="12"/>
      <c r="B185" s="3" t="s">
        <v>261</v>
      </c>
      <c r="C185" s="2"/>
      <c r="D185" s="2"/>
      <c r="E185" s="2"/>
      <c r="F185" s="2"/>
      <c r="G185" s="2"/>
      <c r="H185" s="2"/>
      <c r="I185" s="2"/>
      <c r="J185" s="2"/>
      <c r="K185" s="6"/>
      <c r="L185" s="9"/>
    </row>
    <row r="186" spans="1:12" ht="15">
      <c r="A186" s="12"/>
      <c r="B186" s="3" t="s">
        <v>262</v>
      </c>
      <c r="C186" s="2"/>
      <c r="D186" s="2"/>
      <c r="E186" s="2"/>
      <c r="F186" s="2"/>
      <c r="G186" s="2"/>
      <c r="H186" s="2"/>
      <c r="I186" s="2"/>
      <c r="J186" s="2"/>
      <c r="K186" s="6"/>
      <c r="L186" s="9"/>
    </row>
    <row r="187" spans="1:12" ht="15">
      <c r="A187" s="12"/>
      <c r="B187" s="9" t="s">
        <v>263</v>
      </c>
      <c r="C187" s="6"/>
      <c r="D187" s="6"/>
      <c r="E187" s="6"/>
      <c r="F187" s="6"/>
      <c r="G187" s="6"/>
      <c r="H187" s="6"/>
      <c r="I187" s="6"/>
      <c r="J187" s="6"/>
      <c r="K187" s="6"/>
      <c r="L187" s="9"/>
    </row>
    <row r="188" spans="1:12" ht="15">
      <c r="A188" s="12" t="s">
        <v>4</v>
      </c>
      <c r="B188" s="9" t="s">
        <v>264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9"/>
      <c r="B189" s="9" t="s">
        <v>265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">
      <c r="A190" s="9"/>
      <c r="B190" s="9" t="s">
        <v>252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">
      <c r="A191" s="9"/>
      <c r="B191" s="9" t="s">
        <v>253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">
      <c r="A193" s="45">
        <v>18</v>
      </c>
      <c r="B193" s="9" t="s">
        <v>240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">
      <c r="A194" s="45"/>
      <c r="B194" s="9" t="s">
        <v>241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45"/>
      <c r="B195" s="9" t="s">
        <v>242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45"/>
      <c r="B196" s="9" t="s">
        <v>243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">
      <c r="A197" s="45"/>
      <c r="B197" s="9" t="s">
        <v>266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">
      <c r="A198" s="45"/>
      <c r="B198" s="9" t="s">
        <v>267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">
      <c r="A199" s="45"/>
      <c r="B199" s="9" t="s">
        <v>268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">
      <c r="A200" s="45"/>
      <c r="B200" s="9" t="s">
        <v>269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">
      <c r="A201" s="45"/>
      <c r="B201" s="9" t="s">
        <v>270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">
      <c r="A202" s="4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">
      <c r="A203" s="12" t="s">
        <v>111</v>
      </c>
      <c r="B203" s="12" t="s">
        <v>178</v>
      </c>
      <c r="C203" s="6"/>
      <c r="D203" s="6"/>
      <c r="E203" s="6"/>
      <c r="F203" s="6"/>
      <c r="G203" s="6"/>
      <c r="H203" s="6"/>
      <c r="I203" s="6"/>
      <c r="J203" s="6"/>
      <c r="K203" s="6"/>
      <c r="L203" s="9"/>
    </row>
    <row r="204" spans="1:12" ht="15">
      <c r="A204" s="9"/>
      <c r="B204" s="12" t="s">
        <v>244</v>
      </c>
      <c r="C204" s="6"/>
      <c r="D204" s="6"/>
      <c r="E204" s="6"/>
      <c r="F204" s="6"/>
      <c r="G204" s="6"/>
      <c r="H204" s="6"/>
      <c r="I204" s="6"/>
      <c r="J204" s="6"/>
      <c r="K204" s="6"/>
      <c r="L204" s="9"/>
    </row>
    <row r="205" spans="1:12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">
      <c r="A206" s="12" t="s">
        <v>112</v>
      </c>
      <c r="B206" s="12" t="s">
        <v>245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">
      <c r="A207" s="9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9"/>
    </row>
    <row r="208" spans="1:12" ht="15">
      <c r="A208" s="9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9"/>
    </row>
    <row r="209" spans="1:12" ht="15">
      <c r="A209" s="9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9"/>
    </row>
    <row r="210" spans="1:12" ht="15">
      <c r="A210" s="9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9"/>
    </row>
    <row r="211" spans="1:12" ht="15">
      <c r="A211" s="9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9"/>
    </row>
    <row r="212" spans="1:12" ht="15">
      <c r="A212" s="48" t="s">
        <v>126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9"/>
    </row>
    <row r="213" spans="1:12" ht="15">
      <c r="A213" s="49" t="s">
        <v>6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9"/>
    </row>
    <row r="214" spans="1:12" ht="15">
      <c r="A214" s="50" t="s">
        <v>7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9"/>
    </row>
    <row r="215" spans="1:12" ht="15">
      <c r="A215" s="48" t="s">
        <v>271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9"/>
    </row>
    <row r="216" spans="1:12" ht="15">
      <c r="A216" s="9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9"/>
    </row>
    <row r="217" spans="1:12" ht="15">
      <c r="A217" s="48" t="s">
        <v>103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9"/>
    </row>
    <row r="218" spans="1:12" ht="15">
      <c r="A218" s="9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9"/>
    </row>
    <row r="219" spans="1:12" ht="15">
      <c r="A219" s="9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9"/>
    </row>
    <row r="220" spans="1:10" ht="15">
      <c r="A220" s="12" t="s">
        <v>113</v>
      </c>
      <c r="B220" s="12" t="s">
        <v>246</v>
      </c>
      <c r="C220" s="9"/>
      <c r="D220" s="9"/>
      <c r="E220" s="9"/>
      <c r="F220" s="9"/>
      <c r="G220" s="9"/>
      <c r="H220" s="9"/>
      <c r="I220" s="9"/>
      <c r="J220" s="9"/>
    </row>
    <row r="221" spans="1:10" ht="15">
      <c r="A221" s="9"/>
      <c r="B221" s="9" t="s">
        <v>247</v>
      </c>
      <c r="C221" s="9"/>
      <c r="D221" s="9"/>
      <c r="E221" s="9"/>
      <c r="F221" s="9"/>
      <c r="G221" s="9"/>
      <c r="H221" s="9"/>
      <c r="I221" s="9"/>
      <c r="J221" s="9"/>
    </row>
    <row r="222" spans="1:10" ht="1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5">
      <c r="A223" s="45">
        <v>22</v>
      </c>
      <c r="B223" s="9" t="s">
        <v>199</v>
      </c>
      <c r="C223" s="9"/>
      <c r="D223" s="9"/>
      <c r="E223" s="9"/>
      <c r="F223" s="9"/>
      <c r="G223" s="9"/>
      <c r="H223" s="9"/>
      <c r="I223" s="9"/>
      <c r="J223" s="9"/>
    </row>
    <row r="224" spans="1:10" ht="15">
      <c r="A224" s="12" t="s">
        <v>4</v>
      </c>
      <c r="B224" s="12" t="s">
        <v>248</v>
      </c>
      <c r="C224" s="9"/>
      <c r="D224" s="9"/>
      <c r="E224" s="9"/>
      <c r="F224" s="9"/>
      <c r="G224" s="9"/>
      <c r="H224" s="9"/>
      <c r="I224" s="9"/>
      <c r="J224" s="9"/>
    </row>
    <row r="225" spans="1:10" ht="15">
      <c r="A225" s="12"/>
      <c r="B225" s="12" t="s">
        <v>249</v>
      </c>
      <c r="C225" s="9"/>
      <c r="D225" s="9"/>
      <c r="E225" s="9"/>
      <c r="F225" s="9"/>
      <c r="G225" s="9"/>
      <c r="H225" s="9"/>
      <c r="I225" s="9"/>
      <c r="J225" s="9"/>
    </row>
    <row r="226" spans="1:10" ht="15">
      <c r="A226" s="12"/>
      <c r="B226" s="12" t="s">
        <v>250</v>
      </c>
      <c r="C226" s="9"/>
      <c r="D226" s="9"/>
      <c r="E226" s="9"/>
      <c r="F226" s="9"/>
      <c r="G226" s="9"/>
      <c r="H226" s="9"/>
      <c r="I226" s="9"/>
      <c r="J226" s="9"/>
    </row>
    <row r="227" spans="1:10" ht="15">
      <c r="A227" s="12"/>
      <c r="B227" s="12" t="s">
        <v>251</v>
      </c>
      <c r="C227" s="9"/>
      <c r="D227" s="9"/>
      <c r="E227" s="9"/>
      <c r="F227" s="9"/>
      <c r="G227" s="9"/>
      <c r="H227" s="9"/>
      <c r="I227" s="9"/>
      <c r="J227" s="9"/>
    </row>
    <row r="228" spans="2:9" ht="15">
      <c r="B228" s="3"/>
      <c r="C228" s="3"/>
      <c r="D228" s="3"/>
      <c r="E228" s="3"/>
      <c r="F228" s="3"/>
      <c r="G228" s="3"/>
      <c r="H228" s="3"/>
      <c r="I228" s="3"/>
    </row>
    <row r="229" spans="2:9" ht="15"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9"/>
      <c r="B230" s="9"/>
      <c r="C230" s="9"/>
      <c r="D230" s="9"/>
      <c r="E230" s="3"/>
      <c r="F230" s="3"/>
      <c r="G230" s="3"/>
      <c r="H230" s="3"/>
      <c r="I230" s="3"/>
    </row>
    <row r="231" spans="1:9" ht="15">
      <c r="A231" s="12" t="s">
        <v>114</v>
      </c>
      <c r="B231" s="9"/>
      <c r="C231" s="9"/>
      <c r="D231" s="9"/>
      <c r="E231" s="3"/>
      <c r="F231" s="3"/>
      <c r="G231" s="3"/>
      <c r="H231" s="3"/>
      <c r="I231" s="3"/>
    </row>
    <row r="232" spans="1:9" ht="15">
      <c r="A232" s="9"/>
      <c r="B232" s="9"/>
      <c r="C232" s="9"/>
      <c r="D232" s="9"/>
      <c r="E232" s="3"/>
      <c r="F232" s="3"/>
      <c r="G232" s="3"/>
      <c r="H232" s="3"/>
      <c r="I232" s="3"/>
    </row>
    <row r="233" spans="1:9" ht="15">
      <c r="A233" s="9"/>
      <c r="B233" s="9"/>
      <c r="C233" s="9"/>
      <c r="D233" s="9"/>
      <c r="E233" s="3"/>
      <c r="F233" s="3"/>
      <c r="G233" s="3"/>
      <c r="H233" s="3"/>
      <c r="I233" s="3"/>
    </row>
    <row r="234" spans="1:9" ht="15">
      <c r="A234" s="48" t="s">
        <v>277</v>
      </c>
      <c r="B234" s="9"/>
      <c r="C234" s="9"/>
      <c r="D234" s="9"/>
      <c r="E234" s="3"/>
      <c r="F234" s="3"/>
      <c r="G234" s="3"/>
      <c r="H234" s="3"/>
      <c r="I234" s="3"/>
    </row>
    <row r="235" spans="1:4" ht="15">
      <c r="A235" s="12" t="s">
        <v>278</v>
      </c>
      <c r="B235" s="9"/>
      <c r="C235" s="9"/>
      <c r="D235" s="9"/>
    </row>
  </sheetData>
  <printOptions/>
  <pageMargins left="0.6" right="0.3" top="0.5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cosec</cp:lastModifiedBy>
  <cp:lastPrinted>1999-12-28T06:48:24Z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