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895" windowHeight="4140" activeTab="1"/>
  </bookViews>
  <sheets>
    <sheet name="Announ-PL BS" sheetId="1" r:id="rId1"/>
    <sheet name="Announ-note" sheetId="2" r:id="rId2"/>
  </sheets>
  <externalReferences>
    <externalReference r:id="rId5"/>
    <externalReference r:id="rId6"/>
    <externalReference r:id="rId7"/>
    <externalReference r:id="rId8"/>
    <externalReference r:id="rId9"/>
    <externalReference r:id="rId10"/>
  </externalReferences>
  <definedNames>
    <definedName name="\C">#REF!</definedName>
    <definedName name="\D">#REF!</definedName>
    <definedName name="\I">#REF!</definedName>
    <definedName name="_xlnm.Print_Area" localSheetId="1">'Announ-note'!$A$1:$G$266</definedName>
    <definedName name="_xlnm.Print_Area" localSheetId="0">'Announ-PL BS'!$A$1:$J$134</definedName>
    <definedName name="PRN_COBS_PL">#REF!</definedName>
  </definedNames>
  <calcPr fullCalcOnLoad="1"/>
</workbook>
</file>

<file path=xl/sharedStrings.xml><?xml version="1.0" encoding="utf-8"?>
<sst xmlns="http://schemas.openxmlformats.org/spreadsheetml/2006/main" count="413" uniqueCount="265">
  <si>
    <t>Transfer from /(to) deferred taxation</t>
  </si>
  <si>
    <t>Contingent liabilities of the Company include the following:-</t>
  </si>
  <si>
    <t>Claims in respect of damages allegedly suffered by property development project</t>
  </si>
  <si>
    <t>Letters of Indemnity given in respect of the issuing of Performance Bonds</t>
  </si>
  <si>
    <t>Profit on Sale of Investments and / or Properties</t>
  </si>
  <si>
    <t>RM'000</t>
  </si>
  <si>
    <t xml:space="preserve">  minority interests</t>
  </si>
  <si>
    <t>Currencies</t>
  </si>
  <si>
    <t>Not applicable.</t>
  </si>
  <si>
    <t>Group</t>
  </si>
  <si>
    <t>Profit/(Loss)</t>
  </si>
  <si>
    <t>31/12/1999</t>
  </si>
  <si>
    <t>YTD</t>
  </si>
  <si>
    <t>Associated companies</t>
  </si>
  <si>
    <t>Group transactions</t>
  </si>
  <si>
    <t>PILECON  ENGINEERING  BERHAD (Company No. 29223-P)</t>
  </si>
  <si>
    <t xml:space="preserve">   of the company</t>
  </si>
  <si>
    <t>check</t>
  </si>
  <si>
    <t>As at</t>
  </si>
  <si>
    <t xml:space="preserve">  -  Portion of secured long term loans repayable within the next 12 months</t>
  </si>
  <si>
    <t>Included in the above are facilities granted to certain companies which previously were subsidiaries of the Company.</t>
  </si>
  <si>
    <t xml:space="preserve">Build-Operate-Transfer </t>
  </si>
  <si>
    <t>*</t>
  </si>
  <si>
    <t>Net tangible assets per share (RM)</t>
  </si>
  <si>
    <t>RMB - Renmimbi</t>
  </si>
  <si>
    <t xml:space="preserve">      Asia</t>
  </si>
  <si>
    <t>There was no extraordinary item in the quarterly financial statements under review.</t>
  </si>
  <si>
    <t>Material Litigations</t>
  </si>
  <si>
    <t>Prospects for the Current Financial Year</t>
  </si>
  <si>
    <t>-</t>
  </si>
  <si>
    <t xml:space="preserve"> </t>
  </si>
  <si>
    <t>Taxation</t>
  </si>
  <si>
    <t>Other Debtors</t>
  </si>
  <si>
    <t>Trade Creditors</t>
  </si>
  <si>
    <t>Short Term Borrowings</t>
  </si>
  <si>
    <t>Turnover</t>
  </si>
  <si>
    <t>PILECON  ENGINEERING  BERHAD</t>
  </si>
  <si>
    <t>( Company No. 29223 - P )</t>
  </si>
  <si>
    <t>( Incorporated in Malaysia )</t>
  </si>
  <si>
    <t>The Board of Directors is pleased to announce the following :</t>
  </si>
  <si>
    <t>CONSOLIDATED INCOME STATEMENT</t>
  </si>
  <si>
    <t>INDIVIDUAL QUARTER</t>
  </si>
  <si>
    <t>CUMULATIVE QUARTER</t>
  </si>
  <si>
    <t>CURRENT</t>
  </si>
  <si>
    <t>YEAR</t>
  </si>
  <si>
    <t>QUARTER</t>
  </si>
  <si>
    <t xml:space="preserve">PRECEDING </t>
  </si>
  <si>
    <t>CORRESPONDING</t>
  </si>
  <si>
    <t>(a)</t>
  </si>
  <si>
    <t>(b)</t>
  </si>
  <si>
    <t>(c)</t>
  </si>
  <si>
    <t>Investment income</t>
  </si>
  <si>
    <t>Other income including interest income</t>
  </si>
  <si>
    <t xml:space="preserve">Operating profit/(loss) before interest on </t>
  </si>
  <si>
    <t>borrowings, depreciation and amortisation,</t>
  </si>
  <si>
    <t>exceptional items, income tax, minority</t>
  </si>
  <si>
    <t>interests and extraordinary items</t>
  </si>
  <si>
    <t>Interest on borrowings</t>
  </si>
  <si>
    <t>Depreciation and amortisation</t>
  </si>
  <si>
    <t>(d)</t>
  </si>
  <si>
    <t>Exceptional items</t>
  </si>
  <si>
    <t>(e)</t>
  </si>
  <si>
    <t xml:space="preserve">Operating profit/(loss) after interest on </t>
  </si>
  <si>
    <t>borrowings, depreciation and amortisation</t>
  </si>
  <si>
    <t>and exceptional items but before income</t>
  </si>
  <si>
    <t>tax, minority interests and extraordinary items</t>
  </si>
  <si>
    <t>(f)</t>
  </si>
  <si>
    <t>Share in the results of associated companies</t>
  </si>
  <si>
    <t>(g)</t>
  </si>
  <si>
    <t>Profit/(loss) before taxation, minority interests</t>
  </si>
  <si>
    <t>and extraordinary items</t>
  </si>
  <si>
    <t>(h)</t>
  </si>
  <si>
    <t>(i)</t>
  </si>
  <si>
    <t>(j)</t>
  </si>
  <si>
    <t>(k)</t>
  </si>
  <si>
    <t>(ii)</t>
  </si>
  <si>
    <t xml:space="preserve">Profit/(loss) after taxation before deducting </t>
  </si>
  <si>
    <t xml:space="preserve">Less minority interests </t>
  </si>
  <si>
    <t xml:space="preserve">Profit/(loss) after taxation attributable to </t>
  </si>
  <si>
    <t>members of the company</t>
  </si>
  <si>
    <t>Extraordinary items</t>
  </si>
  <si>
    <t>Extraordinary items attributable to members</t>
  </si>
  <si>
    <t>(iii)</t>
  </si>
  <si>
    <t>(l)</t>
  </si>
  <si>
    <t>items attributable to members of the company</t>
  </si>
  <si>
    <t xml:space="preserve">Profit/(loss) after taxation and extraordinary </t>
  </si>
  <si>
    <t xml:space="preserve">deducting any provision for preference dividends, </t>
  </si>
  <si>
    <t>if any :-</t>
  </si>
  <si>
    <t>Note :</t>
  </si>
  <si>
    <t>N/R</t>
  </si>
  <si>
    <t>END OF</t>
  </si>
  <si>
    <t xml:space="preserve">AS AT </t>
  </si>
  <si>
    <t>PRECEDING</t>
  </si>
  <si>
    <t>FINANCIAL</t>
  </si>
  <si>
    <t>YEAR END</t>
  </si>
  <si>
    <t>31/12/1998</t>
  </si>
  <si>
    <t>RM '000</t>
  </si>
  <si>
    <t>Fixed Assets</t>
  </si>
  <si>
    <t>Investment in Associated Companies</t>
  </si>
  <si>
    <t>Long Term Investments</t>
  </si>
  <si>
    <t>Intangible Assets</t>
  </si>
  <si>
    <t>Current Assets</t>
  </si>
  <si>
    <t>1</t>
  </si>
  <si>
    <t>2</t>
  </si>
  <si>
    <t>3</t>
  </si>
  <si>
    <t>4</t>
  </si>
  <si>
    <t>5</t>
  </si>
  <si>
    <t>Stocks</t>
  </si>
  <si>
    <t>Trade Debtors</t>
  </si>
  <si>
    <t>Cash and Bank Balances</t>
  </si>
  <si>
    <t>6</t>
  </si>
  <si>
    <t>Current Liabilities</t>
  </si>
  <si>
    <t>Other Creditors</t>
  </si>
  <si>
    <t>Provision for Taxation</t>
  </si>
  <si>
    <t>Proposed Dividend</t>
  </si>
  <si>
    <t>Share Capital</t>
  </si>
  <si>
    <t>Reserves</t>
  </si>
  <si>
    <t>Share Premium</t>
  </si>
  <si>
    <t>Retained Profit</t>
  </si>
  <si>
    <t>Shareholders' Funds</t>
  </si>
  <si>
    <t>10</t>
  </si>
  <si>
    <t>11</t>
  </si>
  <si>
    <t>Minority Interests</t>
  </si>
  <si>
    <t>Long Term Borrowings</t>
  </si>
  <si>
    <t>Other Long Term Liabilities</t>
  </si>
  <si>
    <t>12</t>
  </si>
  <si>
    <t>TO DATE</t>
  </si>
  <si>
    <t>PERIOD</t>
  </si>
  <si>
    <t>Capital Reserve</t>
  </si>
  <si>
    <t>Land And Development Costs</t>
  </si>
  <si>
    <t>Net Current Assets / (Liabilities)</t>
  </si>
  <si>
    <t>Exchange Fluctuation Reserve</t>
  </si>
  <si>
    <t>Reserve on Consolidation</t>
  </si>
  <si>
    <t>Land and Development Costs</t>
  </si>
  <si>
    <t>Notes</t>
  </si>
  <si>
    <t>13</t>
  </si>
  <si>
    <t>14</t>
  </si>
  <si>
    <t>15</t>
  </si>
  <si>
    <t>16</t>
  </si>
  <si>
    <t>17</t>
  </si>
  <si>
    <t>18</t>
  </si>
  <si>
    <t>19</t>
  </si>
  <si>
    <t>20</t>
  </si>
  <si>
    <t>21</t>
  </si>
  <si>
    <t>Accounting Policies</t>
  </si>
  <si>
    <t>Extraordinary Item</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</si>
  <si>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</si>
  <si>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</si>
  <si>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</si>
  <si>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</si>
  <si>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</si>
  <si>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</si>
  <si>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</si>
  <si>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</si>
  <si>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</si>
  <si>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</si>
  <si>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</si>
  <si>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ANNOUNCEMENT</t>
  </si>
  <si>
    <t>By Order of the Board</t>
  </si>
  <si>
    <t>Lee Lai May (F)   (LS NO.006407)</t>
  </si>
  <si>
    <t>Chan Sau Leng (F)   (MAICSA NO. 7012211)</t>
  </si>
  <si>
    <t>Shah Alam</t>
  </si>
  <si>
    <t>Company Secretaries</t>
  </si>
  <si>
    <t>Before Tax</t>
  </si>
  <si>
    <t>Total Assets</t>
  </si>
  <si>
    <t>Employed</t>
  </si>
  <si>
    <t>Industry</t>
  </si>
  <si>
    <t>Construction</t>
  </si>
  <si>
    <t>Property</t>
  </si>
  <si>
    <t>Trading</t>
  </si>
  <si>
    <t>Geographical</t>
  </si>
  <si>
    <t>Within Malaysia</t>
  </si>
  <si>
    <t>Outside Malaysia</t>
  </si>
  <si>
    <t>Short term borrowings</t>
  </si>
  <si>
    <t>Long term borrowings</t>
  </si>
  <si>
    <t xml:space="preserve">      Others</t>
  </si>
  <si>
    <t>Over / (Under) provision of taxation in prior years</t>
  </si>
  <si>
    <t xml:space="preserve">RM </t>
  </si>
  <si>
    <t>At cost</t>
  </si>
  <si>
    <t>At carrying value / book value</t>
  </si>
  <si>
    <t xml:space="preserve">At market value </t>
  </si>
  <si>
    <t>Exceptional Items</t>
  </si>
  <si>
    <t>Quarter</t>
  </si>
  <si>
    <t>S $ - Singapore Dollar</t>
  </si>
  <si>
    <t xml:space="preserve">  -  Secured</t>
  </si>
  <si>
    <t>Pre-acquisition Profit</t>
  </si>
  <si>
    <t>Total loan in foreign currency</t>
  </si>
  <si>
    <t>In Respective</t>
  </si>
  <si>
    <t>In Equivalent</t>
  </si>
  <si>
    <t>Issuance and Repayment of Debt and Equity Securities</t>
  </si>
  <si>
    <t>31/03/2000</t>
  </si>
  <si>
    <t xml:space="preserve">  -  Unsecured </t>
  </si>
  <si>
    <t>c)</t>
  </si>
  <si>
    <t>Current year provision</t>
  </si>
  <si>
    <t>There was no exceptional item in the quarterly financial statements  under review.</t>
  </si>
  <si>
    <t>The provision of taxation made for the financial year under review is :-</t>
  </si>
  <si>
    <t>Current</t>
  </si>
  <si>
    <t>There was no interim dividend recommended for the quarter under review.</t>
  </si>
  <si>
    <t>Comment on Financial Results (current quarter compared to preceding quarter)</t>
  </si>
  <si>
    <t>b)</t>
  </si>
  <si>
    <t>Guarantees given in connection with unsecured financing facilities *</t>
  </si>
  <si>
    <t>Loss per share based on 2 (j) above after</t>
  </si>
  <si>
    <t>On 30 March 2000, the Company and the selected financial institutional creditors of the Company had entered into the Debt Restructuring Agreement in relation to the settlement and restructuring of the debts owing to the said creditors.</t>
  </si>
  <si>
    <t>UNAUDITED RESULTS FOR THE 2ND QUARTER ENDED 30 JUNE 2000</t>
  </si>
  <si>
    <t>The second quarter financial statements have been prepared using the same accounting policies, methods of computation and basis of consolidation as stated in the annual financial statements of the Group for the year ended 31 December 1999.</t>
  </si>
  <si>
    <t>Investment in quoted securities as at 30 June 2000 :-</t>
  </si>
  <si>
    <t>There were no sale of investments and/or  properties for the current financial period ended 30 June 2000.</t>
  </si>
  <si>
    <t>There were no pre-acquisition profits or losses for the current financial period ended 30 June 2000.</t>
  </si>
  <si>
    <t>UNAUDITED CONSOLIDATED BALANCE SHEET AS AT  30 JUNE 2000</t>
  </si>
  <si>
    <t>30/06/2000</t>
  </si>
  <si>
    <t>30/06/1999</t>
  </si>
  <si>
    <t>30/06/1995</t>
  </si>
  <si>
    <t>Reserve</t>
  </si>
  <si>
    <t>30/6/2000</t>
  </si>
  <si>
    <t>The purchase or disposal of quoted securities for the current financial  period ended 30 June 2000 is as follows:-</t>
  </si>
  <si>
    <t>Total Purchase</t>
  </si>
  <si>
    <t>Total Disposal</t>
  </si>
  <si>
    <t>Total Profit/Loss on disposal</t>
  </si>
  <si>
    <t>Nil</t>
  </si>
  <si>
    <t>a)</t>
  </si>
  <si>
    <t>Year</t>
  </si>
  <si>
    <t>to-date</t>
  </si>
  <si>
    <t>UNAUDITED RESULTS OF THE GROUP FOR THE 2ND QUARTER ENDED 30 JUNE 2000</t>
  </si>
  <si>
    <t>Period Ended 30/06/2000</t>
  </si>
  <si>
    <t>30 August 2000</t>
  </si>
  <si>
    <t>ii)</t>
  </si>
  <si>
    <t>iii)</t>
  </si>
  <si>
    <t>iv)</t>
  </si>
  <si>
    <t>v)</t>
  </si>
  <si>
    <t>Not required (The second quarter report for the preceding year's results were previously not needed for announcement)</t>
  </si>
  <si>
    <t>Dividend per share (sen)</t>
  </si>
  <si>
    <t>Dividend Description</t>
  </si>
  <si>
    <t xml:space="preserve">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pursuant to its current debt restructuring scheme. The Securities Commission has approved their debt restructuring scheme but subject to conditions. The parties are in the midst of preparing the Settlement Agreement required by Securities Commission pending the allotment of shares. </t>
  </si>
  <si>
    <t>i)</t>
  </si>
  <si>
    <t>Claim by Pilecon Geotechnics Sdn Bhd ("PGSB"), a wholly owned subsidiary of PEB, against Paul Y Construction Sdn Bhd ("Paul Y") in respect of sub-contract for piling and sub-structure works at JB Landmark project for outstanding balance amounting to RM5,901,961.62, loss and expenses damages amounting to RM5,668,412.78 and the sum of RM2.25 million for amount wrongfully withheld by Paul Y.  In return, Paul Y counter claims for the sum of RM6,213,913.98 and RM191,050.93 as damages. The dispute was originally referred to the Arbitrator. However, the High Court decided on 27 June 2000, that the Arbitrator has no jusrisdiction to continue with the arbitration proceeding. Our solicitors have, on 11 August 2000 filed a civil suit against Paul Y for the said claim and are currently waiting extraction of the sealed copy of the Writ of Summons.</t>
  </si>
  <si>
    <t>E &amp; E Equipment Sdn Bhd ("E&amp;E"), a wholly owned subsidiary of PEB has on 25 August 1999 filed the Writ of Summons and Statement of Claim against Speci Avenue (M) Sdn Bhd ("SA") claiming for instalment payments amounting to RM9,432,859.64 made on behalf of  SA to various finance companies in respect of the hire purchase of fourteen (14) cranes. Judgement in Default has been initially obtained against SA but was set aside on 9 June 2000. The solicitors for E &amp; E has filed a notice of appeal on the same day. No date been fixed for the hearing of this appeal.</t>
  </si>
  <si>
    <t>vi)</t>
  </si>
  <si>
    <t>There were no issuance and repayment of debt and equity securities, share buy-backs, share cancellations, shares held as treasury shares and resale of treasury shares during the current financial period ended 30 June 2000.</t>
  </si>
  <si>
    <t>On 2 May 2000, pursuant to the Company's FDRE, the Company has repaid RM36,682,775.78 to the Guarantor Banks for the Bonds and RM13,321,000 to the Revolving Underwritten Facility (RUF) holders. The balance outstanding of the Bonds and RUF amounting to RM163,992,000 would be converted into Redeemable Secured Floating Rate Notes (RSFN) pursuant to the Company's FDRE.</t>
  </si>
  <si>
    <t>d)</t>
  </si>
  <si>
    <t>25/08/2000</t>
  </si>
  <si>
    <t>The material litigations of the Group as at 25 August 2000 involving claims exceeding 2% of the unaudited consolidated net tangible assets of the Group as at 30 June 2000 include :-</t>
  </si>
  <si>
    <t>AS AT END OF CURRENT QUARTER</t>
  </si>
  <si>
    <t>AS AT PRECEDING FINANCIAL YEAR</t>
  </si>
  <si>
    <t>There were no financial instruments with off balance sheet risk as at 25 August 2000, being the latest practicable date which shall not be earlier than 7 days from the date of issue of the quarterly report.</t>
  </si>
  <si>
    <t>PIESB had counterclaimed for a total sum of HK$39,287,059.17 being the liquidated damage, loss and expenses for delay, costs of engaging a third party to complete the work together with general damages for breach of contract.</t>
  </si>
  <si>
    <t>The alloted Rights Issue shares and warrants were listed on KLSE on 17 April 2000 ;</t>
  </si>
  <si>
    <t>The construction, engineering and property sectors which encompass the major activities of the Group are subject to effects of the business cycle and the overall growth of the economy. The performance of the Group is affected by seasonal or cyclical factors.</t>
  </si>
  <si>
    <t xml:space="preserve">Claim by MRL, against PIESB, at the Hong Kong International Arbitration Centre, for unpaid sum due under the Works Order, and costs for additional varied work, prolongation and disruption amounting to HK$8,128,765.06 together with continuing interest at a daily rate of HK1,453.63 until payment.  PIE's solicitors have  already filed the Statement of Defence and Counterclaim on 14 August 2000.  </t>
  </si>
  <si>
    <t>Basic (based on the weighted average no. of  399,577,002  ordinary shares for the current quarter and 326,687,131 ordinary shares for the cumulative current year to date) - (Sen)</t>
  </si>
  <si>
    <t>Fully diluted (based on the weighted average no. of  435,436,600  ordinary shares for the current quarter and 344,616,961 ordinary shares for the cumulative current year to date) - (Sen)</t>
  </si>
  <si>
    <t>#</t>
  </si>
  <si>
    <t>The status of the corporate Financial and Debt Restructuring Exercise ("FDRE") by way of Rights Issue of 199,788,501 ordinary shares of RM0.50 each together with 199,788,501 detachable warrants at an issue price of RM0.98 each on the basis of one (1) new ordinary share with one (1) warrant for every one (1) existing share held, are as follows:-</t>
  </si>
  <si>
    <t>The Redeemable Secured Floating Rate Notes ("RSFN") would be issued to the financial institutional creditors of the Company upon finalisation and execution of the relevant legal documentation.</t>
  </si>
  <si>
    <t>On 17 April 2000, pursuant to the Company's FDRE, the Company's 199,788,501 warrants were listed on Kuala Lumpur Stock Exchange.</t>
  </si>
  <si>
    <t>Claim by PIESB, PEB and 4 Others against MRL for a sum of RM10,500,000.00 for defamatory remarks made in various letters which could adversely affect PIESB and PEB's reputation.</t>
  </si>
  <si>
    <t>In the opinion of the Directors, the prospects for the remaining half of the year  remains difficult and challenging due to the competitive business environment.</t>
  </si>
  <si>
    <t>The Group's turnover in the second quarter of 2000 was RM54.3 million compared to RM47.8 million in the first quarter of year 2000. The Group's loss before tax in the second quarter of 2000 was RM10.1 million compared to RM13.7 million in the first quarter of 2000. The marginal improvement is due to contribution by its associated companies in the construction and water treatment sectors.</t>
  </si>
  <si>
    <t>Claim by Pilecon Industrial Engineering Sdn Bhd ("PIESB"), a subsidiary of  PEB, against MRL, a Hong Kong sub-contractor. PIE's solicitors have filed a Writ of Summons and Statement of Claim against MRL for damages amounting to RM16,986,435.89.  Writ has been filed on 1 June 2000 and Order for service of the writ out of jurisdiction was obtained on 7 August 2000.  Awaiting extraction of sealed order from court.</t>
  </si>
  <si>
    <t>The unsecured short term borrowings comprise RM157 million owing to Guarantor Banks for the Bonds and RM57 million owing to RUF holders of which RM36.683 million and RM13.32 million had been repaid to the Guarantor Banks for the Bonds and RUF holders respectively on 2 May 2000. The remaining outstanding amount totaling RM163.99 million will be converted into RSFN which would mature in the year 2005.</t>
  </si>
  <si>
    <t>The EPS for the preceding year corresponding period has been restated for the Rights Issue of 199,788,501 ordinary shares.</t>
  </si>
  <si>
    <t>There were no business combinations, acquisitions or disposals of subsidiaries, restructuring or discontinuing operations except for the additional acquisition of long-term quoted investments as stated in Note 7(a) above.</t>
  </si>
  <si>
    <t>During the financial period ended 30 June 2000, the Group recorded a turnover of RM102.1 million with operating loss before accounting for share of profits of associated companies of RM32.8 million. The operating loss of the Group is mainly attributable to thin margins and certain cost overrun on projects. There was no significant trend or event that has occurred between 30 June 2000 to 25 August 2000 which would materially affect the earnings or income of the Company and Group.</t>
  </si>
  <si>
    <t>Constrajaya Sdn Bhd ("CSB") filed a suit  against Johor Coastal Development Sdn Bhd ("JCD"), a subsidiary of PEB, for declaration, inter alia, on whether JCD's notice of termination in respect of Lots 7 and 14 , Parcel C JB Waterfront City amounts to repudiation of the Sale and Purchase Agreements entered into between JCD and CSB for the sale of the said lands to CSB, and CSB is discharged from all further obligations in respect of its performance and/or whether JCD is entitled to forfeit the sum of RM9,018,400.00 paid by CSB under the Sale and Purchase Agreement.  CSB also claims for the return of the sum of RM9,018,400.00 and damages of JCD to be assessed.  JCD has entered appearance and filed an affidavit in reply.  The hearing date has yet to be fixed by the Johor Bahru High Court.</t>
  </si>
  <si>
    <t>vii)</t>
  </si>
</sst>
</file>

<file path=xl/styles.xml><?xml version="1.0" encoding="utf-8"?>
<styleSheet xmlns="http://schemas.openxmlformats.org/spreadsheetml/2006/main">
  <numFmts count="4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s>
  <fonts count="22">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
      <b/>
      <u val="single"/>
      <sz val="9"/>
      <name val="Times New Roman"/>
      <family val="1"/>
    </font>
    <font>
      <sz val="8"/>
      <name val="Times New Roman"/>
      <family val="1"/>
    </font>
    <font>
      <b/>
      <sz val="8"/>
      <name val="Times New Roman"/>
      <family val="1"/>
    </font>
  </fonts>
  <fills count="2">
    <fill>
      <patternFill/>
    </fill>
    <fill>
      <patternFill patternType="gray125"/>
    </fill>
  </fills>
  <borders count="26">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thin"/>
    </border>
    <border>
      <left>
        <color indexed="63"/>
      </left>
      <right style="thin"/>
      <top style="thin"/>
      <bottom style="double"/>
    </border>
    <border>
      <left>
        <color indexed="63"/>
      </left>
      <right>
        <color indexed="63"/>
      </right>
      <top style="medium"/>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9" fontId="1" fillId="0" borderId="0" applyFont="0" applyFill="0" applyBorder="0" applyAlignment="0" applyProtection="0"/>
  </cellStyleXfs>
  <cellXfs count="223">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1" xfId="0" applyFont="1" applyBorder="1" applyAlignment="1">
      <alignment/>
    </xf>
    <xf numFmtId="37" fontId="7" fillId="0" borderId="0" xfId="0" applyFont="1" applyAlignment="1">
      <alignment/>
    </xf>
    <xf numFmtId="37" fontId="3" fillId="0" borderId="0" xfId="0" applyFont="1" applyAlignment="1">
      <alignment/>
    </xf>
    <xf numFmtId="37" fontId="8" fillId="0" borderId="2" xfId="0" applyFont="1" applyBorder="1" applyAlignment="1">
      <alignment horizontal="center"/>
    </xf>
    <xf numFmtId="37" fontId="8" fillId="0" borderId="3" xfId="0" applyFont="1" applyBorder="1" applyAlignment="1">
      <alignment horizontal="center"/>
    </xf>
    <xf numFmtId="37" fontId="8" fillId="0" borderId="0" xfId="0" applyFont="1" applyAlignment="1">
      <alignment horizontal="center"/>
    </xf>
    <xf numFmtId="37" fontId="8" fillId="0" borderId="4" xfId="0" applyFont="1" applyBorder="1" applyAlignment="1">
      <alignment horizontal="center"/>
    </xf>
    <xf numFmtId="37" fontId="3" fillId="0" borderId="0" xfId="0" applyFont="1" applyAlignment="1">
      <alignment horizontal="center"/>
    </xf>
    <xf numFmtId="37" fontId="3" fillId="0" borderId="0" xfId="0" applyFont="1" applyAlignment="1">
      <alignment horizontal="left"/>
    </xf>
    <xf numFmtId="37" fontId="7" fillId="0" borderId="0" xfId="0" applyFont="1" applyAlignment="1">
      <alignment/>
    </xf>
    <xf numFmtId="37" fontId="3" fillId="0" borderId="0" xfId="0" applyFont="1" applyAlignment="1" quotePrefix="1">
      <alignment horizontal="center"/>
    </xf>
    <xf numFmtId="37" fontId="9" fillId="0" borderId="0" xfId="0" applyFont="1" applyAlignment="1">
      <alignment horizontal="left"/>
    </xf>
    <xf numFmtId="37" fontId="3" fillId="0" borderId="4" xfId="0" applyFont="1" applyBorder="1" applyAlignment="1" quotePrefix="1">
      <alignment horizontal="center"/>
    </xf>
    <xf numFmtId="37" fontId="7" fillId="0" borderId="0" xfId="0" applyFont="1" applyAlignment="1" quotePrefix="1">
      <alignment horizontal="center"/>
    </xf>
    <xf numFmtId="37" fontId="3" fillId="0" borderId="5" xfId="0" applyFont="1" applyBorder="1" applyAlignment="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6" xfId="0" applyFont="1" applyBorder="1" applyAlignment="1">
      <alignment/>
    </xf>
    <xf numFmtId="37" fontId="5" fillId="0" borderId="7" xfId="0" applyFont="1" applyBorder="1" applyAlignment="1">
      <alignment/>
    </xf>
    <xf numFmtId="37" fontId="6" fillId="0" borderId="2" xfId="0" applyFont="1" applyBorder="1" applyAlignment="1">
      <alignment/>
    </xf>
    <xf numFmtId="37" fontId="5" fillId="0" borderId="0" xfId="0" applyFont="1" applyBorder="1" applyAlignment="1">
      <alignment/>
    </xf>
    <xf numFmtId="37" fontId="3" fillId="0" borderId="8" xfId="0" applyFont="1" applyBorder="1" applyAlignment="1">
      <alignment horizontal="center"/>
    </xf>
    <xf numFmtId="37" fontId="5" fillId="0" borderId="8" xfId="0" applyFont="1" applyBorder="1" applyAlignment="1">
      <alignment/>
    </xf>
    <xf numFmtId="37" fontId="6" fillId="0" borderId="9" xfId="0" applyFont="1" applyBorder="1" applyAlignment="1">
      <alignment/>
    </xf>
    <xf numFmtId="37" fontId="5" fillId="0" borderId="1" xfId="0" applyFont="1" applyBorder="1" applyAlignment="1">
      <alignment/>
    </xf>
    <xf numFmtId="37" fontId="3" fillId="0" borderId="2" xfId="0" applyFont="1" applyBorder="1" applyAlignment="1">
      <alignment horizontal="center"/>
    </xf>
    <xf numFmtId="37" fontId="5" fillId="0" borderId="2" xfId="0" applyFont="1" applyBorder="1" applyAlignment="1">
      <alignment/>
    </xf>
    <xf numFmtId="37" fontId="3" fillId="0" borderId="4" xfId="0" applyFont="1" applyBorder="1" applyAlignment="1">
      <alignment horizontal="center"/>
    </xf>
    <xf numFmtId="37" fontId="5" fillId="0" borderId="4" xfId="0" applyFont="1" applyBorder="1" applyAlignment="1">
      <alignment/>
    </xf>
    <xf numFmtId="37" fontId="3" fillId="0" borderId="9" xfId="0" applyFont="1" applyBorder="1" applyAlignment="1">
      <alignment horizontal="center"/>
    </xf>
    <xf numFmtId="37" fontId="3" fillId="0" borderId="10" xfId="0" applyFont="1" applyBorder="1" applyAlignment="1">
      <alignment horizontal="center"/>
    </xf>
    <xf numFmtId="37" fontId="3" fillId="0" borderId="11"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1" xfId="0" applyFont="1" applyBorder="1" applyAlignment="1">
      <alignment/>
    </xf>
    <xf numFmtId="37" fontId="5" fillId="0" borderId="2" xfId="0" applyFont="1" applyBorder="1" applyAlignment="1">
      <alignment horizontal="center"/>
    </xf>
    <xf numFmtId="37" fontId="5" fillId="0" borderId="4" xfId="0" applyFont="1" applyBorder="1" applyAlignment="1">
      <alignment horizontal="center"/>
    </xf>
    <xf numFmtId="37" fontId="14" fillId="0" borderId="9" xfId="0" applyFont="1" applyBorder="1" applyAlignment="1">
      <alignment horizontal="center"/>
    </xf>
    <xf numFmtId="37" fontId="14" fillId="0" borderId="10" xfId="0" applyFont="1" applyBorder="1" applyAlignment="1">
      <alignment horizontal="center"/>
    </xf>
    <xf numFmtId="37" fontId="14" fillId="0" borderId="11" xfId="0" applyFont="1" applyBorder="1" applyAlignment="1">
      <alignment horizontal="center"/>
    </xf>
    <xf numFmtId="37" fontId="15" fillId="0" borderId="0" xfId="0" applyFont="1" applyAlignment="1">
      <alignment/>
    </xf>
    <xf numFmtId="37" fontId="6" fillId="0" borderId="8" xfId="0" applyFont="1" applyBorder="1" applyAlignment="1">
      <alignment/>
    </xf>
    <xf numFmtId="37" fontId="12" fillId="0" borderId="9" xfId="0" applyFont="1" applyBorder="1" applyAlignment="1">
      <alignment/>
    </xf>
    <xf numFmtId="37" fontId="6" fillId="0" borderId="11" xfId="0" applyFont="1" applyBorder="1" applyAlignment="1">
      <alignment/>
    </xf>
    <xf numFmtId="37" fontId="6" fillId="0" borderId="4" xfId="0" applyFont="1" applyBorder="1" applyAlignment="1">
      <alignment/>
    </xf>
    <xf numFmtId="37" fontId="12" fillId="0" borderId="12" xfId="0" applyFont="1" applyBorder="1" applyAlignment="1">
      <alignment/>
    </xf>
    <xf numFmtId="37" fontId="6" fillId="0" borderId="13" xfId="0" applyFont="1" applyBorder="1" applyAlignment="1">
      <alignment/>
    </xf>
    <xf numFmtId="37" fontId="12" fillId="0" borderId="0" xfId="0" applyFont="1" applyBorder="1" applyAlignment="1">
      <alignment/>
    </xf>
    <xf numFmtId="37" fontId="7" fillId="0" borderId="14" xfId="0" applyFont="1" applyBorder="1" applyAlignment="1">
      <alignment horizontal="center"/>
    </xf>
    <xf numFmtId="37" fontId="6" fillId="0" borderId="2" xfId="0" applyFont="1" applyBorder="1" applyAlignment="1">
      <alignment horizontal="right"/>
    </xf>
    <xf numFmtId="37" fontId="6" fillId="0" borderId="4" xfId="0" applyFont="1" applyBorder="1" applyAlignment="1">
      <alignment horizontal="right"/>
    </xf>
    <xf numFmtId="37" fontId="6" fillId="0" borderId="8" xfId="0" applyFont="1" applyBorder="1" applyAlignment="1">
      <alignment horizontal="right"/>
    </xf>
    <xf numFmtId="37" fontId="6" fillId="0" borderId="15" xfId="0" applyFont="1" applyBorder="1" applyAlignment="1">
      <alignment horizontal="right"/>
    </xf>
    <xf numFmtId="37" fontId="6" fillId="0" borderId="16" xfId="0" applyFont="1" applyBorder="1" applyAlignment="1">
      <alignment horizontal="right"/>
    </xf>
    <xf numFmtId="37" fontId="15" fillId="0" borderId="0" xfId="0" applyFont="1" applyAlignment="1" quotePrefix="1">
      <alignment/>
    </xf>
    <xf numFmtId="37" fontId="6" fillId="0" borderId="17" xfId="0" applyFont="1" applyBorder="1" applyAlignment="1">
      <alignment/>
    </xf>
    <xf numFmtId="37" fontId="15" fillId="0" borderId="0" xfId="0" applyFont="1" applyAlignment="1">
      <alignment wrapText="1"/>
    </xf>
    <xf numFmtId="37" fontId="15" fillId="0" borderId="0" xfId="0" applyFont="1" applyAlignment="1">
      <alignment horizontal="center"/>
    </xf>
    <xf numFmtId="37" fontId="15" fillId="0" borderId="0" xfId="0" applyFont="1" applyAlignment="1">
      <alignment horizontal="left"/>
    </xf>
    <xf numFmtId="37" fontId="15" fillId="0" borderId="17" xfId="0" applyFont="1" applyBorder="1" applyAlignment="1">
      <alignment/>
    </xf>
    <xf numFmtId="37" fontId="15" fillId="0" borderId="0" xfId="0" applyFont="1" applyAlignment="1">
      <alignment/>
    </xf>
    <xf numFmtId="37" fontId="6" fillId="0" borderId="14" xfId="0" applyFont="1" applyBorder="1" applyAlignment="1">
      <alignment/>
    </xf>
    <xf numFmtId="37" fontId="6" fillId="0" borderId="0" xfId="0" applyFont="1" applyAlignment="1">
      <alignment horizontal="center"/>
    </xf>
    <xf numFmtId="197" fontId="3" fillId="0" borderId="0" xfId="0" applyNumberFormat="1" applyFont="1" applyAlignment="1" quotePrefix="1">
      <alignment horizontal="center"/>
    </xf>
    <xf numFmtId="37" fontId="6" fillId="0" borderId="0" xfId="0" applyFont="1" applyBorder="1" applyAlignment="1">
      <alignment horizontal="center"/>
    </xf>
    <xf numFmtId="37" fontId="3" fillId="0" borderId="0" xfId="0" applyFont="1" applyBorder="1" applyAlignment="1">
      <alignment horizontal="center"/>
    </xf>
    <xf numFmtId="37" fontId="3" fillId="0" borderId="18"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xf>
    <xf numFmtId="37" fontId="0" fillId="0" borderId="0" xfId="0" applyAlignment="1">
      <alignment wrapText="1"/>
    </xf>
    <xf numFmtId="37" fontId="6" fillId="0" borderId="0" xfId="0" applyFont="1" applyAlignment="1" quotePrefix="1">
      <alignment horizontal="left"/>
    </xf>
    <xf numFmtId="37" fontId="15" fillId="0" borderId="0" xfId="0" applyFont="1" applyAlignment="1" quotePrefix="1">
      <alignment horizontal="left"/>
    </xf>
    <xf numFmtId="37" fontId="6" fillId="0" borderId="4" xfId="0" applyNumberFormat="1" applyFont="1" applyBorder="1" applyAlignment="1">
      <alignment horizontal="right"/>
    </xf>
    <xf numFmtId="37" fontId="6" fillId="0" borderId="0" xfId="0" applyFont="1" applyBorder="1" applyAlignment="1" quotePrefix="1">
      <alignment horizontal="left"/>
    </xf>
    <xf numFmtId="37" fontId="12" fillId="0" borderId="0" xfId="0" applyFont="1" applyAlignment="1" quotePrefix="1">
      <alignment horizontal="left"/>
    </xf>
    <xf numFmtId="37" fontId="17" fillId="0" borderId="0" xfId="0" applyFont="1" applyBorder="1" applyAlignment="1">
      <alignment/>
    </xf>
    <xf numFmtId="37" fontId="0" fillId="0" borderId="0" xfId="0" applyAlignment="1">
      <alignment vertical="top" wrapText="1"/>
    </xf>
    <xf numFmtId="37" fontId="15" fillId="0" borderId="0" xfId="0" applyFont="1" applyAlignment="1">
      <alignment horizontal="justify" wrapText="1"/>
    </xf>
    <xf numFmtId="37" fontId="11" fillId="0" borderId="0" xfId="0" applyFont="1" applyAlignment="1">
      <alignment horizontal="right"/>
    </xf>
    <xf numFmtId="37" fontId="6" fillId="0" borderId="2" xfId="0" applyFont="1" applyBorder="1" applyAlignment="1">
      <alignment horizontal="center"/>
    </xf>
    <xf numFmtId="37" fontId="3" fillId="0" borderId="18" xfId="0" applyFont="1" applyBorder="1" applyAlignment="1">
      <alignment/>
    </xf>
    <xf numFmtId="37" fontId="3" fillId="0" borderId="0" xfId="0" applyFont="1" applyAlignment="1">
      <alignment/>
    </xf>
    <xf numFmtId="171" fontId="3" fillId="0" borderId="19" xfId="15" applyFont="1" applyBorder="1" applyAlignment="1">
      <alignment/>
    </xf>
    <xf numFmtId="37" fontId="3" fillId="0" borderId="19" xfId="0" applyNumberFormat="1" applyFont="1" applyBorder="1" applyAlignment="1">
      <alignment/>
    </xf>
    <xf numFmtId="37" fontId="3" fillId="0" borderId="20" xfId="0" applyFont="1" applyBorder="1" applyAlignment="1">
      <alignment/>
    </xf>
    <xf numFmtId="37" fontId="3" fillId="0" borderId="4" xfId="0" applyFont="1" applyBorder="1" applyAlignment="1">
      <alignment/>
    </xf>
    <xf numFmtId="37" fontId="3" fillId="0" borderId="2" xfId="0" applyFont="1" applyBorder="1" applyAlignment="1">
      <alignment/>
    </xf>
    <xf numFmtId="37" fontId="3" fillId="0" borderId="10" xfId="0" applyFont="1" applyBorder="1" applyAlignment="1">
      <alignment/>
    </xf>
    <xf numFmtId="37" fontId="3" fillId="0" borderId="0" xfId="0" applyFont="1" applyAlignment="1">
      <alignment horizontal="right"/>
    </xf>
    <xf numFmtId="37" fontId="3" fillId="0" borderId="0" xfId="0" applyNumberFormat="1" applyFont="1" applyAlignment="1">
      <alignment/>
    </xf>
    <xf numFmtId="37" fontId="3" fillId="0" borderId="4" xfId="0" applyFont="1" applyBorder="1" applyAlignment="1">
      <alignment/>
    </xf>
    <xf numFmtId="37" fontId="3" fillId="0" borderId="8" xfId="0" applyFont="1" applyBorder="1" applyAlignment="1">
      <alignment/>
    </xf>
    <xf numFmtId="37" fontId="3" fillId="0" borderId="0" xfId="0" applyFont="1" applyBorder="1" applyAlignment="1">
      <alignment/>
    </xf>
    <xf numFmtId="37" fontId="3" fillId="0" borderId="0" xfId="0" applyNumberFormat="1" applyFont="1" applyAlignment="1">
      <alignment/>
    </xf>
    <xf numFmtId="37" fontId="3" fillId="0" borderId="4" xfId="0" applyNumberFormat="1" applyFont="1" applyBorder="1" applyAlignment="1">
      <alignment/>
    </xf>
    <xf numFmtId="37" fontId="3" fillId="0" borderId="14" xfId="0" applyFont="1" applyBorder="1" applyAlignment="1">
      <alignment/>
    </xf>
    <xf numFmtId="171" fontId="3" fillId="0" borderId="8" xfId="15" applyFont="1" applyBorder="1" applyAlignment="1">
      <alignment/>
    </xf>
    <xf numFmtId="192" fontId="3" fillId="0" borderId="4" xfId="15" applyNumberFormat="1" applyFont="1" applyBorder="1" applyAlignment="1">
      <alignment/>
    </xf>
    <xf numFmtId="37" fontId="3" fillId="0" borderId="17" xfId="0" applyNumberFormat="1" applyFont="1" applyBorder="1" applyAlignment="1">
      <alignment/>
    </xf>
    <xf numFmtId="37" fontId="3" fillId="0" borderId="17" xfId="0" applyFont="1" applyBorder="1" applyAlignment="1">
      <alignment/>
    </xf>
    <xf numFmtId="39" fontId="3" fillId="0" borderId="0" xfId="0" applyNumberFormat="1" applyFont="1" applyBorder="1" applyAlignment="1">
      <alignment/>
    </xf>
    <xf numFmtId="39" fontId="3" fillId="0" borderId="0" xfId="0" applyNumberFormat="1" applyFont="1" applyAlignment="1">
      <alignment/>
    </xf>
    <xf numFmtId="37" fontId="3" fillId="0" borderId="19" xfId="0" applyFont="1" applyBorder="1" applyAlignment="1">
      <alignment horizontal="center"/>
    </xf>
    <xf numFmtId="37" fontId="3" fillId="0" borderId="20" xfId="0" applyFont="1" applyBorder="1" applyAlignment="1">
      <alignment horizontal="center"/>
    </xf>
    <xf numFmtId="37" fontId="3" fillId="0" borderId="21" xfId="0" applyFont="1" applyBorder="1" applyAlignment="1">
      <alignment horizontal="center"/>
    </xf>
    <xf numFmtId="37" fontId="18" fillId="0" borderId="0" xfId="0" applyFont="1" applyAlignment="1">
      <alignment/>
    </xf>
    <xf numFmtId="171" fontId="3" fillId="0" borderId="2" xfId="15" applyFont="1" applyBorder="1" applyAlignment="1">
      <alignment/>
    </xf>
    <xf numFmtId="171" fontId="3" fillId="0" borderId="19" xfId="15" applyFont="1" applyBorder="1" applyAlignment="1">
      <alignment horizontal="center"/>
    </xf>
    <xf numFmtId="171" fontId="3" fillId="0" borderId="20" xfId="15" applyFont="1" applyBorder="1" applyAlignment="1">
      <alignment/>
    </xf>
    <xf numFmtId="171" fontId="3" fillId="0" borderId="10" xfId="15" applyFont="1" applyBorder="1" applyAlignment="1">
      <alignment/>
    </xf>
    <xf numFmtId="37" fontId="8" fillId="0" borderId="0" xfId="0" applyFont="1" applyAlignment="1">
      <alignment/>
    </xf>
    <xf numFmtId="37" fontId="8" fillId="0" borderId="9" xfId="0" applyFont="1" applyBorder="1" applyAlignment="1">
      <alignment horizontal="center"/>
    </xf>
    <xf numFmtId="37" fontId="8" fillId="0" borderId="10" xfId="0" applyFont="1" applyBorder="1" applyAlignment="1">
      <alignment horizontal="center"/>
    </xf>
    <xf numFmtId="37" fontId="8" fillId="0" borderId="0" xfId="0" applyFont="1" applyBorder="1" applyAlignment="1">
      <alignment horizontal="center"/>
    </xf>
    <xf numFmtId="37" fontId="3" fillId="0" borderId="0" xfId="0" applyFont="1" applyBorder="1" applyAlignment="1">
      <alignment/>
    </xf>
    <xf numFmtId="37" fontId="3" fillId="0" borderId="0" xfId="0" applyFont="1" applyBorder="1" applyAlignment="1">
      <alignment vertical="center"/>
    </xf>
    <xf numFmtId="37" fontId="7" fillId="0" borderId="18" xfId="0" applyFont="1" applyBorder="1" applyAlignment="1">
      <alignment horizontal="center" vertical="center"/>
    </xf>
    <xf numFmtId="37" fontId="7" fillId="0" borderId="0" xfId="0" applyFont="1" applyAlignment="1">
      <alignment vertical="center"/>
    </xf>
    <xf numFmtId="37" fontId="3" fillId="0" borderId="1" xfId="0" applyNumberFormat="1" applyFont="1" applyBorder="1" applyAlignment="1">
      <alignment/>
    </xf>
    <xf numFmtId="171" fontId="15" fillId="0" borderId="0" xfId="15" applyFont="1" applyAlignment="1" quotePrefix="1">
      <alignment horizontal="left"/>
    </xf>
    <xf numFmtId="37" fontId="6" fillId="0" borderId="5" xfId="0" applyFont="1" applyBorder="1" applyAlignment="1">
      <alignment horizontal="center"/>
    </xf>
    <xf numFmtId="37" fontId="15" fillId="0" borderId="0" xfId="0" applyFont="1" applyBorder="1" applyAlignment="1">
      <alignment/>
    </xf>
    <xf numFmtId="199" fontId="6" fillId="0" borderId="0" xfId="0" applyNumberFormat="1" applyFont="1" applyBorder="1" applyAlignment="1" quotePrefix="1">
      <alignment horizontal="center"/>
    </xf>
    <xf numFmtId="171" fontId="6" fillId="0" borderId="2" xfId="15" applyFont="1" applyBorder="1" applyAlignment="1">
      <alignment horizontal="right"/>
    </xf>
    <xf numFmtId="37" fontId="3" fillId="0" borderId="0" xfId="0" applyFont="1" applyAlignment="1">
      <alignment vertical="center"/>
    </xf>
    <xf numFmtId="37" fontId="3" fillId="0" borderId="22" xfId="0" applyFont="1" applyBorder="1" applyAlignment="1">
      <alignment/>
    </xf>
    <xf numFmtId="37" fontId="3" fillId="0" borderId="22" xfId="0" applyFont="1" applyBorder="1" applyAlignment="1">
      <alignment/>
    </xf>
    <xf numFmtId="37" fontId="0" fillId="0" borderId="0" xfId="0" applyAlignment="1">
      <alignment horizontal="justify" vertical="top" wrapText="1"/>
    </xf>
    <xf numFmtId="37" fontId="3" fillId="0" borderId="0" xfId="0" applyFont="1" applyAlignment="1" quotePrefix="1">
      <alignment/>
    </xf>
    <xf numFmtId="171" fontId="3" fillId="0" borderId="18" xfId="15" applyFont="1" applyBorder="1" applyAlignment="1">
      <alignment/>
    </xf>
    <xf numFmtId="37" fontId="6" fillId="0" borderId="12" xfId="0" applyFont="1" applyBorder="1" applyAlignment="1">
      <alignment/>
    </xf>
    <xf numFmtId="37" fontId="6" fillId="0" borderId="0" xfId="0" applyFont="1" applyBorder="1" applyAlignment="1">
      <alignment horizontal="left"/>
    </xf>
    <xf numFmtId="37" fontId="6" fillId="0" borderId="0" xfId="0" applyFont="1" applyAlignment="1">
      <alignment horizontal="justify" vertical="top" wrapText="1"/>
    </xf>
    <xf numFmtId="37" fontId="15" fillId="0" borderId="0" xfId="0" applyFont="1" applyAlignment="1">
      <alignment vertical="top" wrapText="1"/>
    </xf>
    <xf numFmtId="37" fontId="6" fillId="0" borderId="2" xfId="0" applyNumberFormat="1" applyFont="1" applyBorder="1" applyAlignment="1">
      <alignment horizontal="right"/>
    </xf>
    <xf numFmtId="37" fontId="19" fillId="0" borderId="0" xfId="0" applyFont="1" applyBorder="1" applyAlignment="1">
      <alignment/>
    </xf>
    <xf numFmtId="171" fontId="15" fillId="0" borderId="0" xfId="15" applyFont="1" applyAlignment="1">
      <alignment/>
    </xf>
    <xf numFmtId="37" fontId="4" fillId="0" borderId="0" xfId="0" applyFont="1" applyAlignment="1">
      <alignment vertical="center"/>
    </xf>
    <xf numFmtId="37" fontId="0" fillId="0" borderId="0" xfId="0" applyAlignment="1">
      <alignment horizontal="justify" vertical="center"/>
    </xf>
    <xf numFmtId="37" fontId="6" fillId="0" borderId="0" xfId="0" applyFont="1" applyAlignment="1">
      <alignment horizontal="center" vertical="center"/>
    </xf>
    <xf numFmtId="37" fontId="6" fillId="0" borderId="0" xfId="0" applyFont="1" applyAlignment="1">
      <alignment horizontal="justify" vertical="center"/>
    </xf>
    <xf numFmtId="37" fontId="20" fillId="0" borderId="0" xfId="0" applyFont="1" applyAlignment="1">
      <alignment/>
    </xf>
    <xf numFmtId="37" fontId="20" fillId="0" borderId="2" xfId="0" applyFont="1" applyBorder="1" applyAlignment="1">
      <alignment horizontal="center"/>
    </xf>
    <xf numFmtId="37" fontId="20" fillId="0" borderId="4" xfId="0" applyFont="1" applyBorder="1" applyAlignment="1">
      <alignment horizontal="center"/>
    </xf>
    <xf numFmtId="37" fontId="15" fillId="0" borderId="0" xfId="0" applyFont="1" applyAlignment="1">
      <alignment horizontal="justify" vertical="top" wrapText="1"/>
    </xf>
    <xf numFmtId="37" fontId="17" fillId="0" borderId="0" xfId="0" applyFont="1" applyAlignment="1">
      <alignment/>
    </xf>
    <xf numFmtId="37" fontId="3" fillId="0" borderId="18" xfId="0" applyFont="1" applyBorder="1" applyAlignment="1">
      <alignment/>
    </xf>
    <xf numFmtId="37" fontId="3" fillId="0" borderId="20" xfId="0" applyFont="1" applyBorder="1" applyAlignment="1">
      <alignment/>
    </xf>
    <xf numFmtId="37" fontId="3" fillId="0" borderId="10" xfId="0" applyFont="1" applyBorder="1" applyAlignment="1">
      <alignment/>
    </xf>
    <xf numFmtId="37" fontId="3" fillId="0" borderId="0" xfId="0" applyFont="1" applyAlignment="1">
      <alignment horizontal="justify" vertical="center" wrapText="1"/>
    </xf>
    <xf numFmtId="171" fontId="15" fillId="0" borderId="0" xfId="15" applyFont="1" applyAlignment="1">
      <alignment vertical="top" wrapText="1"/>
    </xf>
    <xf numFmtId="37" fontId="6" fillId="0" borderId="23" xfId="0" applyFont="1" applyBorder="1" applyAlignment="1">
      <alignment horizontal="center"/>
    </xf>
    <xf numFmtId="37" fontId="6" fillId="0" borderId="14" xfId="0" applyFont="1" applyBorder="1" applyAlignment="1">
      <alignment horizontal="center"/>
    </xf>
    <xf numFmtId="37" fontId="6" fillId="0" borderId="23" xfId="0" applyFont="1" applyBorder="1" applyAlignment="1">
      <alignment/>
    </xf>
    <xf numFmtId="37" fontId="6" fillId="0" borderId="0" xfId="0" applyFont="1" applyAlignment="1">
      <alignment vertical="top" wrapText="1"/>
    </xf>
    <xf numFmtId="37" fontId="0" fillId="0" borderId="0" xfId="0" applyFont="1" applyAlignment="1">
      <alignment/>
    </xf>
    <xf numFmtId="37" fontId="8" fillId="0" borderId="16" xfId="0" applyFont="1" applyBorder="1" applyAlignment="1">
      <alignment horizontal="center"/>
    </xf>
    <xf numFmtId="192" fontId="3" fillId="0" borderId="20" xfId="15" applyNumberFormat="1" applyFont="1" applyBorder="1" applyAlignment="1">
      <alignment/>
    </xf>
    <xf numFmtId="37" fontId="3" fillId="0" borderId="18" xfId="0" applyFont="1" applyBorder="1" applyAlignment="1">
      <alignment horizontal="right"/>
    </xf>
    <xf numFmtId="37" fontId="3" fillId="0" borderId="20" xfId="0" applyFont="1" applyBorder="1" applyAlignment="1">
      <alignment horizontal="right"/>
    </xf>
    <xf numFmtId="37" fontId="3" fillId="0" borderId="4" xfId="0" applyFont="1" applyBorder="1" applyAlignment="1">
      <alignment horizontal="right"/>
    </xf>
    <xf numFmtId="37" fontId="3" fillId="0" borderId="10" xfId="0" applyFont="1" applyBorder="1" applyAlignment="1">
      <alignment horizontal="right"/>
    </xf>
    <xf numFmtId="37" fontId="3" fillId="0" borderId="19" xfId="0" applyFont="1" applyBorder="1" applyAlignment="1">
      <alignment horizontal="right"/>
    </xf>
    <xf numFmtId="37" fontId="20" fillId="0" borderId="2" xfId="0" applyFont="1" applyBorder="1" applyAlignment="1" quotePrefix="1">
      <alignment horizontal="center"/>
    </xf>
    <xf numFmtId="37" fontId="20" fillId="0" borderId="0" xfId="0" applyFont="1" applyAlignment="1">
      <alignment/>
    </xf>
    <xf numFmtId="37" fontId="20" fillId="0" borderId="4" xfId="0" applyFont="1" applyBorder="1" applyAlignment="1" quotePrefix="1">
      <alignment horizontal="center"/>
    </xf>
    <xf numFmtId="37" fontId="21" fillId="0" borderId="4" xfId="0" applyFont="1" applyBorder="1" applyAlignment="1" quotePrefix="1">
      <alignment horizontal="center"/>
    </xf>
    <xf numFmtId="37" fontId="6" fillId="0" borderId="0" xfId="0" applyFont="1" applyAlignment="1">
      <alignment horizontal="center" vertical="top"/>
    </xf>
    <xf numFmtId="171" fontId="3" fillId="0" borderId="0" xfId="15" applyFont="1" applyAlignment="1" quotePrefix="1">
      <alignment/>
    </xf>
    <xf numFmtId="171" fontId="3" fillId="0" borderId="0" xfId="15" applyFont="1" applyAlignment="1">
      <alignment/>
    </xf>
    <xf numFmtId="39" fontId="3" fillId="0" borderId="0" xfId="0" applyNumberFormat="1" applyFont="1" applyAlignment="1">
      <alignment horizontal="center"/>
    </xf>
    <xf numFmtId="39" fontId="3" fillId="0" borderId="0" xfId="0" applyNumberFormat="1" applyFont="1" applyAlignment="1">
      <alignment horizontal="right"/>
    </xf>
    <xf numFmtId="197" fontId="8" fillId="0" borderId="0" xfId="0" applyNumberFormat="1" applyFont="1" applyBorder="1" applyAlignment="1">
      <alignment horizontal="center" vertical="center"/>
    </xf>
    <xf numFmtId="39" fontId="3" fillId="0" borderId="0" xfId="0" applyNumberFormat="1" applyFont="1" applyAlignment="1" quotePrefix="1">
      <alignment horizontal="center"/>
    </xf>
    <xf numFmtId="171" fontId="6" fillId="0" borderId="4" xfId="15" applyFont="1" applyBorder="1" applyAlignment="1">
      <alignment horizontal="right"/>
    </xf>
    <xf numFmtId="37" fontId="20" fillId="0" borderId="0" xfId="0" applyFont="1" applyBorder="1" applyAlignment="1" quotePrefix="1">
      <alignment horizontal="center"/>
    </xf>
    <xf numFmtId="37" fontId="3" fillId="0" borderId="0" xfId="0" applyFont="1" applyBorder="1" applyAlignment="1">
      <alignment horizontal="right"/>
    </xf>
    <xf numFmtId="197" fontId="3" fillId="0" borderId="0" xfId="0" applyNumberFormat="1" applyFont="1" applyAlignment="1">
      <alignment horizontal="center"/>
    </xf>
    <xf numFmtId="37" fontId="6" fillId="0" borderId="0" xfId="0" applyFont="1" applyAlignment="1">
      <alignment horizontal="justify" vertical="justify"/>
    </xf>
    <xf numFmtId="37" fontId="6" fillId="0" borderId="0" xfId="0" applyFont="1" applyAlignment="1">
      <alignment horizontal="justify" vertical="top" wrapText="1"/>
    </xf>
    <xf numFmtId="37" fontId="15" fillId="0" borderId="0" xfId="0" applyFont="1" applyAlignment="1" quotePrefix="1">
      <alignment horizontal="justify" vertical="top" wrapText="1"/>
    </xf>
    <xf numFmtId="37" fontId="6" fillId="0" borderId="0" xfId="0" applyFont="1" applyAlignment="1">
      <alignment horizontal="justify" vertical="center"/>
    </xf>
    <xf numFmtId="37" fontId="6" fillId="0" borderId="0" xfId="0" applyFont="1" applyAlignment="1">
      <alignment horizontal="justify" wrapText="1"/>
    </xf>
    <xf numFmtId="37" fontId="15" fillId="0" borderId="0" xfId="0" applyFont="1" applyAlignment="1">
      <alignment horizontal="left" vertical="top" wrapText="1"/>
    </xf>
    <xf numFmtId="37" fontId="15" fillId="0" borderId="0" xfId="0" applyFont="1" applyAlignment="1">
      <alignment horizontal="right" vertical="top"/>
    </xf>
    <xf numFmtId="171" fontId="3" fillId="0" borderId="4" xfId="15" applyFont="1" applyBorder="1" applyAlignment="1">
      <alignment/>
    </xf>
    <xf numFmtId="37" fontId="7" fillId="0" borderId="0" xfId="0" applyFont="1" applyBorder="1" applyAlignment="1">
      <alignment/>
    </xf>
    <xf numFmtId="37" fontId="7" fillId="0" borderId="0" xfId="0" applyFont="1" applyAlignment="1">
      <alignment/>
    </xf>
    <xf numFmtId="37" fontId="3" fillId="0" borderId="0" xfId="0" applyFont="1" applyAlignment="1">
      <alignment/>
    </xf>
    <xf numFmtId="37" fontId="8" fillId="0" borderId="15" xfId="0" applyFont="1" applyBorder="1" applyAlignment="1">
      <alignment horizontal="center"/>
    </xf>
    <xf numFmtId="37" fontId="8" fillId="0" borderId="24" xfId="0" applyFont="1" applyBorder="1" applyAlignment="1">
      <alignment horizontal="center"/>
    </xf>
    <xf numFmtId="197" fontId="8" fillId="0" borderId="12" xfId="0" applyNumberFormat="1" applyFont="1" applyBorder="1" applyAlignment="1">
      <alignment horizontal="center" vertical="center"/>
    </xf>
    <xf numFmtId="197" fontId="8" fillId="0" borderId="23" xfId="0" applyNumberFormat="1" applyFont="1" applyBorder="1" applyAlignment="1">
      <alignment horizontal="center" vertical="center"/>
    </xf>
    <xf numFmtId="37" fontId="3" fillId="0" borderId="0" xfId="0" applyFont="1" applyAlignment="1">
      <alignment horizontal="justify" vertical="center" wrapText="1"/>
    </xf>
    <xf numFmtId="37" fontId="3" fillId="0" borderId="0" xfId="0" applyFont="1" applyAlignment="1">
      <alignment vertical="center"/>
    </xf>
    <xf numFmtId="37" fontId="7" fillId="0" borderId="25" xfId="0" applyFont="1" applyBorder="1" applyAlignment="1">
      <alignment vertical="center"/>
    </xf>
    <xf numFmtId="37" fontId="7" fillId="0" borderId="18" xfId="0" applyFont="1" applyBorder="1" applyAlignment="1">
      <alignment vertical="center"/>
    </xf>
    <xf numFmtId="37" fontId="3" fillId="0" borderId="0" xfId="0" applyFont="1" applyBorder="1" applyAlignment="1">
      <alignment vertical="center"/>
    </xf>
    <xf numFmtId="37" fontId="3" fillId="0" borderId="18" xfId="0" applyFont="1" applyBorder="1" applyAlignment="1">
      <alignment vertical="center"/>
    </xf>
    <xf numFmtId="37" fontId="3" fillId="0" borderId="0" xfId="0" applyFont="1" applyBorder="1" applyAlignment="1">
      <alignment horizontal="center" vertical="center"/>
    </xf>
    <xf numFmtId="37" fontId="3" fillId="0" borderId="18" xfId="0" applyFont="1" applyBorder="1" applyAlignment="1">
      <alignment horizontal="center" vertical="center"/>
    </xf>
    <xf numFmtId="37" fontId="0" fillId="0" borderId="18" xfId="0" applyFont="1" applyBorder="1" applyAlignment="1">
      <alignment vertical="center"/>
    </xf>
    <xf numFmtId="37" fontId="15" fillId="0" borderId="0" xfId="0" applyFont="1" applyAlignment="1">
      <alignment horizontal="justify" vertical="top" wrapText="1"/>
    </xf>
    <xf numFmtId="37" fontId="4" fillId="0" borderId="0" xfId="0" applyFont="1" applyAlignment="1">
      <alignment horizontal="center"/>
    </xf>
    <xf numFmtId="37" fontId="15" fillId="0" borderId="0" xfId="0" applyFont="1" applyAlignment="1" quotePrefix="1">
      <alignment horizontal="justify" wrapText="1"/>
    </xf>
    <xf numFmtId="37" fontId="15" fillId="0" borderId="0" xfId="0" applyFont="1" applyAlignment="1">
      <alignment horizontal="justify" wrapText="1"/>
    </xf>
    <xf numFmtId="37" fontId="16" fillId="0" borderId="0" xfId="0" applyFont="1" applyBorder="1" applyAlignment="1">
      <alignment horizontal="center"/>
    </xf>
    <xf numFmtId="37" fontId="6" fillId="0" borderId="0" xfId="0" applyFont="1" applyAlignment="1" quotePrefix="1">
      <alignment horizontal="justify" wrapText="1"/>
    </xf>
    <xf numFmtId="37" fontId="0" fillId="0" borderId="0" xfId="0" applyAlignment="1">
      <alignment horizontal="justify" wrapText="1"/>
    </xf>
    <xf numFmtId="171" fontId="15" fillId="0" borderId="0" xfId="15" applyFont="1" applyAlignment="1">
      <alignment vertical="top" wrapText="1"/>
    </xf>
    <xf numFmtId="37" fontId="10" fillId="0" borderId="0" xfId="0" applyFont="1" applyAlignment="1">
      <alignment horizontal="center"/>
    </xf>
    <xf numFmtId="37" fontId="6" fillId="0" borderId="0" xfId="0" applyFont="1" applyAlignment="1">
      <alignment horizontal="center"/>
    </xf>
    <xf numFmtId="37" fontId="6" fillId="0" borderId="0" xfId="0" applyFont="1" applyAlignment="1">
      <alignment horizontal="justify" vertical="justify" wrapText="1"/>
    </xf>
    <xf numFmtId="37" fontId="6" fillId="0" borderId="12" xfId="0" applyFont="1" applyBorder="1" applyAlignment="1">
      <alignment horizontal="center"/>
    </xf>
    <xf numFmtId="37" fontId="6" fillId="0" borderId="13" xfId="0" applyFont="1" applyBorder="1" applyAlignment="1">
      <alignment horizontal="center"/>
    </xf>
    <xf numFmtId="37" fontId="6" fillId="0" borderId="23"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a99\Sept\pebconsol09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a2000\June\Notes\work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a2000\June\Notes\disclosure-gr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a2000\June\Notes\FA\FA12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a2000\June\pebconsol03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a2000\June\Notes\other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D"/>
      <sheetName val="FA"/>
      <sheetName val="FA-Detail"/>
      <sheetName val="Current"/>
    </sheetNames>
    <sheetDataSet>
      <sheetData sheetId="0">
        <row r="80">
          <cell r="AO8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gmental"/>
      <sheetName val="1998"/>
      <sheetName val="recon"/>
      <sheetName val="provisions"/>
      <sheetName val="Sheet1"/>
      <sheetName val="Sheet3"/>
    </sheetNames>
    <sheetDataSet>
      <sheetData sheetId="0">
        <row r="10">
          <cell r="C10">
            <v>120333913.54613999</v>
          </cell>
          <cell r="D10">
            <v>-25464707.569299527</v>
          </cell>
          <cell r="E10">
            <v>869333769.8069732</v>
          </cell>
        </row>
        <row r="11">
          <cell r="C11">
            <v>7506980.529999999</v>
          </cell>
          <cell r="D11">
            <v>-1826729.599999999</v>
          </cell>
          <cell r="E11">
            <v>430639638.97</v>
          </cell>
        </row>
        <row r="12">
          <cell r="C12">
            <v>1035157</v>
          </cell>
          <cell r="D12">
            <v>-1065235.5899999999</v>
          </cell>
          <cell r="E12">
            <v>24548109.4058</v>
          </cell>
        </row>
        <row r="13">
          <cell r="D13">
            <v>-147644.84</v>
          </cell>
          <cell r="E13">
            <v>4525400.58</v>
          </cell>
        </row>
        <row r="14">
          <cell r="D14">
            <v>-6540.700000000001</v>
          </cell>
          <cell r="E14">
            <v>475391.4400000002</v>
          </cell>
        </row>
        <row r="15">
          <cell r="D15">
            <v>9089859.81096111</v>
          </cell>
        </row>
        <row r="16">
          <cell r="C16">
            <v>-26826357.908</v>
          </cell>
          <cell r="D16">
            <v>-4334823.095000002</v>
          </cell>
          <cell r="E16">
            <v>-401701376.2679378</v>
          </cell>
        </row>
        <row r="44">
          <cell r="C44">
            <v>83507430.38999999</v>
          </cell>
          <cell r="D44">
            <v>-2451352.3007189073</v>
          </cell>
          <cell r="E44">
            <v>1271954014.11264</v>
          </cell>
        </row>
        <row r="47">
          <cell r="C47">
            <v>43281324.198139995</v>
          </cell>
          <cell r="D47">
            <v>-15780994.487619502</v>
          </cell>
          <cell r="E47">
            <v>40683945.5961332</v>
          </cell>
        </row>
        <row r="48">
          <cell r="C48">
            <v>2087296.488</v>
          </cell>
          <cell r="D48">
            <v>-1188651.7</v>
          </cell>
          <cell r="E48">
            <v>16884350.494000003</v>
          </cell>
        </row>
        <row r="50">
          <cell r="C50">
            <v>-26826357.908</v>
          </cell>
          <cell r="D50">
            <v>-4334823.095000002</v>
          </cell>
          <cell r="E50">
            <v>-401701376.2679378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ow r="23">
          <cell r="AK23">
            <v>11853700.806579998</v>
          </cell>
        </row>
        <row r="34">
          <cell r="AK34">
            <v>463832.845</v>
          </cell>
        </row>
        <row r="42">
          <cell r="AK42">
            <v>3784225.8200000003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rach"/>
      <sheetName val="fa-grp"/>
      <sheetName val="fa-grpsum"/>
      <sheetName val="fa-co"/>
      <sheetName val="fa-cosum"/>
    </sheetNames>
    <sheetDataSet>
      <sheetData sheetId="1">
        <row r="85">
          <cell r="AH85">
            <v>5796934.499999999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
      <sheetName val="sum-grp"/>
      <sheetName val="Current"/>
    </sheetNames>
    <sheetDataSet>
      <sheetData sheetId="0">
        <row r="12">
          <cell r="DF12">
            <v>199788501.19699997</v>
          </cell>
        </row>
        <row r="13">
          <cell r="DF13">
            <v>77032797.73598468</v>
          </cell>
        </row>
        <row r="18">
          <cell r="DF18">
            <v>61765986.7171176</v>
          </cell>
        </row>
        <row r="20">
          <cell r="DF20">
            <v>8246686.43</v>
          </cell>
        </row>
        <row r="21">
          <cell r="DF21">
            <v>3640076</v>
          </cell>
        </row>
        <row r="26">
          <cell r="DF26">
            <v>85172330.44538</v>
          </cell>
        </row>
        <row r="27">
          <cell r="DF27">
            <v>122713289.14999999</v>
          </cell>
        </row>
        <row r="28">
          <cell r="DF28">
            <v>9799618.804</v>
          </cell>
        </row>
        <row r="30">
          <cell r="DF30">
            <v>193716572.7746222</v>
          </cell>
        </row>
        <row r="31">
          <cell r="DF31">
            <v>6335110.04</v>
          </cell>
        </row>
        <row r="32">
          <cell r="DF32">
            <v>37647341.6108</v>
          </cell>
        </row>
        <row r="38">
          <cell r="DF38">
            <v>42229442.51949559</v>
          </cell>
        </row>
        <row r="39">
          <cell r="DF39">
            <v>118944796.09</v>
          </cell>
        </row>
        <row r="40">
          <cell r="DF40">
            <v>135645798.72346002</v>
          </cell>
        </row>
        <row r="41">
          <cell r="DF41">
            <v>90013556.4454222</v>
          </cell>
        </row>
        <row r="46">
          <cell r="DF46">
            <v>85603078.7516554</v>
          </cell>
        </row>
        <row r="51">
          <cell r="DF51">
            <v>100315277.85896158</v>
          </cell>
        </row>
        <row r="52">
          <cell r="DF52">
            <v>55286628.201229215</v>
          </cell>
        </row>
        <row r="57">
          <cell r="DF57">
            <v>1160175.2519999999</v>
          </cell>
        </row>
        <row r="58">
          <cell r="DF58">
            <v>277626095.806</v>
          </cell>
        </row>
        <row r="59">
          <cell r="DF59">
            <v>1438477</v>
          </cell>
        </row>
        <row r="74">
          <cell r="DF74">
            <v>102049693.16814</v>
          </cell>
        </row>
        <row r="98">
          <cell r="DG98">
            <v>2752222.7004799983</v>
          </cell>
        </row>
        <row r="129">
          <cell r="DF129">
            <v>-32845681.3942995</v>
          </cell>
        </row>
        <row r="135">
          <cell r="DF135">
            <v>9089859.81096111</v>
          </cell>
        </row>
        <row r="144">
          <cell r="DF144">
            <v>-101716.13279999996</v>
          </cell>
        </row>
        <row r="145">
          <cell r="DF145">
            <v>-2612321.634338889</v>
          </cell>
        </row>
        <row r="147">
          <cell r="DG147">
            <v>-2714027.7671388886</v>
          </cell>
        </row>
        <row r="151">
          <cell r="DF151">
            <v>-569225.9935380162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serve"/>
      <sheetName val="Borrowing"/>
      <sheetName val="Deferred Tax"/>
      <sheetName val="fa"/>
      <sheetName val="L&amp;D"/>
      <sheetName val="Invm"/>
      <sheetName val="R&amp;D"/>
      <sheetName val="Stock"/>
      <sheetName val="Debtor"/>
      <sheetName val="Bank"/>
      <sheetName val="HPCreditor"/>
      <sheetName val="RelCo"/>
    </sheetNames>
    <sheetDataSet>
      <sheetData sheetId="1">
        <row r="25">
          <cell r="F25">
            <v>-7604294</v>
          </cell>
        </row>
        <row r="51">
          <cell r="H51">
            <v>277626095.806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67"/>
  <sheetViews>
    <sheetView workbookViewId="0" topLeftCell="A8">
      <pane xSplit="4" ySplit="7" topLeftCell="E148" activePane="bottomRight" state="frozen"/>
      <selection pane="topLeft" activeCell="A8" sqref="A8"/>
      <selection pane="topRight" activeCell="E8" sqref="E8"/>
      <selection pane="bottomLeft" activeCell="A15" sqref="A15"/>
      <selection pane="bottomRight" activeCell="C79" sqref="C79"/>
    </sheetView>
  </sheetViews>
  <sheetFormatPr defaultColWidth="8.88671875" defaultRowHeight="15"/>
  <cols>
    <col min="1" max="1" width="1.99609375" style="7" customWidth="1"/>
    <col min="2" max="2" width="2.10546875" style="88" customWidth="1"/>
    <col min="3" max="3" width="1.77734375" style="7" customWidth="1"/>
    <col min="4" max="4" width="27.10546875" style="7" customWidth="1"/>
    <col min="5" max="5" width="9.6640625" style="7" customWidth="1"/>
    <col min="6" max="6" width="9.99609375" style="7" customWidth="1"/>
    <col min="7" max="7" width="2.6640625" style="7" customWidth="1"/>
    <col min="8" max="8" width="9.6640625" style="7" customWidth="1"/>
    <col min="9" max="9" width="10.10546875" style="7" customWidth="1"/>
    <col min="10" max="10" width="1.5625" style="7" customWidth="1"/>
    <col min="11" max="11" width="3.21484375" style="7" customWidth="1"/>
    <col min="12" max="12" width="8.77734375" style="7" customWidth="1"/>
    <col min="13" max="14" width="8.77734375" style="7" hidden="1" customWidth="1"/>
    <col min="15" max="15" width="8.77734375" style="7" customWidth="1"/>
    <col min="16" max="16" width="8.77734375" style="7" hidden="1" customWidth="1"/>
    <col min="17" max="16384" width="8.77734375" style="7" customWidth="1"/>
  </cols>
  <sheetData>
    <row r="1" spans="1:10" ht="12">
      <c r="A1" s="194" t="s">
        <v>15</v>
      </c>
      <c r="B1" s="195"/>
      <c r="C1" s="195"/>
      <c r="D1" s="195"/>
      <c r="E1" s="195"/>
      <c r="F1" s="195"/>
      <c r="G1" s="195"/>
      <c r="H1" s="195"/>
      <c r="I1" s="195"/>
      <c r="J1" s="88"/>
    </row>
    <row r="2" spans="1:10" ht="12">
      <c r="A2" s="201" t="s">
        <v>38</v>
      </c>
      <c r="B2" s="201"/>
      <c r="C2" s="201"/>
      <c r="D2" s="201"/>
      <c r="E2" s="201"/>
      <c r="F2" s="201"/>
      <c r="G2" s="201"/>
      <c r="H2" s="201"/>
      <c r="I2" s="201"/>
      <c r="J2" s="131"/>
    </row>
    <row r="3" ht="24" customHeight="1">
      <c r="A3" s="7" t="s">
        <v>39</v>
      </c>
    </row>
    <row r="4" spans="1:7" ht="12">
      <c r="A4" s="142" t="s">
        <v>222</v>
      </c>
      <c r="B4" s="121"/>
      <c r="C4" s="99"/>
      <c r="D4" s="99"/>
      <c r="E4" s="99"/>
      <c r="F4" s="82"/>
      <c r="G4" s="99"/>
    </row>
    <row r="6" ht="12">
      <c r="A6" s="6" t="s">
        <v>40</v>
      </c>
    </row>
    <row r="8" spans="5:14" ht="12.75" thickBot="1">
      <c r="E8" s="196" t="s">
        <v>41</v>
      </c>
      <c r="F8" s="197"/>
      <c r="G8" s="117"/>
      <c r="H8" s="196" t="s">
        <v>42</v>
      </c>
      <c r="I8" s="197"/>
      <c r="J8" s="120"/>
      <c r="K8" s="148"/>
      <c r="L8" s="163"/>
      <c r="M8" s="163"/>
      <c r="N8" s="117"/>
    </row>
    <row r="9" spans="5:14" ht="13.5" customHeight="1" thickTop="1">
      <c r="E9" s="8" t="s">
        <v>43</v>
      </c>
      <c r="F9" s="9" t="s">
        <v>46</v>
      </c>
      <c r="G9" s="10"/>
      <c r="H9" s="8" t="s">
        <v>43</v>
      </c>
      <c r="I9" s="9" t="s">
        <v>46</v>
      </c>
      <c r="J9" s="120"/>
      <c r="K9" s="148"/>
      <c r="L9" s="11" t="s">
        <v>43</v>
      </c>
      <c r="M9" s="9" t="s">
        <v>46</v>
      </c>
      <c r="N9" s="10"/>
    </row>
    <row r="10" spans="5:14" ht="13.5" customHeight="1">
      <c r="E10" s="8" t="s">
        <v>44</v>
      </c>
      <c r="F10" s="11" t="s">
        <v>44</v>
      </c>
      <c r="G10" s="10"/>
      <c r="H10" s="8" t="s">
        <v>44</v>
      </c>
      <c r="I10" s="11" t="s">
        <v>44</v>
      </c>
      <c r="J10" s="120"/>
      <c r="K10" s="148"/>
      <c r="L10" s="150" t="s">
        <v>44</v>
      </c>
      <c r="M10" s="11" t="s">
        <v>44</v>
      </c>
      <c r="N10" s="149" t="s">
        <v>44</v>
      </c>
    </row>
    <row r="11" spans="5:14" ht="13.5" customHeight="1">
      <c r="E11" s="8" t="s">
        <v>45</v>
      </c>
      <c r="F11" s="11" t="s">
        <v>47</v>
      </c>
      <c r="G11" s="10"/>
      <c r="H11" s="8" t="s">
        <v>126</v>
      </c>
      <c r="I11" s="11" t="s">
        <v>47</v>
      </c>
      <c r="J11" s="120"/>
      <c r="K11" s="148"/>
      <c r="L11" s="150" t="s">
        <v>12</v>
      </c>
      <c r="M11" s="8" t="s">
        <v>126</v>
      </c>
      <c r="N11" s="149" t="s">
        <v>12</v>
      </c>
    </row>
    <row r="12" spans="5:14" ht="13.5" customHeight="1">
      <c r="E12" s="8"/>
      <c r="F12" s="11" t="s">
        <v>45</v>
      </c>
      <c r="G12" s="10"/>
      <c r="H12" s="8"/>
      <c r="I12" s="11" t="s">
        <v>127</v>
      </c>
      <c r="J12" s="120"/>
      <c r="K12" s="148"/>
      <c r="L12" s="11"/>
      <c r="M12" s="8"/>
      <c r="N12" s="10"/>
    </row>
    <row r="13" spans="2:13" s="148" customFormat="1" ht="13.5" customHeight="1">
      <c r="B13" s="171"/>
      <c r="E13" s="170" t="s">
        <v>209</v>
      </c>
      <c r="F13" s="172" t="s">
        <v>210</v>
      </c>
      <c r="H13" s="170" t="s">
        <v>209</v>
      </c>
      <c r="I13" s="172" t="s">
        <v>210</v>
      </c>
      <c r="J13" s="182"/>
      <c r="L13" s="173" t="s">
        <v>190</v>
      </c>
      <c r="M13" s="172" t="s">
        <v>211</v>
      </c>
    </row>
    <row r="14" spans="5:14" ht="13.5" customHeight="1">
      <c r="E14" s="118" t="s">
        <v>96</v>
      </c>
      <c r="F14" s="119" t="s">
        <v>96</v>
      </c>
      <c r="G14" s="117"/>
      <c r="H14" s="118" t="s">
        <v>96</v>
      </c>
      <c r="I14" s="119" t="s">
        <v>96</v>
      </c>
      <c r="J14" s="120"/>
      <c r="K14" s="148"/>
      <c r="L14" s="119" t="s">
        <v>96</v>
      </c>
      <c r="M14" s="119" t="s">
        <v>96</v>
      </c>
      <c r="N14" s="117"/>
    </row>
    <row r="15" ht="13.5" customHeight="1"/>
    <row r="16" spans="1:13" ht="13.5" customHeight="1" thickBot="1">
      <c r="A16" s="12">
        <v>1</v>
      </c>
      <c r="B16" s="88" t="s">
        <v>48</v>
      </c>
      <c r="C16" s="7" t="s">
        <v>35</v>
      </c>
      <c r="E16" s="153">
        <f>+H16-L16</f>
        <v>54285.69316813999</v>
      </c>
      <c r="F16" s="72" t="s">
        <v>89</v>
      </c>
      <c r="H16" s="87">
        <f>+'[5]PL'!$DF$74/1000</f>
        <v>102049.69316813999</v>
      </c>
      <c r="I16" s="165">
        <v>99737</v>
      </c>
      <c r="J16" s="183"/>
      <c r="L16" s="88">
        <v>47764</v>
      </c>
      <c r="M16" s="72" t="s">
        <v>89</v>
      </c>
    </row>
    <row r="17" spans="1:13" ht="13.5" customHeight="1" thickBot="1">
      <c r="A17" s="12"/>
      <c r="B17" s="88" t="s">
        <v>49</v>
      </c>
      <c r="C17" s="7" t="s">
        <v>51</v>
      </c>
      <c r="E17" s="136">
        <v>0</v>
      </c>
      <c r="F17" s="109" t="s">
        <v>89</v>
      </c>
      <c r="H17" s="114">
        <v>0</v>
      </c>
      <c r="I17" s="169"/>
      <c r="J17" s="183"/>
      <c r="L17" s="89">
        <v>0</v>
      </c>
      <c r="M17" s="109" t="s">
        <v>89</v>
      </c>
    </row>
    <row r="18" spans="1:13" ht="13.5" customHeight="1" thickBot="1">
      <c r="A18" s="12"/>
      <c r="B18" s="88" t="s">
        <v>50</v>
      </c>
      <c r="C18" s="7" t="s">
        <v>52</v>
      </c>
      <c r="E18" s="153">
        <f>+H18-L18</f>
        <v>3822.4485204799985</v>
      </c>
      <c r="F18" s="109" t="s">
        <v>89</v>
      </c>
      <c r="H18" s="87">
        <f>+'[3]Sheet1'!$AK$42/1000+'[5]PL'!$DG$98/1000</f>
        <v>6536.4485204799985</v>
      </c>
      <c r="I18" s="169">
        <v>6487</v>
      </c>
      <c r="J18" s="183"/>
      <c r="L18" s="90">
        <v>2714</v>
      </c>
      <c r="M18" s="109" t="s">
        <v>89</v>
      </c>
    </row>
    <row r="19" spans="1:10" ht="13.5" customHeight="1">
      <c r="A19" s="12"/>
      <c r="I19" s="95"/>
      <c r="J19" s="95"/>
    </row>
    <row r="20" spans="1:10" ht="13.5" customHeight="1">
      <c r="A20" s="12">
        <v>2</v>
      </c>
      <c r="B20" s="88" t="s">
        <v>48</v>
      </c>
      <c r="C20" s="7" t="s">
        <v>53</v>
      </c>
      <c r="I20" s="95"/>
      <c r="J20" s="95"/>
    </row>
    <row r="21" spans="1:10" ht="13.5" customHeight="1">
      <c r="A21" s="12"/>
      <c r="D21" s="7" t="s">
        <v>54</v>
      </c>
      <c r="I21" s="95"/>
      <c r="J21" s="95"/>
    </row>
    <row r="22" spans="1:10" ht="13.5" customHeight="1">
      <c r="A22" s="12"/>
      <c r="D22" s="7" t="s">
        <v>55</v>
      </c>
      <c r="I22" s="95"/>
      <c r="J22" s="95"/>
    </row>
    <row r="23" spans="1:13" ht="13.5" customHeight="1">
      <c r="A23" s="12"/>
      <c r="D23" s="7" t="s">
        <v>56</v>
      </c>
      <c r="E23" s="154">
        <f>+H23-L23</f>
        <v>-6670</v>
      </c>
      <c r="F23" s="110" t="s">
        <v>89</v>
      </c>
      <c r="H23" s="91">
        <f>ROUNDDOWN(+H30-H24-H25-H26,0)</f>
        <v>-14731</v>
      </c>
      <c r="I23" s="166">
        <f>ROUNDDOWN(+I30-I24-I25-I26,0)</f>
        <v>-12825</v>
      </c>
      <c r="J23" s="183"/>
      <c r="L23" s="164">
        <v>-8061</v>
      </c>
      <c r="M23" s="110" t="s">
        <v>89</v>
      </c>
    </row>
    <row r="24" spans="1:13" ht="13.5" customHeight="1">
      <c r="A24" s="12"/>
      <c r="B24" s="88" t="s">
        <v>49</v>
      </c>
      <c r="C24" s="7" t="s">
        <v>57</v>
      </c>
      <c r="E24" s="97">
        <f>+H24-L24</f>
        <v>-5554</v>
      </c>
      <c r="F24" s="33" t="s">
        <v>89</v>
      </c>
      <c r="H24" s="92">
        <f>ROUND(-'[3]Sheet1'!$AK$23/1000,0)</f>
        <v>-11854</v>
      </c>
      <c r="I24" s="167">
        <v>-11108</v>
      </c>
      <c r="J24" s="183"/>
      <c r="L24" s="92">
        <v>-6300</v>
      </c>
      <c r="M24" s="33" t="s">
        <v>89</v>
      </c>
    </row>
    <row r="25" spans="1:13" ht="13.5" customHeight="1">
      <c r="A25" s="12"/>
      <c r="B25" s="88" t="s">
        <v>50</v>
      </c>
      <c r="C25" s="7" t="s">
        <v>58</v>
      </c>
      <c r="E25" s="97">
        <f>+H25-L25</f>
        <v>-3109.7673449999993</v>
      </c>
      <c r="F25" s="33" t="s">
        <v>89</v>
      </c>
      <c r="H25" s="92">
        <f>-'[4]fa-grp'!$AH$85/1000-'[3]Sheet1'!$AK$34/1000</f>
        <v>-6260.767344999999</v>
      </c>
      <c r="I25" s="167">
        <f>-6661-486-258</f>
        <v>-7405</v>
      </c>
      <c r="J25" s="183"/>
      <c r="L25" s="92">
        <v>-3151</v>
      </c>
      <c r="M25" s="33" t="s">
        <v>89</v>
      </c>
    </row>
    <row r="26" spans="1:13" ht="13.5" customHeight="1">
      <c r="A26" s="12"/>
      <c r="B26" s="88" t="s">
        <v>59</v>
      </c>
      <c r="C26" s="7" t="s">
        <v>60</v>
      </c>
      <c r="E26" s="155">
        <f>+H26-L26</f>
        <v>0</v>
      </c>
      <c r="F26" s="36" t="s">
        <v>89</v>
      </c>
      <c r="H26" s="94">
        <v>0</v>
      </c>
      <c r="I26" s="168">
        <v>-2829</v>
      </c>
      <c r="J26" s="183"/>
      <c r="L26" s="94">
        <v>0</v>
      </c>
      <c r="M26" s="36" t="s">
        <v>89</v>
      </c>
    </row>
    <row r="27" spans="1:12" ht="13.5" customHeight="1">
      <c r="A27" s="12"/>
      <c r="B27" s="88" t="s">
        <v>61</v>
      </c>
      <c r="C27" s="7" t="s">
        <v>62</v>
      </c>
      <c r="H27" s="88"/>
      <c r="L27" s="88"/>
    </row>
    <row r="28" spans="1:12" ht="13.5" customHeight="1">
      <c r="A28" s="12"/>
      <c r="D28" s="7" t="s">
        <v>63</v>
      </c>
      <c r="H28" s="88"/>
      <c r="I28" s="95"/>
      <c r="J28" s="95"/>
      <c r="L28" s="88"/>
    </row>
    <row r="29" spans="1:12" ht="13.5" customHeight="1">
      <c r="A29" s="12"/>
      <c r="D29" s="7" t="s">
        <v>64</v>
      </c>
      <c r="E29" s="88"/>
      <c r="H29" s="88"/>
      <c r="I29" s="95"/>
      <c r="J29" s="95"/>
      <c r="L29" s="88"/>
    </row>
    <row r="30" spans="1:13" ht="13.5" customHeight="1">
      <c r="A30" s="12"/>
      <c r="D30" s="7" t="s">
        <v>65</v>
      </c>
      <c r="E30" s="7">
        <f>+H30-L30</f>
        <v>-15334</v>
      </c>
      <c r="F30" s="12" t="s">
        <v>89</v>
      </c>
      <c r="H30" s="88">
        <f>ROUNDUP(+'[5]PL'!$DF$129/1000,0)</f>
        <v>-32846</v>
      </c>
      <c r="I30" s="95">
        <v>-34167</v>
      </c>
      <c r="J30" s="95"/>
      <c r="L30" s="88">
        <f>SUM(L23:L26)</f>
        <v>-17512</v>
      </c>
      <c r="M30" s="12" t="s">
        <v>89</v>
      </c>
    </row>
    <row r="31" spans="1:13" ht="13.5" customHeight="1" thickBot="1">
      <c r="A31" s="12"/>
      <c r="B31" s="88" t="s">
        <v>66</v>
      </c>
      <c r="C31" s="7" t="s">
        <v>67</v>
      </c>
      <c r="E31" s="153">
        <f>+H31-L31</f>
        <v>5227.85981096111</v>
      </c>
      <c r="F31" s="72" t="s">
        <v>89</v>
      </c>
      <c r="H31" s="87">
        <f>+'[5]PL'!$DF$135/1000</f>
        <v>9089.85981096111</v>
      </c>
      <c r="I31" s="165">
        <v>4091</v>
      </c>
      <c r="J31" s="183"/>
      <c r="L31" s="87">
        <v>3862</v>
      </c>
      <c r="M31" s="72" t="s">
        <v>89</v>
      </c>
    </row>
    <row r="32" spans="1:12" ht="13.5" customHeight="1">
      <c r="A32" s="12"/>
      <c r="B32" s="88" t="s">
        <v>68</v>
      </c>
      <c r="C32" s="7" t="s">
        <v>69</v>
      </c>
      <c r="H32" s="88"/>
      <c r="L32" s="88"/>
    </row>
    <row r="33" spans="1:13" ht="13.5" customHeight="1">
      <c r="A33" s="12"/>
      <c r="B33" s="88" t="s">
        <v>30</v>
      </c>
      <c r="D33" s="7" t="s">
        <v>70</v>
      </c>
      <c r="E33" s="7">
        <f>SUM(E30:E32)</f>
        <v>-10106.14018903889</v>
      </c>
      <c r="F33" s="12" t="s">
        <v>89</v>
      </c>
      <c r="H33" s="96">
        <f>ROUND(SUM(H30:H31),0)</f>
        <v>-23756</v>
      </c>
      <c r="I33" s="96">
        <f>ROUNDUP(SUM(I30:I31),0)</f>
        <v>-30076</v>
      </c>
      <c r="J33" s="96"/>
      <c r="L33" s="96">
        <f>ROUNDUP(SUM(L30:L31),0)</f>
        <v>-13650</v>
      </c>
      <c r="M33" s="12" t="s">
        <v>89</v>
      </c>
    </row>
    <row r="34" spans="1:13" ht="13.5" customHeight="1" thickBot="1">
      <c r="A34" s="12"/>
      <c r="B34" s="88" t="s">
        <v>71</v>
      </c>
      <c r="C34" s="7" t="s">
        <v>31</v>
      </c>
      <c r="E34" s="153">
        <f>+H34-L34</f>
        <v>-1607.0277671388885</v>
      </c>
      <c r="F34" s="72" t="s">
        <v>89</v>
      </c>
      <c r="H34" s="87">
        <f>+'[5]PL'!$DG$147/1000</f>
        <v>-2714.0277671388885</v>
      </c>
      <c r="I34" s="165">
        <v>-1353</v>
      </c>
      <c r="J34" s="183"/>
      <c r="L34" s="87">
        <v>-1107</v>
      </c>
      <c r="M34" s="72" t="s">
        <v>89</v>
      </c>
    </row>
    <row r="35" spans="1:12" ht="13.5" customHeight="1">
      <c r="A35" s="12"/>
      <c r="B35" s="88" t="s">
        <v>72</v>
      </c>
      <c r="C35" s="12" t="s">
        <v>72</v>
      </c>
      <c r="D35" s="7" t="s">
        <v>76</v>
      </c>
      <c r="E35" s="88"/>
      <c r="H35" s="88"/>
      <c r="I35" s="95"/>
      <c r="J35" s="95"/>
      <c r="L35" s="88"/>
    </row>
    <row r="36" spans="1:13" ht="13.5" customHeight="1">
      <c r="A36" s="12"/>
      <c r="D36" s="7" t="s">
        <v>6</v>
      </c>
      <c r="E36" s="88">
        <f>SUM(E33:E35)</f>
        <v>-11713.167956177778</v>
      </c>
      <c r="F36" s="71" t="s">
        <v>89</v>
      </c>
      <c r="H36" s="88">
        <f>SUM(H33:H35)</f>
        <v>-26470.02776713889</v>
      </c>
      <c r="I36" s="95">
        <f>SUM(I33:I35)</f>
        <v>-31429</v>
      </c>
      <c r="J36" s="95"/>
      <c r="L36" s="88">
        <f>SUM(L33:L35)</f>
        <v>-14757</v>
      </c>
      <c r="M36" s="71" t="s">
        <v>89</v>
      </c>
    </row>
    <row r="37" spans="1:13" ht="13.5" customHeight="1" thickBot="1">
      <c r="A37" s="12"/>
      <c r="C37" s="12" t="s">
        <v>75</v>
      </c>
      <c r="D37" s="7" t="s">
        <v>77</v>
      </c>
      <c r="E37" s="153">
        <f>+H37-L37</f>
        <v>310.22599353801627</v>
      </c>
      <c r="F37" s="72" t="s">
        <v>89</v>
      </c>
      <c r="H37" s="87">
        <f>-'[5]PL'!$DF$151/1000</f>
        <v>569.2259935380163</v>
      </c>
      <c r="I37" s="165">
        <v>4682</v>
      </c>
      <c r="J37" s="183"/>
      <c r="L37" s="87">
        <v>259</v>
      </c>
      <c r="M37" s="72" t="s">
        <v>89</v>
      </c>
    </row>
    <row r="38" spans="1:12" ht="13.5" customHeight="1">
      <c r="A38" s="12"/>
      <c r="B38" s="88" t="s">
        <v>73</v>
      </c>
      <c r="C38" s="7" t="s">
        <v>78</v>
      </c>
      <c r="E38" s="88"/>
      <c r="H38" s="88"/>
      <c r="I38" s="95"/>
      <c r="J38" s="95"/>
      <c r="L38" s="88"/>
    </row>
    <row r="39" spans="1:13" ht="13.5" customHeight="1">
      <c r="A39" s="12"/>
      <c r="D39" s="7" t="s">
        <v>79</v>
      </c>
      <c r="E39" s="88">
        <f>+E36-E37</f>
        <v>-12023.393949715795</v>
      </c>
      <c r="F39" s="12" t="s">
        <v>89</v>
      </c>
      <c r="H39" s="88">
        <f>+H36-H37</f>
        <v>-27039.253760676907</v>
      </c>
      <c r="I39" s="88">
        <f>+I36-I37</f>
        <v>-36111</v>
      </c>
      <c r="J39" s="88"/>
      <c r="L39" s="88">
        <f>+L36-L37</f>
        <v>-15016</v>
      </c>
      <c r="M39" s="12" t="s">
        <v>89</v>
      </c>
    </row>
    <row r="40" spans="1:13" ht="13.5" customHeight="1">
      <c r="A40" s="12"/>
      <c r="B40" s="88" t="s">
        <v>74</v>
      </c>
      <c r="C40" s="12" t="s">
        <v>72</v>
      </c>
      <c r="D40" s="7" t="s">
        <v>80</v>
      </c>
      <c r="E40" s="115">
        <v>0</v>
      </c>
      <c r="F40" s="110" t="s">
        <v>89</v>
      </c>
      <c r="H40" s="115">
        <v>0</v>
      </c>
      <c r="I40" s="115">
        <v>0</v>
      </c>
      <c r="J40" s="121"/>
      <c r="L40" s="91">
        <v>0</v>
      </c>
      <c r="M40" s="111" t="s">
        <v>89</v>
      </c>
    </row>
    <row r="41" spans="1:13" ht="13.5" customHeight="1">
      <c r="A41" s="12"/>
      <c r="C41" s="12" t="s">
        <v>75</v>
      </c>
      <c r="D41" s="7" t="s">
        <v>77</v>
      </c>
      <c r="E41" s="113">
        <v>0</v>
      </c>
      <c r="F41" s="33" t="s">
        <v>89</v>
      </c>
      <c r="H41" s="113">
        <v>0</v>
      </c>
      <c r="I41" s="192">
        <v>0</v>
      </c>
      <c r="J41" s="121"/>
      <c r="L41" s="92">
        <v>0</v>
      </c>
      <c r="M41" s="27" t="s">
        <v>89</v>
      </c>
    </row>
    <row r="42" spans="1:13" ht="13.5" customHeight="1">
      <c r="A42" s="12"/>
      <c r="C42" s="12" t="s">
        <v>82</v>
      </c>
      <c r="D42" s="7" t="s">
        <v>81</v>
      </c>
      <c r="E42" s="93"/>
      <c r="F42" s="97"/>
      <c r="H42" s="113"/>
      <c r="I42" s="192"/>
      <c r="J42" s="121"/>
      <c r="L42" s="92"/>
      <c r="M42" s="98"/>
    </row>
    <row r="43" spans="1:13" ht="13.5" customHeight="1">
      <c r="A43" s="12"/>
      <c r="B43" s="88" t="s">
        <v>30</v>
      </c>
      <c r="C43" s="12"/>
      <c r="D43" s="7" t="s">
        <v>16</v>
      </c>
      <c r="E43" s="116">
        <v>0</v>
      </c>
      <c r="F43" s="36" t="s">
        <v>89</v>
      </c>
      <c r="H43" s="116">
        <v>0</v>
      </c>
      <c r="I43" s="116">
        <v>0</v>
      </c>
      <c r="J43" s="121"/>
      <c r="L43" s="94">
        <v>0</v>
      </c>
      <c r="M43" s="37" t="s">
        <v>89</v>
      </c>
    </row>
    <row r="44" spans="1:14" ht="13.5" customHeight="1" thickBot="1">
      <c r="A44" s="12"/>
      <c r="E44" s="132"/>
      <c r="F44" s="133"/>
      <c r="G44" s="99"/>
      <c r="H44" s="132"/>
      <c r="I44" s="132"/>
      <c r="J44" s="121"/>
      <c r="K44" s="99"/>
      <c r="L44" s="132"/>
      <c r="M44" s="99"/>
      <c r="N44" s="99"/>
    </row>
    <row r="45" spans="1:14" ht="12" customHeight="1">
      <c r="A45" s="12"/>
      <c r="B45" s="88" t="s">
        <v>83</v>
      </c>
      <c r="C45" s="7" t="s">
        <v>85</v>
      </c>
      <c r="E45" s="204">
        <f>+E39</f>
        <v>-12023.393949715795</v>
      </c>
      <c r="F45" s="206" t="s">
        <v>89</v>
      </c>
      <c r="G45" s="122"/>
      <c r="H45" s="204">
        <f>+H39</f>
        <v>-27039.253760676907</v>
      </c>
      <c r="I45" s="204">
        <f>+I39</f>
        <v>-36111</v>
      </c>
      <c r="J45" s="122"/>
      <c r="K45" s="122"/>
      <c r="L45" s="202">
        <f>+L39</f>
        <v>-15016</v>
      </c>
      <c r="M45" s="122"/>
      <c r="N45" s="122"/>
    </row>
    <row r="46" spans="1:17" ht="13.5" customHeight="1" thickBot="1">
      <c r="A46" s="12"/>
      <c r="D46" s="7" t="s">
        <v>84</v>
      </c>
      <c r="E46" s="208"/>
      <c r="F46" s="207"/>
      <c r="G46" s="131"/>
      <c r="H46" s="205"/>
      <c r="I46" s="205"/>
      <c r="J46" s="122"/>
      <c r="K46" s="131"/>
      <c r="L46" s="203"/>
      <c r="M46" s="123" t="s">
        <v>89</v>
      </c>
      <c r="N46" s="124"/>
      <c r="Q46" s="6"/>
    </row>
    <row r="47" spans="1:3" ht="13.5" customHeight="1">
      <c r="A47" s="12"/>
      <c r="C47" s="12"/>
    </row>
    <row r="48" spans="1:14" ht="13.5" customHeight="1" thickBot="1">
      <c r="A48" s="12"/>
      <c r="C48" s="12"/>
      <c r="E48" s="196" t="s">
        <v>41</v>
      </c>
      <c r="F48" s="197"/>
      <c r="G48" s="117"/>
      <c r="H48" s="196" t="s">
        <v>42</v>
      </c>
      <c r="I48" s="197"/>
      <c r="J48" s="120"/>
      <c r="K48" s="117"/>
      <c r="L48" s="196" t="s">
        <v>42</v>
      </c>
      <c r="M48" s="197"/>
      <c r="N48" s="117"/>
    </row>
    <row r="49" spans="1:14" ht="13.5" customHeight="1" thickTop="1">
      <c r="A49" s="12"/>
      <c r="C49" s="12"/>
      <c r="E49" s="8" t="s">
        <v>43</v>
      </c>
      <c r="F49" s="9" t="s">
        <v>46</v>
      </c>
      <c r="G49" s="10"/>
      <c r="H49" s="8" t="s">
        <v>43</v>
      </c>
      <c r="I49" s="9" t="s">
        <v>46</v>
      </c>
      <c r="J49" s="120"/>
      <c r="K49" s="117"/>
      <c r="L49" s="8" t="s">
        <v>43</v>
      </c>
      <c r="M49" s="9" t="s">
        <v>46</v>
      </c>
      <c r="N49" s="10"/>
    </row>
    <row r="50" spans="1:14" ht="13.5" customHeight="1">
      <c r="A50" s="12"/>
      <c r="C50" s="12"/>
      <c r="E50" s="8" t="s">
        <v>44</v>
      </c>
      <c r="F50" s="11" t="s">
        <v>44</v>
      </c>
      <c r="G50" s="10"/>
      <c r="H50" s="8" t="s">
        <v>44</v>
      </c>
      <c r="I50" s="11" t="s">
        <v>44</v>
      </c>
      <c r="J50" s="120"/>
      <c r="K50" s="117"/>
      <c r="L50" s="8" t="s">
        <v>44</v>
      </c>
      <c r="M50" s="11" t="s">
        <v>44</v>
      </c>
      <c r="N50" s="10"/>
    </row>
    <row r="51" spans="1:14" ht="13.5" customHeight="1">
      <c r="A51" s="12"/>
      <c r="C51" s="12"/>
      <c r="E51" s="8" t="s">
        <v>45</v>
      </c>
      <c r="F51" s="11" t="s">
        <v>47</v>
      </c>
      <c r="G51" s="10"/>
      <c r="H51" s="8" t="s">
        <v>126</v>
      </c>
      <c r="I51" s="11" t="s">
        <v>47</v>
      </c>
      <c r="J51" s="120"/>
      <c r="K51" s="117"/>
      <c r="L51" s="8" t="s">
        <v>126</v>
      </c>
      <c r="M51" s="11" t="s">
        <v>47</v>
      </c>
      <c r="N51" s="10"/>
    </row>
    <row r="52" spans="1:14" ht="13.5" customHeight="1">
      <c r="A52" s="12"/>
      <c r="C52" s="12"/>
      <c r="E52" s="8"/>
      <c r="F52" s="11" t="s">
        <v>45</v>
      </c>
      <c r="G52" s="10"/>
      <c r="H52" s="8"/>
      <c r="I52" s="11" t="s">
        <v>127</v>
      </c>
      <c r="J52" s="120"/>
      <c r="K52" s="117"/>
      <c r="L52" s="8"/>
      <c r="M52" s="11" t="s">
        <v>127</v>
      </c>
      <c r="N52" s="10"/>
    </row>
    <row r="53" spans="2:13" s="148" customFormat="1" ht="13.5" customHeight="1">
      <c r="B53" s="171"/>
      <c r="E53" s="170" t="str">
        <f>+E13</f>
        <v>30/06/2000</v>
      </c>
      <c r="F53" s="172" t="str">
        <f>+F13</f>
        <v>30/06/1999</v>
      </c>
      <c r="H53" s="170" t="str">
        <f>+H13</f>
        <v>30/06/2000</v>
      </c>
      <c r="I53" s="172" t="str">
        <f>+F53</f>
        <v>30/06/1999</v>
      </c>
      <c r="J53" s="182"/>
      <c r="L53" s="170" t="s">
        <v>11</v>
      </c>
      <c r="M53" s="172" t="s">
        <v>95</v>
      </c>
    </row>
    <row r="54" spans="1:14" ht="13.5" customHeight="1">
      <c r="A54" s="12"/>
      <c r="C54" s="12"/>
      <c r="E54" s="118" t="s">
        <v>96</v>
      </c>
      <c r="F54" s="119" t="s">
        <v>96</v>
      </c>
      <c r="G54" s="117"/>
      <c r="H54" s="118" t="s">
        <v>96</v>
      </c>
      <c r="I54" s="119" t="s">
        <v>96</v>
      </c>
      <c r="J54" s="120"/>
      <c r="K54" s="117"/>
      <c r="L54" s="118" t="s">
        <v>96</v>
      </c>
      <c r="M54" s="119" t="s">
        <v>96</v>
      </c>
      <c r="N54" s="117"/>
    </row>
    <row r="55" spans="1:14" ht="13.5" customHeight="1">
      <c r="A55" s="12"/>
      <c r="C55" s="12"/>
      <c r="E55" s="120"/>
      <c r="F55" s="120"/>
      <c r="G55" s="117"/>
      <c r="H55" s="120"/>
      <c r="I55" s="120"/>
      <c r="J55" s="120"/>
      <c r="K55" s="117"/>
      <c r="L55" s="120"/>
      <c r="M55" s="120"/>
      <c r="N55" s="117"/>
    </row>
    <row r="56" spans="1:13" ht="13.5" customHeight="1">
      <c r="A56" s="12"/>
      <c r="C56" s="12"/>
      <c r="E56" s="71"/>
      <c r="F56" s="71"/>
      <c r="H56" s="71"/>
      <c r="I56" s="71"/>
      <c r="J56" s="71"/>
      <c r="L56" s="71"/>
      <c r="M56" s="71"/>
    </row>
    <row r="57" spans="1:3" ht="13.5" customHeight="1">
      <c r="A57" s="12">
        <v>3</v>
      </c>
      <c r="B57" s="88" t="s">
        <v>48</v>
      </c>
      <c r="C57" s="13" t="s">
        <v>201</v>
      </c>
    </row>
    <row r="58" spans="1:4" ht="13.5" customHeight="1">
      <c r="A58" s="12"/>
      <c r="D58" s="13" t="s">
        <v>86</v>
      </c>
    </row>
    <row r="59" spans="1:4" ht="13.5" customHeight="1">
      <c r="A59" s="12"/>
      <c r="D59" s="13" t="s">
        <v>87</v>
      </c>
    </row>
    <row r="60" spans="1:13" ht="13.5" customHeight="1">
      <c r="A60" s="12"/>
      <c r="C60" s="12" t="s">
        <v>72</v>
      </c>
      <c r="D60" s="200" t="s">
        <v>249</v>
      </c>
      <c r="M60" s="12" t="s">
        <v>89</v>
      </c>
    </row>
    <row r="61" spans="1:13" ht="13.5" customHeight="1">
      <c r="A61" s="12"/>
      <c r="C61" s="12"/>
      <c r="D61" s="200"/>
      <c r="E61" s="69"/>
      <c r="F61" s="12"/>
      <c r="H61" s="69"/>
      <c r="I61" s="69"/>
      <c r="J61" s="69"/>
      <c r="L61" s="69"/>
      <c r="M61" s="12"/>
    </row>
    <row r="62" spans="1:4" ht="13.5" customHeight="1">
      <c r="A62" s="12"/>
      <c r="C62" s="12"/>
      <c r="D62" s="200"/>
    </row>
    <row r="63" spans="1:13" ht="10.5" customHeight="1">
      <c r="A63" s="12"/>
      <c r="C63" s="12"/>
      <c r="D63" s="200"/>
      <c r="E63" s="69">
        <f>(+E39/399577.002)*100</f>
        <v>-3.0090305221609817</v>
      </c>
      <c r="F63" s="12" t="s">
        <v>89</v>
      </c>
      <c r="H63" s="69">
        <f>(+H39/326687.131)*100</f>
        <v>-8.27680407180683</v>
      </c>
      <c r="I63" s="69">
        <f>(+I39/(199788*1.2))*100</f>
        <v>-15.062215948905841</v>
      </c>
      <c r="J63" s="184" t="s">
        <v>251</v>
      </c>
      <c r="L63" s="69">
        <f>(+L39/199789)*100</f>
        <v>-7.515929305417216</v>
      </c>
      <c r="M63" s="12"/>
    </row>
    <row r="64" spans="1:13" ht="13.5" customHeight="1">
      <c r="A64" s="12"/>
      <c r="C64" s="12"/>
      <c r="E64" s="69"/>
      <c r="F64" s="12"/>
      <c r="H64" s="69"/>
      <c r="I64" s="69"/>
      <c r="J64" s="69"/>
      <c r="L64" s="69"/>
      <c r="M64" s="12"/>
    </row>
    <row r="65" spans="1:4" ht="13.5" customHeight="1">
      <c r="A65" s="12"/>
      <c r="C65" s="12" t="s">
        <v>75</v>
      </c>
      <c r="D65" s="200" t="s">
        <v>250</v>
      </c>
    </row>
    <row r="66" spans="1:13" ht="13.5" customHeight="1">
      <c r="A66" s="12"/>
      <c r="C66" s="12"/>
      <c r="D66" s="200"/>
      <c r="E66" s="69"/>
      <c r="F66" s="12"/>
      <c r="H66" s="69"/>
      <c r="I66" s="69"/>
      <c r="J66" s="69"/>
      <c r="L66" s="69"/>
      <c r="M66" s="12"/>
    </row>
    <row r="67" spans="1:4" ht="13.5" customHeight="1">
      <c r="A67" s="12"/>
      <c r="C67" s="12"/>
      <c r="D67" s="200"/>
    </row>
    <row r="68" spans="1:14" ht="13.5" customHeight="1">
      <c r="A68" s="12"/>
      <c r="C68" s="12"/>
      <c r="D68" s="200"/>
      <c r="E68" s="69">
        <f>(+E39/435436.6)*100</f>
        <v>-2.7612272256663304</v>
      </c>
      <c r="F68" s="12" t="s">
        <v>89</v>
      </c>
      <c r="H68" s="69">
        <f>(+H39/344616.961)*100</f>
        <v>-7.846176137766157</v>
      </c>
      <c r="I68" s="175">
        <v>0</v>
      </c>
      <c r="J68" s="175"/>
      <c r="M68" s="69">
        <f>(+L39/199789)*100</f>
        <v>-7.515929305417216</v>
      </c>
      <c r="N68" s="12" t="s">
        <v>89</v>
      </c>
    </row>
    <row r="69" spans="1:13" ht="13.5" customHeight="1">
      <c r="A69" s="12"/>
      <c r="C69" s="12"/>
      <c r="D69" s="156"/>
      <c r="E69" s="69"/>
      <c r="F69" s="12"/>
      <c r="H69" s="69"/>
      <c r="I69" s="69"/>
      <c r="J69" s="69"/>
      <c r="L69" s="69"/>
      <c r="M69" s="12"/>
    </row>
    <row r="70" spans="1:13" ht="13.5" customHeight="1">
      <c r="A70" s="12">
        <v>4</v>
      </c>
      <c r="B70" s="88" t="s">
        <v>48</v>
      </c>
      <c r="C70" s="12"/>
      <c r="D70" s="156" t="s">
        <v>230</v>
      </c>
      <c r="E70" s="175">
        <v>0</v>
      </c>
      <c r="F70" s="176">
        <v>0</v>
      </c>
      <c r="H70" s="175">
        <v>0</v>
      </c>
      <c r="I70" s="176">
        <v>0</v>
      </c>
      <c r="J70" s="176"/>
      <c r="L70" s="69"/>
      <c r="M70" s="12"/>
    </row>
    <row r="71" spans="1:13" ht="13.5" customHeight="1">
      <c r="A71" s="12"/>
      <c r="B71" s="88" t="s">
        <v>49</v>
      </c>
      <c r="C71" s="12"/>
      <c r="D71" s="156" t="s">
        <v>231</v>
      </c>
      <c r="E71" s="69"/>
      <c r="F71" s="12"/>
      <c r="H71" s="69"/>
      <c r="I71" s="69"/>
      <c r="J71" s="69"/>
      <c r="L71" s="69"/>
      <c r="M71" s="12"/>
    </row>
    <row r="72" spans="1:13" ht="13.5" customHeight="1">
      <c r="A72" s="12"/>
      <c r="C72" s="12"/>
      <c r="D72" s="156"/>
      <c r="E72" s="198" t="s">
        <v>242</v>
      </c>
      <c r="F72" s="199"/>
      <c r="H72" s="198" t="s">
        <v>243</v>
      </c>
      <c r="I72" s="199"/>
      <c r="J72" s="179"/>
      <c r="L72" s="69"/>
      <c r="M72" s="12"/>
    </row>
    <row r="73" spans="1:13" ht="13.5" customHeight="1">
      <c r="A73" s="12"/>
      <c r="C73" s="12"/>
      <c r="D73" s="156"/>
      <c r="E73" s="179"/>
      <c r="F73" s="179"/>
      <c r="H73" s="179"/>
      <c r="I73" s="179"/>
      <c r="J73" s="179"/>
      <c r="L73" s="69"/>
      <c r="M73" s="12"/>
    </row>
    <row r="74" spans="1:13" ht="13.5" customHeight="1">
      <c r="A74" s="12">
        <v>5</v>
      </c>
      <c r="C74" s="12"/>
      <c r="D74" s="156" t="s">
        <v>23</v>
      </c>
      <c r="E74" s="69"/>
      <c r="F74" s="177">
        <f>+F129</f>
        <v>0.9282204395148878</v>
      </c>
      <c r="I74" s="180">
        <f>+H129</f>
        <v>1.01</v>
      </c>
      <c r="J74" s="180"/>
      <c r="L74" s="69"/>
      <c r="M74" s="12"/>
    </row>
    <row r="75" spans="1:13" ht="13.5" customHeight="1">
      <c r="A75" s="12"/>
      <c r="C75" s="12"/>
      <c r="E75" s="69"/>
      <c r="F75" s="12"/>
      <c r="H75" s="69"/>
      <c r="I75" s="69"/>
      <c r="J75" s="69"/>
      <c r="L75" s="69"/>
      <c r="M75" s="12"/>
    </row>
    <row r="76" spans="1:3" ht="13.5" customHeight="1">
      <c r="A76" s="14" t="s">
        <v>88</v>
      </c>
      <c r="C76" s="13"/>
    </row>
    <row r="77" spans="1:3" ht="13.5" customHeight="1">
      <c r="A77" s="12" t="s">
        <v>89</v>
      </c>
      <c r="B77" s="135" t="s">
        <v>29</v>
      </c>
      <c r="C77" s="13" t="s">
        <v>229</v>
      </c>
    </row>
    <row r="78" spans="1:3" ht="13.5" customHeight="1">
      <c r="A78" s="12"/>
      <c r="B78" s="88" t="s">
        <v>251</v>
      </c>
      <c r="C78" s="13" t="s">
        <v>260</v>
      </c>
    </row>
    <row r="79" spans="1:3" ht="13.5" customHeight="1">
      <c r="A79" s="12"/>
      <c r="C79" s="13"/>
    </row>
    <row r="80" spans="1:3" ht="12">
      <c r="A80" s="12"/>
      <c r="C80" s="13"/>
    </row>
    <row r="81" spans="1:10" ht="12">
      <c r="A81" s="194" t="s">
        <v>15</v>
      </c>
      <c r="B81" s="195"/>
      <c r="C81" s="195"/>
      <c r="D81" s="195"/>
      <c r="E81" s="195"/>
      <c r="F81" s="195"/>
      <c r="G81" s="195"/>
      <c r="H81" s="195"/>
      <c r="I81" s="195"/>
      <c r="J81" s="88"/>
    </row>
    <row r="82" spans="1:10" ht="12">
      <c r="A82" s="195" t="s">
        <v>38</v>
      </c>
      <c r="B82" s="195"/>
      <c r="C82" s="195"/>
      <c r="D82" s="195"/>
      <c r="E82" s="195"/>
      <c r="F82" s="195"/>
      <c r="G82" s="195"/>
      <c r="H82" s="195"/>
      <c r="I82" s="195"/>
      <c r="J82" s="88"/>
    </row>
    <row r="83" spans="1:10" ht="12">
      <c r="A83" s="193" t="s">
        <v>208</v>
      </c>
      <c r="B83" s="194"/>
      <c r="C83" s="194"/>
      <c r="D83" s="194"/>
      <c r="E83" s="194"/>
      <c r="F83" s="194"/>
      <c r="G83" s="194"/>
      <c r="H83" s="194"/>
      <c r="I83" s="194"/>
      <c r="J83" s="14"/>
    </row>
    <row r="84" spans="1:3" ht="12">
      <c r="A84" s="12"/>
      <c r="C84" s="13"/>
    </row>
    <row r="85" spans="1:8" ht="12">
      <c r="A85" s="12"/>
      <c r="C85" s="13"/>
      <c r="F85" s="110" t="s">
        <v>91</v>
      </c>
      <c r="H85" s="110" t="s">
        <v>91</v>
      </c>
    </row>
    <row r="86" spans="1:8" ht="12" customHeight="1">
      <c r="A86" s="12"/>
      <c r="C86" s="13"/>
      <c r="F86" s="33" t="s">
        <v>90</v>
      </c>
      <c r="H86" s="33" t="s">
        <v>92</v>
      </c>
    </row>
    <row r="87" spans="1:8" ht="12" customHeight="1">
      <c r="A87" s="12"/>
      <c r="C87" s="13"/>
      <c r="F87" s="33" t="s">
        <v>43</v>
      </c>
      <c r="H87" s="33" t="s">
        <v>93</v>
      </c>
    </row>
    <row r="88" spans="1:8" ht="13.5" customHeight="1">
      <c r="A88" s="12"/>
      <c r="C88" s="12"/>
      <c r="F88" s="33" t="s">
        <v>45</v>
      </c>
      <c r="H88" s="33" t="s">
        <v>94</v>
      </c>
    </row>
    <row r="89" spans="1:8" ht="13.5" customHeight="1">
      <c r="A89" s="12"/>
      <c r="C89" s="12"/>
      <c r="F89" s="17" t="s">
        <v>209</v>
      </c>
      <c r="H89" s="17" t="s">
        <v>11</v>
      </c>
    </row>
    <row r="90" spans="1:8" ht="13.5" customHeight="1">
      <c r="A90" s="12"/>
      <c r="C90" s="12"/>
      <c r="F90" s="36" t="s">
        <v>96</v>
      </c>
      <c r="H90" s="36" t="s">
        <v>96</v>
      </c>
    </row>
    <row r="91" spans="1:5" ht="13.5" customHeight="1">
      <c r="A91" s="12"/>
      <c r="C91" s="12"/>
      <c r="E91" s="99"/>
    </row>
    <row r="92" spans="1:8" ht="13.5" customHeight="1">
      <c r="A92" s="15" t="s">
        <v>102</v>
      </c>
      <c r="B92" s="88" t="s">
        <v>97</v>
      </c>
      <c r="C92" s="13"/>
      <c r="D92" s="13"/>
      <c r="E92" s="99"/>
      <c r="F92" s="7">
        <f>ROUNDDOWN(+'[5]PL'!$DF$26/1000,0)</f>
        <v>85172</v>
      </c>
      <c r="H92" s="7">
        <v>90509</v>
      </c>
    </row>
    <row r="93" spans="1:8" ht="13.5" customHeight="1">
      <c r="A93" s="15" t="s">
        <v>103</v>
      </c>
      <c r="B93" s="88" t="s">
        <v>129</v>
      </c>
      <c r="C93" s="13"/>
      <c r="D93" s="13"/>
      <c r="E93" s="99"/>
      <c r="F93" s="7">
        <f>ROUND(+'[5]PL'!$DF$27/1000,0)</f>
        <v>122713</v>
      </c>
      <c r="H93" s="7">
        <v>106343</v>
      </c>
    </row>
    <row r="94" spans="1:8" ht="13.5" customHeight="1">
      <c r="A94" s="15" t="s">
        <v>104</v>
      </c>
      <c r="B94" s="88" t="s">
        <v>98</v>
      </c>
      <c r="C94" s="13"/>
      <c r="D94" s="13"/>
      <c r="E94" s="99"/>
      <c r="F94" s="100">
        <f>ROUNDUP(+'[5]PL'!$DF$30/1000,0)</f>
        <v>193717</v>
      </c>
      <c r="G94" s="112" t="s">
        <v>30</v>
      </c>
      <c r="H94" s="7">
        <v>173988</v>
      </c>
    </row>
    <row r="95" spans="1:8" ht="13.5" customHeight="1">
      <c r="A95" s="15" t="s">
        <v>105</v>
      </c>
      <c r="B95" s="88" t="s">
        <v>99</v>
      </c>
      <c r="C95" s="13"/>
      <c r="D95" s="13"/>
      <c r="E95" s="99"/>
      <c r="F95" s="100">
        <f>+'[5]PL'!$DF$31/1000</f>
        <v>6335.1100400000005</v>
      </c>
      <c r="G95" s="112"/>
      <c r="H95" s="7">
        <v>6098</v>
      </c>
    </row>
    <row r="96" spans="1:8" ht="13.5" customHeight="1">
      <c r="A96" s="15" t="s">
        <v>106</v>
      </c>
      <c r="B96" s="88" t="s">
        <v>100</v>
      </c>
      <c r="C96" s="13"/>
      <c r="D96" s="13"/>
      <c r="E96" s="99"/>
      <c r="F96" s="100">
        <f>SUM('[5]PL'!$DF$28+'[5]PL'!$DF$32)/1000</f>
        <v>47446.96041479999</v>
      </c>
      <c r="H96" s="7">
        <f>11568+37647</f>
        <v>49215</v>
      </c>
    </row>
    <row r="97" spans="1:5" ht="13.5" customHeight="1">
      <c r="A97" s="15" t="s">
        <v>110</v>
      </c>
      <c r="B97" s="88" t="s">
        <v>101</v>
      </c>
      <c r="C97" s="13"/>
      <c r="D97" s="13"/>
      <c r="E97" s="99"/>
    </row>
    <row r="98" spans="1:8" ht="6.75" customHeight="1">
      <c r="A98" s="12"/>
      <c r="C98" s="16"/>
      <c r="D98" s="13"/>
      <c r="E98" s="99"/>
      <c r="F98" s="125"/>
      <c r="H98" s="5"/>
    </row>
    <row r="99" spans="1:8" ht="13.5" customHeight="1">
      <c r="A99" s="12"/>
      <c r="C99" s="16" t="s">
        <v>133</v>
      </c>
      <c r="D99" s="13"/>
      <c r="E99" s="98"/>
      <c r="F99" s="101">
        <f>ROUND(+'[5]PL'!$DF$39/1000,0)</f>
        <v>118945</v>
      </c>
      <c r="G99" s="99"/>
      <c r="H99" s="97">
        <v>118182</v>
      </c>
    </row>
    <row r="100" spans="1:8" ht="13.5" customHeight="1">
      <c r="A100" s="12"/>
      <c r="C100" s="16" t="s">
        <v>107</v>
      </c>
      <c r="D100" s="13"/>
      <c r="E100" s="98"/>
      <c r="F100" s="101">
        <f>ROUNDUP(+'[5]PL'!$DF$38/1000,0)</f>
        <v>42230</v>
      </c>
      <c r="H100" s="97">
        <v>45176</v>
      </c>
    </row>
    <row r="101" spans="1:8" ht="13.5" customHeight="1">
      <c r="A101" s="12"/>
      <c r="C101" s="16" t="s">
        <v>108</v>
      </c>
      <c r="D101" s="13"/>
      <c r="E101" s="98"/>
      <c r="F101" s="97">
        <f>ROUND(+'[5]PL'!$DF$40/1000,0)</f>
        <v>135646</v>
      </c>
      <c r="H101" s="97">
        <v>156595</v>
      </c>
    </row>
    <row r="102" spans="1:8" ht="13.5" customHeight="1">
      <c r="A102" s="12"/>
      <c r="C102" s="16" t="s">
        <v>32</v>
      </c>
      <c r="D102" s="13"/>
      <c r="E102" s="98"/>
      <c r="F102" s="101">
        <f>+'[5]PL'!$DF$41/1000</f>
        <v>90013.5564454222</v>
      </c>
      <c r="H102" s="97">
        <v>71338</v>
      </c>
    </row>
    <row r="103" spans="1:8" ht="13.5" customHeight="1">
      <c r="A103" s="12"/>
      <c r="C103" s="16" t="s">
        <v>109</v>
      </c>
      <c r="D103" s="13"/>
      <c r="E103" s="98"/>
      <c r="F103" s="97">
        <f>+'[5]PL'!$DF$46/1000</f>
        <v>85603.0787516554</v>
      </c>
      <c r="H103" s="97">
        <v>18174</v>
      </c>
    </row>
    <row r="104" spans="1:8" ht="13.5" customHeight="1">
      <c r="A104" s="12"/>
      <c r="C104" s="13"/>
      <c r="D104" s="13"/>
      <c r="E104" s="98"/>
      <c r="F104" s="102">
        <f>SUM(F98:F103)</f>
        <v>472437.63519707764</v>
      </c>
      <c r="H104" s="102">
        <f>SUM(H98:H103)</f>
        <v>409465</v>
      </c>
    </row>
    <row r="105" spans="1:8" ht="13.5" customHeight="1">
      <c r="A105" s="15">
        <v>7</v>
      </c>
      <c r="B105" s="88" t="s">
        <v>111</v>
      </c>
      <c r="C105" s="13"/>
      <c r="D105" s="13"/>
      <c r="E105" s="98"/>
      <c r="F105" s="97"/>
      <c r="H105" s="97"/>
    </row>
    <row r="106" spans="1:8" ht="13.5" customHeight="1">
      <c r="A106" s="12"/>
      <c r="C106" s="16" t="s">
        <v>34</v>
      </c>
      <c r="D106" s="13"/>
      <c r="E106" s="98"/>
      <c r="F106" s="97">
        <f>+'[5]PL'!$DF$58/1000</f>
        <v>277626.095806</v>
      </c>
      <c r="H106" s="97">
        <v>313680</v>
      </c>
    </row>
    <row r="107" spans="1:8" ht="13.5" customHeight="1">
      <c r="A107" s="12"/>
      <c r="C107" s="16" t="s">
        <v>33</v>
      </c>
      <c r="D107" s="13"/>
      <c r="E107" s="98"/>
      <c r="F107" s="97">
        <f>ROUNDUP(+'[5]PL'!$DF$51/1000,0)</f>
        <v>100316</v>
      </c>
      <c r="H107" s="97">
        <v>97024</v>
      </c>
    </row>
    <row r="108" spans="1:13" ht="13.5" customHeight="1">
      <c r="A108" s="12"/>
      <c r="C108" s="16" t="s">
        <v>112</v>
      </c>
      <c r="D108" s="13"/>
      <c r="E108" s="98"/>
      <c r="F108" s="97">
        <f>ROUNDUP(+'[5]PL'!$DF$52/1000,0)+1</f>
        <v>55288</v>
      </c>
      <c r="H108" s="97">
        <v>87966</v>
      </c>
      <c r="M108" s="7">
        <f>2167406+495852+490483+97623+1679004+474523+3762457+490007+621744+4128356+3064612+2353321+6652396+4952941+887757+2250000+2937181+1974853+571733+490004</f>
        <v>40542253</v>
      </c>
    </row>
    <row r="109" spans="1:8" ht="13.5" customHeight="1">
      <c r="A109" s="12"/>
      <c r="C109" s="16" t="s">
        <v>113</v>
      </c>
      <c r="D109" s="13"/>
      <c r="E109" s="98"/>
      <c r="F109" s="97">
        <f>+'[5]PL'!$DF$57/1000</f>
        <v>1160.1752519999998</v>
      </c>
      <c r="H109" s="97">
        <v>3631</v>
      </c>
    </row>
    <row r="110" spans="1:8" ht="13.5" customHeight="1">
      <c r="A110" s="12"/>
      <c r="C110" s="16" t="s">
        <v>114</v>
      </c>
      <c r="D110" s="13"/>
      <c r="E110" s="103"/>
      <c r="F110" s="104">
        <f>+'[5]PL'!$DF$59/1000</f>
        <v>1438.477</v>
      </c>
      <c r="H110" s="104">
        <v>1438</v>
      </c>
    </row>
    <row r="111" spans="1:8" ht="13.5" customHeight="1">
      <c r="A111" s="12"/>
      <c r="C111" s="13"/>
      <c r="D111" s="13"/>
      <c r="E111" s="98"/>
      <c r="F111" s="102">
        <f>ROUNDDOWN(SUM(F106:F110),0)</f>
        <v>435828</v>
      </c>
      <c r="H111" s="102">
        <f>SUM(H106:H110)</f>
        <v>503739</v>
      </c>
    </row>
    <row r="112" spans="1:8" ht="13.5" customHeight="1">
      <c r="A112" s="15">
        <v>8</v>
      </c>
      <c r="B112" s="88" t="s">
        <v>130</v>
      </c>
      <c r="C112" s="13"/>
      <c r="D112" s="13"/>
      <c r="E112" s="99"/>
      <c r="F112" s="7">
        <f>+F104-F111</f>
        <v>36609.635197077645</v>
      </c>
      <c r="H112" s="7">
        <f>+H104-H111</f>
        <v>-94274</v>
      </c>
    </row>
    <row r="113" spans="1:8" ht="13.5" customHeight="1" thickBot="1">
      <c r="A113" s="12"/>
      <c r="C113" s="13"/>
      <c r="D113" s="13"/>
      <c r="E113" s="99"/>
      <c r="F113" s="105">
        <f>ROUNDUP(SUM(F92:F96)+F112,0)</f>
        <v>491994</v>
      </c>
      <c r="H113" s="106">
        <f>SUM(H92:H96)+H112</f>
        <v>331879</v>
      </c>
    </row>
    <row r="114" spans="1:8" ht="13.5" customHeight="1" thickTop="1">
      <c r="A114" s="12"/>
      <c r="C114" s="13"/>
      <c r="D114" s="13"/>
      <c r="E114" s="99"/>
      <c r="F114" s="99"/>
      <c r="H114" s="99"/>
    </row>
    <row r="115" spans="1:8" ht="13.5" customHeight="1">
      <c r="A115" s="15">
        <v>9</v>
      </c>
      <c r="B115" s="88" t="s">
        <v>119</v>
      </c>
      <c r="C115" s="13"/>
      <c r="D115" s="13"/>
      <c r="E115" s="99"/>
      <c r="F115" s="99"/>
      <c r="H115" s="99"/>
    </row>
    <row r="116" spans="1:8" ht="13.5" customHeight="1">
      <c r="A116" s="12" t="s">
        <v>30</v>
      </c>
      <c r="B116" s="88" t="s">
        <v>115</v>
      </c>
      <c r="C116" s="13"/>
      <c r="D116" s="13"/>
      <c r="E116" s="99"/>
      <c r="F116" s="7">
        <f>+'[5]PL'!$DF$12/1000</f>
        <v>199788.50119699998</v>
      </c>
      <c r="H116" s="7">
        <v>99894</v>
      </c>
    </row>
    <row r="117" spans="1:5" ht="13.5" customHeight="1">
      <c r="A117" s="12"/>
      <c r="B117" s="88" t="s">
        <v>116</v>
      </c>
      <c r="C117" s="13"/>
      <c r="D117" s="13"/>
      <c r="E117" s="99"/>
    </row>
    <row r="118" spans="1:8" ht="13.5" customHeight="1">
      <c r="A118" s="12"/>
      <c r="C118" s="16" t="s">
        <v>117</v>
      </c>
      <c r="D118" s="13"/>
      <c r="E118" s="99"/>
      <c r="F118" s="7">
        <f>145876-3717</f>
        <v>142159</v>
      </c>
      <c r="H118" s="7">
        <v>49977</v>
      </c>
    </row>
    <row r="119" spans="1:8" ht="13.5" customHeight="1">
      <c r="A119" s="12"/>
      <c r="C119" s="16" t="s">
        <v>131</v>
      </c>
      <c r="D119" s="13"/>
      <c r="E119" s="99"/>
      <c r="F119" s="7">
        <v>-2986</v>
      </c>
      <c r="H119" s="7">
        <v>-4741</v>
      </c>
    </row>
    <row r="120" spans="1:8" ht="13.5" customHeight="1">
      <c r="A120" s="12"/>
      <c r="C120" s="16" t="s">
        <v>132</v>
      </c>
      <c r="D120" s="13"/>
      <c r="E120" s="99"/>
      <c r="F120" s="7">
        <v>949</v>
      </c>
      <c r="H120" s="7">
        <v>949</v>
      </c>
    </row>
    <row r="121" spans="1:8" ht="13.5" customHeight="1">
      <c r="A121" s="12"/>
      <c r="C121" s="16" t="s">
        <v>128</v>
      </c>
      <c r="D121" s="13"/>
      <c r="E121" s="99"/>
      <c r="F121" s="7">
        <v>1400</v>
      </c>
      <c r="H121" s="7">
        <v>1400</v>
      </c>
    </row>
    <row r="122" spans="1:8" ht="13.5" customHeight="1">
      <c r="A122" s="12"/>
      <c r="C122" s="16" t="s">
        <v>118</v>
      </c>
      <c r="D122" s="13"/>
      <c r="F122" s="5">
        <f>ROUNDDOWN('[5]PL'!$DF$13/1000,0)</f>
        <v>77032</v>
      </c>
      <c r="H122" s="5">
        <v>104072</v>
      </c>
    </row>
    <row r="123" spans="1:8" ht="13.5" customHeight="1">
      <c r="A123" s="12"/>
      <c r="C123" s="13" t="s">
        <v>30</v>
      </c>
      <c r="D123" s="13"/>
      <c r="E123" s="99"/>
      <c r="F123" s="7">
        <f>SUM(F116:F122)</f>
        <v>418342.501197</v>
      </c>
      <c r="H123" s="7">
        <f>SUM(H116:H122)</f>
        <v>251551</v>
      </c>
    </row>
    <row r="124" spans="1:8" ht="13.5" customHeight="1">
      <c r="A124" s="15" t="s">
        <v>120</v>
      </c>
      <c r="B124" s="88" t="s">
        <v>122</v>
      </c>
      <c r="C124" s="13"/>
      <c r="D124" s="13"/>
      <c r="E124" s="99"/>
      <c r="F124" s="7">
        <f>ROUNDDOWN(+'[5]PL'!$DF$18/1000,0)</f>
        <v>61765</v>
      </c>
      <c r="H124" s="7">
        <v>61170</v>
      </c>
    </row>
    <row r="125" spans="1:8" ht="13.5" customHeight="1">
      <c r="A125" s="15" t="s">
        <v>121</v>
      </c>
      <c r="B125" s="88" t="s">
        <v>123</v>
      </c>
      <c r="C125" s="13"/>
      <c r="D125" s="13"/>
      <c r="E125" s="99"/>
      <c r="F125" s="7">
        <f>ROUNDDOWN(+'[5]PL'!$DF$20/1000,0)</f>
        <v>8246</v>
      </c>
      <c r="H125" s="7">
        <v>15518</v>
      </c>
    </row>
    <row r="126" spans="1:8" ht="13.5" customHeight="1">
      <c r="A126" s="15" t="s">
        <v>125</v>
      </c>
      <c r="B126" s="88" t="s">
        <v>124</v>
      </c>
      <c r="C126" s="13"/>
      <c r="D126" s="13"/>
      <c r="E126" s="99"/>
      <c r="F126" s="7">
        <f>ROUNDDOWN(+'[5]PL'!$DF$21/1000,0)</f>
        <v>3640</v>
      </c>
      <c r="H126" s="7">
        <v>3640</v>
      </c>
    </row>
    <row r="127" spans="3:8" ht="13.5" customHeight="1" thickBot="1">
      <c r="C127" s="13"/>
      <c r="D127" s="13"/>
      <c r="E127" s="99"/>
      <c r="F127" s="106">
        <f>SUM(F123:F126)</f>
        <v>491993.501197</v>
      </c>
      <c r="H127" s="106">
        <f>SUM(H123:H126)</f>
        <v>331879</v>
      </c>
    </row>
    <row r="128" spans="3:8" ht="13.5" customHeight="1" thickTop="1">
      <c r="C128" s="13"/>
      <c r="D128" s="13"/>
      <c r="E128" s="99"/>
      <c r="H128" s="7" t="s">
        <v>30</v>
      </c>
    </row>
    <row r="129" spans="1:8" ht="13.5" customHeight="1">
      <c r="A129" s="15" t="s">
        <v>135</v>
      </c>
      <c r="B129" s="88" t="s">
        <v>23</v>
      </c>
      <c r="C129" s="13"/>
      <c r="D129" s="13"/>
      <c r="E129" s="107"/>
      <c r="F129" s="178">
        <f>(F123-F96)/(F116*2)</f>
        <v>0.9282204395148878</v>
      </c>
      <c r="H129" s="108">
        <v>1.01</v>
      </c>
    </row>
    <row r="130" spans="3:5" ht="12">
      <c r="C130" s="13"/>
      <c r="D130" s="13"/>
      <c r="E130" s="99"/>
    </row>
    <row r="131" spans="2:5" ht="12">
      <c r="B131" s="152"/>
      <c r="C131" s="13"/>
      <c r="D131" s="13"/>
      <c r="E131" s="99"/>
    </row>
    <row r="132" spans="3:10" ht="12">
      <c r="C132" s="156"/>
      <c r="D132" s="156"/>
      <c r="E132" s="156"/>
      <c r="F132" s="156"/>
      <c r="G132" s="156"/>
      <c r="H132" s="156"/>
      <c r="I132" s="156"/>
      <c r="J132" s="156"/>
    </row>
    <row r="133" spans="3:10" ht="12">
      <c r="C133" s="156"/>
      <c r="D133" s="156"/>
      <c r="E133" s="156"/>
      <c r="F133" s="156"/>
      <c r="G133" s="156"/>
      <c r="H133" s="156"/>
      <c r="I133" s="156"/>
      <c r="J133" s="156"/>
    </row>
    <row r="134" spans="3:10" ht="16.5" customHeight="1">
      <c r="C134" s="156"/>
      <c r="D134" s="156"/>
      <c r="E134" s="156"/>
      <c r="F134" s="156"/>
      <c r="G134" s="156"/>
      <c r="H134" s="156"/>
      <c r="I134" s="156"/>
      <c r="J134" s="156"/>
    </row>
    <row r="135" spans="3:5" ht="12">
      <c r="C135" s="13"/>
      <c r="D135" s="13"/>
      <c r="E135" s="99"/>
    </row>
    <row r="136" spans="3:5" ht="12">
      <c r="C136" s="13"/>
      <c r="D136" s="13"/>
      <c r="E136" s="99"/>
    </row>
    <row r="137" spans="3:5" ht="12">
      <c r="C137" s="13"/>
      <c r="D137" s="13"/>
      <c r="E137" s="99"/>
    </row>
    <row r="138" spans="3:5" ht="12">
      <c r="C138" s="13"/>
      <c r="D138" s="13"/>
      <c r="E138" s="99"/>
    </row>
    <row r="139" spans="3:5" ht="12">
      <c r="C139" s="13"/>
      <c r="D139" s="13"/>
      <c r="E139" s="99"/>
    </row>
    <row r="140" spans="3:6" ht="12">
      <c r="C140" s="13"/>
      <c r="D140" s="13"/>
      <c r="E140" s="99"/>
      <c r="F140" s="108"/>
    </row>
    <row r="141" spans="3:5" ht="12">
      <c r="C141" s="13"/>
      <c r="D141" s="13"/>
      <c r="E141" s="99">
        <f>+F113+F111</f>
        <v>927822</v>
      </c>
    </row>
    <row r="142" spans="3:8" ht="12">
      <c r="C142" s="13"/>
      <c r="D142" s="16" t="s">
        <v>17</v>
      </c>
      <c r="E142" s="99"/>
      <c r="F142" s="99">
        <f>+F113-F127</f>
        <v>0.4988030000240542</v>
      </c>
      <c r="H142" s="99">
        <f>+H113-H127</f>
        <v>0</v>
      </c>
    </row>
    <row r="143" spans="3:5" ht="12">
      <c r="C143" s="13"/>
      <c r="D143" s="13" t="s">
        <v>212</v>
      </c>
      <c r="E143" s="99">
        <f>SUM(F118:F121)</f>
        <v>141522</v>
      </c>
    </row>
    <row r="144" spans="3:5" ht="12">
      <c r="C144" s="13"/>
      <c r="D144" s="13"/>
      <c r="E144" s="99"/>
    </row>
    <row r="145" ht="12">
      <c r="E145" s="99"/>
    </row>
    <row r="146" ht="12">
      <c r="E146" s="99"/>
    </row>
    <row r="147" ht="12">
      <c r="E147" s="99"/>
    </row>
    <row r="148" ht="12">
      <c r="E148" s="99"/>
    </row>
    <row r="149" ht="12">
      <c r="E149" s="99"/>
    </row>
    <row r="150" ht="12">
      <c r="E150" s="99"/>
    </row>
    <row r="151" ht="12">
      <c r="E151" s="99"/>
    </row>
    <row r="152" ht="12">
      <c r="E152" s="99"/>
    </row>
    <row r="153" ht="12">
      <c r="E153" s="99"/>
    </row>
    <row r="154" ht="12">
      <c r="E154" s="99"/>
    </row>
    <row r="155" ht="12">
      <c r="E155" s="99"/>
    </row>
    <row r="156" ht="12">
      <c r="E156" s="99"/>
    </row>
    <row r="157" ht="12">
      <c r="E157" s="99"/>
    </row>
    <row r="158" ht="12">
      <c r="E158" s="99"/>
    </row>
    <row r="159" ht="12">
      <c r="E159" s="99"/>
    </row>
    <row r="160" ht="12">
      <c r="E160" s="99"/>
    </row>
    <row r="161" ht="12">
      <c r="E161" s="99"/>
    </row>
    <row r="162" ht="12">
      <c r="E162" s="99"/>
    </row>
    <row r="163" ht="12">
      <c r="E163" s="99"/>
    </row>
    <row r="164" ht="12">
      <c r="E164" s="99"/>
    </row>
    <row r="165" ht="12">
      <c r="E165" s="99"/>
    </row>
    <row r="166" ht="12">
      <c r="E166" s="99"/>
    </row>
    <row r="167" ht="12">
      <c r="E167" s="99"/>
    </row>
  </sheetData>
  <mergeCells count="19">
    <mergeCell ref="E45:E46"/>
    <mergeCell ref="H45:H46"/>
    <mergeCell ref="L48:M48"/>
    <mergeCell ref="L45:L46"/>
    <mergeCell ref="I45:I46"/>
    <mergeCell ref="F45:F46"/>
    <mergeCell ref="A1:I1"/>
    <mergeCell ref="A2:I2"/>
    <mergeCell ref="H8:I8"/>
    <mergeCell ref="E8:F8"/>
    <mergeCell ref="A83:I83"/>
    <mergeCell ref="A81:I81"/>
    <mergeCell ref="A82:I82"/>
    <mergeCell ref="E48:F48"/>
    <mergeCell ref="H48:I48"/>
    <mergeCell ref="E72:F72"/>
    <mergeCell ref="H72:I72"/>
    <mergeCell ref="D60:D63"/>
    <mergeCell ref="D65:D68"/>
  </mergeCells>
  <printOptions/>
  <pageMargins left="0.69" right="0.35433070866141736" top="0.7874015748031497" bottom="0.3937007874015748" header="0.5118110236220472" footer="0.5118110236220472"/>
  <pageSetup horizontalDpi="300" verticalDpi="300" orientation="portrait" paperSize="9" r:id="rId1"/>
  <headerFooter alignWithMargins="0">
    <oddFooter>&amp;L&amp;"Times New Roman,Bold Italic"&amp;8c:\&amp;F.xls  &amp;D  &amp;T&amp;C&amp;"Times New Roman,Bold Italic"&amp;8&amp;A&amp;R&amp;"Times New Roman,Bold Italic"&amp;8Page  &amp;P  of  &amp;N</oddFooter>
  </headerFooter>
  <rowBreaks count="2" manualBreakCount="2">
    <brk id="47" max="255" man="1"/>
    <brk id="79" max="8" man="1"/>
  </rowBreaks>
</worksheet>
</file>

<file path=xl/worksheets/sheet2.xml><?xml version="1.0" encoding="utf-8"?>
<worksheet xmlns="http://schemas.openxmlformats.org/spreadsheetml/2006/main" xmlns:r="http://schemas.openxmlformats.org/officeDocument/2006/relationships">
  <dimension ref="A1:K383"/>
  <sheetViews>
    <sheetView tabSelected="1" workbookViewId="0" topLeftCell="A258">
      <selection activeCell="B146" sqref="B146"/>
    </sheetView>
  </sheetViews>
  <sheetFormatPr defaultColWidth="8.88671875" defaultRowHeight="15"/>
  <cols>
    <col min="1" max="1" width="3.6640625" style="0" customWidth="1"/>
    <col min="2" max="2" width="4.5546875" style="0" customWidth="1"/>
    <col min="3" max="3" width="32.77734375" style="0" customWidth="1"/>
    <col min="4" max="4" width="10.3359375" style="0" customWidth="1"/>
    <col min="5" max="6" width="10.77734375" style="0" customWidth="1"/>
    <col min="7" max="7" width="3.6640625" style="0" customWidth="1"/>
  </cols>
  <sheetData>
    <row r="1" spans="1:7" ht="15">
      <c r="A1" s="217" t="s">
        <v>36</v>
      </c>
      <c r="B1" s="217"/>
      <c r="C1" s="217"/>
      <c r="D1" s="217"/>
      <c r="E1" s="217"/>
      <c r="F1" s="217"/>
      <c r="G1" s="217"/>
    </row>
    <row r="2" spans="1:7" ht="15">
      <c r="A2" s="218" t="s">
        <v>37</v>
      </c>
      <c r="B2" s="218"/>
      <c r="C2" s="218"/>
      <c r="D2" s="218"/>
      <c r="E2" s="218"/>
      <c r="F2" s="218"/>
      <c r="G2" s="218"/>
    </row>
    <row r="3" spans="1:7" ht="15">
      <c r="A3" s="218" t="s">
        <v>38</v>
      </c>
      <c r="B3" s="218"/>
      <c r="C3" s="218"/>
      <c r="D3" s="218"/>
      <c r="E3" s="218"/>
      <c r="F3" s="218"/>
      <c r="G3" s="218"/>
    </row>
    <row r="4" ht="15">
      <c r="A4" s="4"/>
    </row>
    <row r="5" spans="1:7" ht="15">
      <c r="A5" s="210" t="s">
        <v>157</v>
      </c>
      <c r="B5" s="210"/>
      <c r="C5" s="210"/>
      <c r="D5" s="210"/>
      <c r="E5" s="210"/>
      <c r="F5" s="210"/>
      <c r="G5" s="210"/>
    </row>
    <row r="6" spans="1:7" ht="15">
      <c r="A6" s="210" t="s">
        <v>203</v>
      </c>
      <c r="B6" s="210"/>
      <c r="C6" s="210"/>
      <c r="D6" s="210"/>
      <c r="E6" s="210"/>
      <c r="F6" s="210"/>
      <c r="G6" s="210"/>
    </row>
    <row r="7" spans="1:2" ht="15">
      <c r="A7" s="7"/>
      <c r="B7" s="7"/>
    </row>
    <row r="8" spans="1:2" ht="15">
      <c r="A8" s="213" t="s">
        <v>134</v>
      </c>
      <c r="B8" s="213"/>
    </row>
    <row r="9" spans="1:3" ht="21" customHeight="1">
      <c r="A9" s="21">
        <v>1</v>
      </c>
      <c r="B9" s="22" t="s">
        <v>144</v>
      </c>
      <c r="C9" s="1"/>
    </row>
    <row r="10" spans="1:7" ht="15" customHeight="1">
      <c r="A10" s="21"/>
      <c r="B10" s="214" t="s">
        <v>204</v>
      </c>
      <c r="C10" s="215"/>
      <c r="D10" s="215"/>
      <c r="E10" s="215"/>
      <c r="F10" s="215"/>
      <c r="G10" s="215"/>
    </row>
    <row r="11" spans="1:7" ht="12" customHeight="1">
      <c r="A11" s="21"/>
      <c r="B11" s="215"/>
      <c r="C11" s="215"/>
      <c r="D11" s="215"/>
      <c r="E11" s="215"/>
      <c r="F11" s="215"/>
      <c r="G11" s="215"/>
    </row>
    <row r="12" spans="1:7" ht="12" customHeight="1">
      <c r="A12" s="21"/>
      <c r="B12" s="215"/>
      <c r="C12" s="215"/>
      <c r="D12" s="215"/>
      <c r="E12" s="215"/>
      <c r="F12" s="215"/>
      <c r="G12" s="215"/>
    </row>
    <row r="13" spans="1:6" ht="12.75" customHeight="1">
      <c r="A13" s="18"/>
      <c r="B13" s="4"/>
      <c r="D13" s="3"/>
      <c r="E13" s="3"/>
      <c r="F13" s="3"/>
    </row>
    <row r="14" spans="1:6" ht="12.75" customHeight="1">
      <c r="A14" s="21">
        <v>2</v>
      </c>
      <c r="B14" s="22" t="s">
        <v>181</v>
      </c>
      <c r="C14" s="1"/>
      <c r="D14" s="3"/>
      <c r="E14" s="12" t="s">
        <v>30</v>
      </c>
      <c r="F14" s="3"/>
    </row>
    <row r="15" spans="1:4" ht="12.75" customHeight="1">
      <c r="A15" s="18"/>
      <c r="B15" s="20" t="s">
        <v>194</v>
      </c>
      <c r="D15" s="3"/>
    </row>
    <row r="16" spans="1:5" ht="12.75" customHeight="1">
      <c r="A16" s="18"/>
      <c r="B16" s="4"/>
      <c r="C16" s="4"/>
      <c r="D16" s="3"/>
      <c r="E16" s="3"/>
    </row>
    <row r="17" spans="1:6" ht="12.75" customHeight="1">
      <c r="A17" s="21">
        <v>3</v>
      </c>
      <c r="B17" s="22" t="s">
        <v>145</v>
      </c>
      <c r="C17" s="1"/>
      <c r="D17" s="3"/>
      <c r="E17" s="3"/>
      <c r="F17" s="3"/>
    </row>
    <row r="18" spans="1:6" ht="12.75" customHeight="1">
      <c r="A18" s="18"/>
      <c r="B18" s="77" t="s">
        <v>26</v>
      </c>
      <c r="D18" s="3"/>
      <c r="E18" s="3"/>
      <c r="F18" s="3"/>
    </row>
    <row r="19" spans="1:6" ht="12.75" customHeight="1">
      <c r="A19" s="18"/>
      <c r="B19" s="4"/>
      <c r="D19" s="3"/>
      <c r="E19" s="3"/>
      <c r="F19" s="3"/>
    </row>
    <row r="20" spans="1:6" ht="12.75" customHeight="1">
      <c r="A20" s="21">
        <v>4</v>
      </c>
      <c r="B20" s="22" t="s">
        <v>31</v>
      </c>
      <c r="C20" s="1"/>
      <c r="D20" s="3"/>
      <c r="E20" s="3"/>
      <c r="F20" s="3"/>
    </row>
    <row r="21" spans="1:7" ht="12.75" customHeight="1">
      <c r="A21" s="21"/>
      <c r="B21" s="209" t="s">
        <v>195</v>
      </c>
      <c r="C21" s="209"/>
      <c r="D21" s="209"/>
      <c r="E21" s="209"/>
      <c r="F21" s="209"/>
      <c r="G21" s="209"/>
    </row>
    <row r="22" spans="1:7" ht="12.75" customHeight="1">
      <c r="A22" s="21"/>
      <c r="B22" s="84"/>
      <c r="C22" s="84"/>
      <c r="D22" s="84"/>
      <c r="E22" s="68" t="s">
        <v>196</v>
      </c>
      <c r="F22" s="68" t="s">
        <v>220</v>
      </c>
      <c r="G22" s="84"/>
    </row>
    <row r="23" spans="1:7" ht="12.75" customHeight="1">
      <c r="A23" s="21"/>
      <c r="B23" s="84"/>
      <c r="C23" s="84"/>
      <c r="D23" s="84"/>
      <c r="E23" s="68" t="s">
        <v>182</v>
      </c>
      <c r="F23" s="68" t="s">
        <v>221</v>
      </c>
      <c r="G23" s="84"/>
    </row>
    <row r="24" spans="1:7" ht="15" customHeight="1" thickBot="1">
      <c r="A24" s="21"/>
      <c r="B24" s="46"/>
      <c r="C24" s="46"/>
      <c r="D24" s="46"/>
      <c r="E24" s="19" t="s">
        <v>96</v>
      </c>
      <c r="F24" s="19" t="s">
        <v>96</v>
      </c>
      <c r="G24" s="46"/>
    </row>
    <row r="25" spans="1:7" ht="18" customHeight="1" thickTop="1">
      <c r="A25" s="21"/>
      <c r="B25" s="46"/>
      <c r="C25" s="78" t="s">
        <v>193</v>
      </c>
      <c r="D25" s="46"/>
      <c r="E25" s="46">
        <f>+'Announ-PL BS'!E34</f>
        <v>-1607.0277671388885</v>
      </c>
      <c r="F25" s="46">
        <f>+'[5]PL'!$DF$144/1000+'[5]PL'!$DF$145/1000</f>
        <v>-2714.0377671388887</v>
      </c>
      <c r="G25" s="46"/>
    </row>
    <row r="26" spans="1:7" ht="14.25" customHeight="1">
      <c r="A26" s="21"/>
      <c r="B26" s="46"/>
      <c r="C26" s="46" t="s">
        <v>176</v>
      </c>
      <c r="D26" s="46"/>
      <c r="E26" s="143">
        <v>0</v>
      </c>
      <c r="F26" s="143">
        <v>0</v>
      </c>
      <c r="G26" s="46"/>
    </row>
    <row r="27" spans="1:7" ht="15" customHeight="1">
      <c r="A27" s="21"/>
      <c r="B27" s="46"/>
      <c r="C27" s="46" t="s">
        <v>0</v>
      </c>
      <c r="D27" s="46"/>
      <c r="E27" s="143">
        <v>0</v>
      </c>
      <c r="F27" s="143">
        <v>0</v>
      </c>
      <c r="G27" s="46"/>
    </row>
    <row r="28" spans="1:7" ht="6" customHeight="1">
      <c r="A28" s="21"/>
      <c r="B28" s="46"/>
      <c r="C28" s="46"/>
      <c r="D28" s="46"/>
      <c r="E28" s="46"/>
      <c r="F28" s="46"/>
      <c r="G28" s="46"/>
    </row>
    <row r="29" spans="1:7" ht="15" customHeight="1" thickBot="1">
      <c r="A29" s="21"/>
      <c r="B29" s="46"/>
      <c r="C29" s="46"/>
      <c r="D29" s="46"/>
      <c r="E29" s="65">
        <f>SUM(E25:E28)</f>
        <v>-1607.0277671388885</v>
      </c>
      <c r="F29" s="65">
        <f>SUM(F25:F28)</f>
        <v>-2714.0377671388887</v>
      </c>
      <c r="G29" s="46"/>
    </row>
    <row r="30" spans="1:7" ht="12.75" customHeight="1" thickTop="1">
      <c r="A30" s="21"/>
      <c r="B30" s="46"/>
      <c r="C30" s="46"/>
      <c r="D30" s="46"/>
      <c r="E30" s="46"/>
      <c r="F30" s="46"/>
      <c r="G30" s="46"/>
    </row>
    <row r="31" spans="1:6" ht="12.75" customHeight="1">
      <c r="A31" s="21">
        <v>5</v>
      </c>
      <c r="B31" s="22" t="s">
        <v>185</v>
      </c>
      <c r="C31" s="1"/>
      <c r="D31" s="3"/>
      <c r="E31" s="3"/>
      <c r="F31" s="3"/>
    </row>
    <row r="32" spans="1:6" ht="12.75" customHeight="1">
      <c r="A32" s="18"/>
      <c r="B32" s="4" t="s">
        <v>207</v>
      </c>
      <c r="D32" s="3"/>
      <c r="E32" s="3"/>
      <c r="F32" s="3"/>
    </row>
    <row r="33" spans="1:6" ht="12.75" customHeight="1">
      <c r="A33" s="18"/>
      <c r="B33" s="4"/>
      <c r="D33" s="3"/>
      <c r="E33" s="3"/>
      <c r="F33" s="3"/>
    </row>
    <row r="34" spans="1:6" ht="12.75" customHeight="1">
      <c r="A34" s="21">
        <v>6</v>
      </c>
      <c r="B34" s="22" t="s">
        <v>4</v>
      </c>
      <c r="C34" s="1"/>
      <c r="D34" s="3"/>
      <c r="E34" s="3"/>
      <c r="F34" s="3"/>
    </row>
    <row r="35" spans="1:6" ht="12.75" customHeight="1">
      <c r="A35" s="18"/>
      <c r="B35" s="4" t="s">
        <v>206</v>
      </c>
      <c r="D35" s="3"/>
      <c r="E35" s="3"/>
      <c r="F35" s="3"/>
    </row>
    <row r="36" spans="1:6" ht="12.75" customHeight="1">
      <c r="A36" s="18"/>
      <c r="B36" s="2"/>
      <c r="D36" s="3"/>
      <c r="E36" s="3"/>
      <c r="F36" s="3"/>
    </row>
    <row r="37" spans="1:6" ht="12.75" customHeight="1">
      <c r="A37" s="21">
        <v>7</v>
      </c>
      <c r="B37" s="22" t="s">
        <v>146</v>
      </c>
      <c r="D37" s="3"/>
      <c r="E37" s="3"/>
      <c r="F37" s="3"/>
    </row>
    <row r="38" spans="1:6" ht="12.75" customHeight="1">
      <c r="A38" s="21"/>
      <c r="B38" s="63"/>
      <c r="C38" s="126"/>
      <c r="D38" s="4"/>
      <c r="E38" s="4"/>
      <c r="F38" s="3"/>
    </row>
    <row r="39" spans="1:7" ht="12.75" customHeight="1">
      <c r="A39" s="21"/>
      <c r="B39" s="63" t="s">
        <v>48</v>
      </c>
      <c r="C39" s="216" t="s">
        <v>214</v>
      </c>
      <c r="D39" s="216"/>
      <c r="E39" s="216"/>
      <c r="F39" s="216"/>
      <c r="G39" s="216"/>
    </row>
    <row r="40" spans="1:7" ht="12.75" customHeight="1">
      <c r="A40" s="21"/>
      <c r="B40" s="63"/>
      <c r="C40" s="216"/>
      <c r="D40" s="216"/>
      <c r="E40" s="216"/>
      <c r="F40" s="216"/>
      <c r="G40" s="216"/>
    </row>
    <row r="41" spans="1:7" ht="12.75" customHeight="1">
      <c r="A41" s="21"/>
      <c r="B41" s="63"/>
      <c r="C41" s="51"/>
      <c r="D41" s="52"/>
      <c r="E41" s="54" t="s">
        <v>177</v>
      </c>
      <c r="F41" s="157"/>
      <c r="G41" s="157"/>
    </row>
    <row r="42" spans="1:7" ht="12.75" customHeight="1">
      <c r="A42" s="21"/>
      <c r="B42" s="63"/>
      <c r="C42" s="137" t="s">
        <v>215</v>
      </c>
      <c r="D42" s="38"/>
      <c r="E42" s="50">
        <v>10768554</v>
      </c>
      <c r="F42" s="157"/>
      <c r="G42" s="157"/>
    </row>
    <row r="43" spans="1:7" ht="12.75" customHeight="1">
      <c r="A43" s="21"/>
      <c r="B43" s="63"/>
      <c r="C43" s="29" t="s">
        <v>216</v>
      </c>
      <c r="D43" s="52"/>
      <c r="E43" s="159" t="s">
        <v>218</v>
      </c>
      <c r="F43" s="157"/>
      <c r="G43" s="157"/>
    </row>
    <row r="44" spans="1:7" ht="12.75" customHeight="1">
      <c r="A44" s="21"/>
      <c r="B44" s="63"/>
      <c r="C44" s="137" t="s">
        <v>217</v>
      </c>
      <c r="D44" s="160"/>
      <c r="E44" s="158" t="s">
        <v>218</v>
      </c>
      <c r="F44" s="157"/>
      <c r="G44" s="157"/>
    </row>
    <row r="45" spans="1:7" ht="12.75" customHeight="1">
      <c r="A45" s="21"/>
      <c r="B45" s="63"/>
      <c r="C45" s="157"/>
      <c r="D45" s="157"/>
      <c r="E45" s="157"/>
      <c r="F45" s="157"/>
      <c r="G45" s="157"/>
    </row>
    <row r="46" spans="1:6" ht="12.75" customHeight="1">
      <c r="A46" s="21"/>
      <c r="B46" s="63" t="s">
        <v>49</v>
      </c>
      <c r="C46" s="4" t="s">
        <v>205</v>
      </c>
      <c r="D46" s="38"/>
      <c r="E46" s="4"/>
      <c r="F46" s="3"/>
    </row>
    <row r="47" spans="1:6" ht="12.75" customHeight="1">
      <c r="A47" s="21"/>
      <c r="B47" s="63"/>
      <c r="C47" s="4"/>
      <c r="D47" s="38"/>
      <c r="E47" s="4"/>
      <c r="F47" s="3"/>
    </row>
    <row r="48" spans="1:6" ht="12.75" customHeight="1">
      <c r="A48" s="21"/>
      <c r="C48" s="51"/>
      <c r="D48" s="52"/>
      <c r="E48" s="54" t="s">
        <v>177</v>
      </c>
      <c r="F48" s="3"/>
    </row>
    <row r="49" spans="1:6" ht="13.5" customHeight="1">
      <c r="A49" s="21"/>
      <c r="C49" s="25" t="s">
        <v>178</v>
      </c>
      <c r="D49" s="38"/>
      <c r="E49" s="50">
        <f>+E50</f>
        <v>18760863.19</v>
      </c>
      <c r="F49" s="3"/>
    </row>
    <row r="50" spans="1:6" ht="13.5" customHeight="1">
      <c r="A50" s="21"/>
      <c r="C50" s="137" t="s">
        <v>179</v>
      </c>
      <c r="D50" s="52"/>
      <c r="E50" s="67">
        <v>18760863.19</v>
      </c>
      <c r="F50" s="3"/>
    </row>
    <row r="51" spans="1:6" ht="13.5" customHeight="1">
      <c r="A51" s="21"/>
      <c r="C51" s="25" t="s">
        <v>180</v>
      </c>
      <c r="D51" s="47"/>
      <c r="E51" s="47">
        <v>31371031.71</v>
      </c>
      <c r="F51" s="3"/>
    </row>
    <row r="52" spans="1:6" ht="2.25" customHeight="1">
      <c r="A52" s="18"/>
      <c r="C52" s="48"/>
      <c r="D52" s="49"/>
      <c r="E52" s="49"/>
      <c r="F52" s="3"/>
    </row>
    <row r="53" spans="1:6" ht="18" customHeight="1">
      <c r="A53" s="18"/>
      <c r="C53" s="53"/>
      <c r="D53" s="38"/>
      <c r="E53" s="38"/>
      <c r="F53" s="3"/>
    </row>
    <row r="54" spans="1:6" ht="12.75" customHeight="1">
      <c r="A54" s="21">
        <v>8</v>
      </c>
      <c r="B54" s="22" t="s">
        <v>147</v>
      </c>
      <c r="C54" s="1"/>
      <c r="D54" s="3"/>
      <c r="E54" s="3"/>
      <c r="F54" s="3"/>
    </row>
    <row r="55" spans="1:7" ht="12.75" customHeight="1">
      <c r="A55" s="21"/>
      <c r="B55" s="211" t="s">
        <v>261</v>
      </c>
      <c r="C55" s="212"/>
      <c r="D55" s="212"/>
      <c r="E55" s="212"/>
      <c r="F55" s="212"/>
      <c r="G55" s="212"/>
    </row>
    <row r="56" spans="1:7" ht="12.75" customHeight="1">
      <c r="A56" s="21"/>
      <c r="B56" s="212"/>
      <c r="C56" s="212"/>
      <c r="D56" s="212"/>
      <c r="E56" s="212"/>
      <c r="F56" s="212"/>
      <c r="G56" s="212"/>
    </row>
    <row r="57" spans="1:7" ht="12.75" customHeight="1">
      <c r="A57" s="21"/>
      <c r="B57" s="84"/>
      <c r="C57" s="84"/>
      <c r="D57" s="84"/>
      <c r="E57" s="84"/>
      <c r="F57" s="84"/>
      <c r="G57" s="84"/>
    </row>
    <row r="58" spans="1:6" ht="12.75" customHeight="1">
      <c r="A58" s="21">
        <v>9</v>
      </c>
      <c r="B58" s="22" t="s">
        <v>148</v>
      </c>
      <c r="C58" s="1"/>
      <c r="D58" s="3"/>
      <c r="E58" s="3"/>
      <c r="F58" s="3"/>
    </row>
    <row r="59" spans="1:7" ht="12.75" customHeight="1">
      <c r="A59" s="21"/>
      <c r="B59" s="186" t="s">
        <v>252</v>
      </c>
      <c r="C59" s="186"/>
      <c r="D59" s="186"/>
      <c r="E59" s="186"/>
      <c r="F59" s="186"/>
      <c r="G59" s="186"/>
    </row>
    <row r="60" spans="1:7" ht="12.75" customHeight="1">
      <c r="A60" s="21"/>
      <c r="B60" s="186"/>
      <c r="C60" s="186"/>
      <c r="D60" s="186"/>
      <c r="E60" s="186"/>
      <c r="F60" s="186"/>
      <c r="G60" s="186"/>
    </row>
    <row r="61" spans="1:7" ht="26.25" customHeight="1">
      <c r="A61" s="21"/>
      <c r="B61" s="186"/>
      <c r="C61" s="186"/>
      <c r="D61" s="186"/>
      <c r="E61" s="186"/>
      <c r="F61" s="186"/>
      <c r="G61" s="186"/>
    </row>
    <row r="62" spans="1:7" ht="10.5" customHeight="1">
      <c r="A62" s="21"/>
      <c r="B62" s="161"/>
      <c r="C62" s="161"/>
      <c r="D62" s="161"/>
      <c r="E62" s="161"/>
      <c r="F62" s="161"/>
      <c r="G62" s="161"/>
    </row>
    <row r="63" spans="1:6" ht="12.75" customHeight="1">
      <c r="A63" s="21"/>
      <c r="B63" s="68" t="s">
        <v>219</v>
      </c>
      <c r="C63" s="4" t="s">
        <v>246</v>
      </c>
      <c r="D63" s="3"/>
      <c r="E63" s="3"/>
      <c r="F63" s="3"/>
    </row>
    <row r="64" spans="1:6" ht="11.25" customHeight="1">
      <c r="A64" s="21"/>
      <c r="B64" s="68"/>
      <c r="C64" s="4"/>
      <c r="D64" s="3"/>
      <c r="E64" s="3"/>
      <c r="F64" s="3"/>
    </row>
    <row r="65" spans="1:7" ht="12.75" customHeight="1">
      <c r="A65" s="21"/>
      <c r="B65" s="68" t="s">
        <v>199</v>
      </c>
      <c r="C65" s="186" t="s">
        <v>253</v>
      </c>
      <c r="D65" s="186"/>
      <c r="E65" s="186"/>
      <c r="F65" s="186"/>
      <c r="G65" s="186"/>
    </row>
    <row r="66" spans="1:7" ht="12.75" customHeight="1">
      <c r="A66" s="21"/>
      <c r="B66" s="68"/>
      <c r="C66" s="186"/>
      <c r="D66" s="186"/>
      <c r="E66" s="186"/>
      <c r="F66" s="186"/>
      <c r="G66" s="186"/>
    </row>
    <row r="67" spans="1:6" ht="12.75" customHeight="1">
      <c r="A67" s="21"/>
      <c r="B67" s="2"/>
      <c r="C67" s="162"/>
      <c r="D67" s="3"/>
      <c r="E67" s="3"/>
      <c r="F67" s="3"/>
    </row>
    <row r="68" spans="1:6" ht="12.75" customHeight="1">
      <c r="A68" s="21" t="s">
        <v>120</v>
      </c>
      <c r="B68" s="22" t="s">
        <v>149</v>
      </c>
      <c r="C68" s="1"/>
      <c r="D68" s="3"/>
      <c r="E68" s="3"/>
      <c r="F68" s="3"/>
    </row>
    <row r="69" spans="1:7" ht="12.75" customHeight="1">
      <c r="A69" s="21"/>
      <c r="B69" s="186" t="s">
        <v>247</v>
      </c>
      <c r="C69" s="186"/>
      <c r="D69" s="186"/>
      <c r="E69" s="186"/>
      <c r="F69" s="186"/>
      <c r="G69" s="186"/>
    </row>
    <row r="70" spans="1:7" ht="12.75" customHeight="1">
      <c r="A70" s="21"/>
      <c r="B70" s="186"/>
      <c r="C70" s="186"/>
      <c r="D70" s="186"/>
      <c r="E70" s="186"/>
      <c r="F70" s="186"/>
      <c r="G70" s="186"/>
    </row>
    <row r="71" spans="1:7" ht="15.75" customHeight="1">
      <c r="A71" s="21"/>
      <c r="B71" s="186"/>
      <c r="C71" s="186"/>
      <c r="D71" s="186"/>
      <c r="E71" s="186"/>
      <c r="F71" s="186"/>
      <c r="G71" s="186"/>
    </row>
    <row r="72" spans="1:6" ht="10.5" customHeight="1">
      <c r="A72" s="21"/>
      <c r="B72" s="22"/>
      <c r="C72" s="1"/>
      <c r="D72" s="3"/>
      <c r="E72" s="3"/>
      <c r="F72" s="3"/>
    </row>
    <row r="73" spans="1:6" ht="12.75" customHeight="1">
      <c r="A73" s="21" t="s">
        <v>121</v>
      </c>
      <c r="B73" s="22" t="s">
        <v>189</v>
      </c>
      <c r="D73" s="3"/>
      <c r="E73" s="3"/>
      <c r="F73" s="3"/>
    </row>
    <row r="74" spans="1:7" ht="12" customHeight="1">
      <c r="A74" s="21"/>
      <c r="B74" s="63" t="s">
        <v>48</v>
      </c>
      <c r="C74" s="187" t="s">
        <v>237</v>
      </c>
      <c r="D74" s="209"/>
      <c r="E74" s="209"/>
      <c r="F74" s="209"/>
      <c r="G74" s="209"/>
    </row>
    <row r="75" spans="1:7" ht="12.75" customHeight="1">
      <c r="A75" s="21"/>
      <c r="B75" s="46"/>
      <c r="C75" s="209"/>
      <c r="D75" s="209"/>
      <c r="E75" s="209"/>
      <c r="F75" s="209"/>
      <c r="G75" s="209"/>
    </row>
    <row r="76" spans="1:7" ht="4.5" customHeight="1">
      <c r="A76" s="21"/>
      <c r="B76" s="46"/>
      <c r="C76" s="209"/>
      <c r="D76" s="209"/>
      <c r="E76" s="209"/>
      <c r="F76" s="209"/>
      <c r="G76" s="209"/>
    </row>
    <row r="77" spans="1:7" ht="9.75" customHeight="1">
      <c r="A77" s="21"/>
      <c r="B77" s="46"/>
      <c r="C77" s="62"/>
      <c r="D77" s="62"/>
      <c r="E77" s="62"/>
      <c r="F77" s="62"/>
      <c r="G77" s="62"/>
    </row>
    <row r="78" spans="1:11" ht="9" customHeight="1">
      <c r="A78" s="21"/>
      <c r="B78" s="146" t="s">
        <v>199</v>
      </c>
      <c r="C78" s="186" t="s">
        <v>202</v>
      </c>
      <c r="D78" s="186"/>
      <c r="E78" s="186"/>
      <c r="F78" s="186"/>
      <c r="G78" s="186"/>
      <c r="H78" s="134"/>
      <c r="I78" s="134"/>
      <c r="J78" s="134"/>
      <c r="K78" s="134"/>
    </row>
    <row r="79" spans="1:11" ht="12" customHeight="1">
      <c r="A79" s="21"/>
      <c r="B79" s="144"/>
      <c r="C79" s="186"/>
      <c r="D79" s="186"/>
      <c r="E79" s="186"/>
      <c r="F79" s="186"/>
      <c r="G79" s="186"/>
      <c r="H79" s="134"/>
      <c r="I79" s="134"/>
      <c r="J79" s="134"/>
      <c r="K79" s="134"/>
    </row>
    <row r="80" spans="1:11" ht="18" customHeight="1">
      <c r="A80" s="21"/>
      <c r="B80" s="144"/>
      <c r="C80" s="186"/>
      <c r="D80" s="186"/>
      <c r="E80" s="186"/>
      <c r="F80" s="186"/>
      <c r="G80" s="186"/>
      <c r="H80" s="134"/>
      <c r="I80" s="134"/>
      <c r="J80" s="134"/>
      <c r="K80" s="134"/>
    </row>
    <row r="81" spans="1:11" ht="12" customHeight="1">
      <c r="A81" s="21"/>
      <c r="B81" s="144"/>
      <c r="C81" s="145"/>
      <c r="D81" s="145"/>
      <c r="E81" s="145"/>
      <c r="F81" s="145"/>
      <c r="G81" s="145"/>
      <c r="H81" s="145"/>
      <c r="I81" s="145"/>
      <c r="J81" s="145"/>
      <c r="K81" s="145"/>
    </row>
    <row r="82" spans="1:11" ht="12" customHeight="1">
      <c r="A82" s="21"/>
      <c r="B82" s="146" t="s">
        <v>192</v>
      </c>
      <c r="C82" s="186" t="s">
        <v>254</v>
      </c>
      <c r="D82" s="186"/>
      <c r="E82" s="186"/>
      <c r="F82" s="186"/>
      <c r="G82" s="186"/>
      <c r="H82" s="145"/>
      <c r="I82" s="145"/>
      <c r="J82" s="145"/>
      <c r="K82" s="145"/>
    </row>
    <row r="83" spans="1:11" ht="13.5" customHeight="1">
      <c r="A83" s="21"/>
      <c r="B83" s="146"/>
      <c r="C83" s="186"/>
      <c r="D83" s="186"/>
      <c r="E83" s="186"/>
      <c r="F83" s="186"/>
      <c r="G83" s="186"/>
      <c r="H83" s="145"/>
      <c r="I83" s="145"/>
      <c r="J83" s="145"/>
      <c r="K83" s="145"/>
    </row>
    <row r="84" spans="1:11" ht="9.75" customHeight="1">
      <c r="A84" s="21"/>
      <c r="B84" s="144"/>
      <c r="C84" s="147"/>
      <c r="D84" s="147"/>
      <c r="E84" s="147"/>
      <c r="F84" s="145"/>
      <c r="G84" s="145"/>
      <c r="H84" s="145"/>
      <c r="I84" s="145"/>
      <c r="J84" s="145"/>
      <c r="K84" s="145"/>
    </row>
    <row r="85" spans="1:11" ht="12" customHeight="1">
      <c r="A85" s="21"/>
      <c r="B85" s="146" t="s">
        <v>239</v>
      </c>
      <c r="C85" s="188" t="s">
        <v>238</v>
      </c>
      <c r="D85" s="188"/>
      <c r="E85" s="188"/>
      <c r="F85" s="188"/>
      <c r="G85" s="188"/>
      <c r="H85" s="145"/>
      <c r="I85" s="145"/>
      <c r="J85" s="145"/>
      <c r="K85" s="145"/>
    </row>
    <row r="86" spans="1:11" ht="12" customHeight="1">
      <c r="A86" s="21"/>
      <c r="B86" s="144"/>
      <c r="C86" s="188"/>
      <c r="D86" s="188"/>
      <c r="E86" s="188"/>
      <c r="F86" s="188"/>
      <c r="G86" s="188"/>
      <c r="H86" s="145"/>
      <c r="I86" s="145"/>
      <c r="J86" s="145"/>
      <c r="K86" s="145"/>
    </row>
    <row r="87" spans="1:11" ht="12" customHeight="1">
      <c r="A87" s="21"/>
      <c r="B87" s="144"/>
      <c r="C87" s="188"/>
      <c r="D87" s="188"/>
      <c r="E87" s="188"/>
      <c r="F87" s="188"/>
      <c r="G87" s="188"/>
      <c r="H87" s="145"/>
      <c r="I87" s="145"/>
      <c r="J87" s="145"/>
      <c r="K87" s="145"/>
    </row>
    <row r="88" spans="1:11" ht="15" customHeight="1">
      <c r="A88" s="21"/>
      <c r="B88" s="144"/>
      <c r="C88" s="188"/>
      <c r="D88" s="188"/>
      <c r="E88" s="188"/>
      <c r="F88" s="188"/>
      <c r="G88" s="188"/>
      <c r="H88" s="145"/>
      <c r="I88" s="145"/>
      <c r="J88" s="145"/>
      <c r="K88" s="145"/>
    </row>
    <row r="89" spans="1:11" ht="12.75" customHeight="1">
      <c r="A89" s="21"/>
      <c r="B89" s="144"/>
      <c r="C89" s="147"/>
      <c r="D89" s="147"/>
      <c r="E89" s="147"/>
      <c r="F89" s="147"/>
      <c r="G89" s="147"/>
      <c r="H89" s="145"/>
      <c r="I89" s="145"/>
      <c r="J89" s="145"/>
      <c r="K89" s="145"/>
    </row>
    <row r="90" spans="1:6" ht="12.75" customHeight="1">
      <c r="A90" s="21" t="s">
        <v>125</v>
      </c>
      <c r="B90" s="22" t="s">
        <v>150</v>
      </c>
      <c r="C90" s="1"/>
      <c r="D90" s="3"/>
      <c r="E90" s="68"/>
      <c r="F90" s="3"/>
    </row>
    <row r="91" spans="1:6" ht="12.75" customHeight="1">
      <c r="A91" s="21"/>
      <c r="B91" s="22"/>
      <c r="C91" s="1"/>
      <c r="D91" s="3"/>
      <c r="F91" s="70" t="s">
        <v>18</v>
      </c>
    </row>
    <row r="92" spans="1:6" ht="12.75" customHeight="1">
      <c r="A92" s="21"/>
      <c r="B92" s="22"/>
      <c r="C92" s="1"/>
      <c r="D92" s="3"/>
      <c r="F92" s="129" t="s">
        <v>213</v>
      </c>
    </row>
    <row r="93" spans="1:6" ht="12.75" customHeight="1" thickBot="1">
      <c r="A93" s="21"/>
      <c r="B93" s="22"/>
      <c r="C93" s="1"/>
      <c r="D93" s="3"/>
      <c r="F93" s="127" t="s">
        <v>96</v>
      </c>
    </row>
    <row r="94" spans="1:6" ht="12.75" customHeight="1" thickTop="1">
      <c r="A94" s="21"/>
      <c r="B94" s="73" t="s">
        <v>48</v>
      </c>
      <c r="C94" s="46" t="s">
        <v>173</v>
      </c>
      <c r="D94" s="60"/>
      <c r="F94" s="3"/>
    </row>
    <row r="95" spans="1:6" ht="12.75" customHeight="1">
      <c r="A95" s="21"/>
      <c r="B95" s="73"/>
      <c r="C95" s="78"/>
      <c r="D95" s="60"/>
      <c r="F95" s="4"/>
    </row>
    <row r="96" spans="1:6" ht="12.75" customHeight="1">
      <c r="A96" s="21"/>
      <c r="B96" s="73"/>
      <c r="C96" s="46" t="s">
        <v>191</v>
      </c>
      <c r="D96" s="60"/>
      <c r="F96" s="4">
        <f>+F99-F97</f>
        <v>270022.095806</v>
      </c>
    </row>
    <row r="97" spans="1:6" ht="12.75" customHeight="1">
      <c r="A97" s="21"/>
      <c r="B97" s="73"/>
      <c r="C97" s="78" t="s">
        <v>19</v>
      </c>
      <c r="D97" s="60"/>
      <c r="F97" s="4">
        <v>7604</v>
      </c>
    </row>
    <row r="98" spans="1:6" ht="4.5" customHeight="1">
      <c r="A98" s="21"/>
      <c r="B98" s="73"/>
      <c r="C98" s="60"/>
      <c r="D98" s="60"/>
      <c r="F98" s="4"/>
    </row>
    <row r="99" spans="1:6" ht="15" customHeight="1" thickBot="1">
      <c r="A99" s="21"/>
      <c r="B99" s="73"/>
      <c r="C99" s="60"/>
      <c r="D99" s="60"/>
      <c r="F99" s="61">
        <f>+'[6]Borrowing'!$H$51/1000</f>
        <v>277626.095806</v>
      </c>
    </row>
    <row r="100" spans="1:6" ht="11.25" customHeight="1" thickTop="1">
      <c r="A100" s="21"/>
      <c r="B100" s="73"/>
      <c r="C100" s="60"/>
      <c r="D100" s="60"/>
      <c r="F100" s="38"/>
    </row>
    <row r="101" spans="1:7" ht="17.25" customHeight="1">
      <c r="A101" s="21"/>
      <c r="B101" s="191" t="s">
        <v>22</v>
      </c>
      <c r="C101" s="209" t="s">
        <v>259</v>
      </c>
      <c r="D101" s="209"/>
      <c r="E101" s="209"/>
      <c r="F101" s="209"/>
      <c r="G101" s="209"/>
    </row>
    <row r="102" spans="1:7" ht="15" customHeight="1">
      <c r="A102" s="21"/>
      <c r="B102" s="73"/>
      <c r="C102" s="209"/>
      <c r="D102" s="209"/>
      <c r="E102" s="209"/>
      <c r="F102" s="209"/>
      <c r="G102" s="209"/>
    </row>
    <row r="103" spans="1:7" ht="12" customHeight="1">
      <c r="A103" s="21"/>
      <c r="B103" s="73"/>
      <c r="C103" s="209"/>
      <c r="D103" s="209"/>
      <c r="E103" s="209"/>
      <c r="F103" s="209"/>
      <c r="G103" s="209"/>
    </row>
    <row r="104" spans="1:7" ht="12" customHeight="1">
      <c r="A104" s="21"/>
      <c r="B104" s="73"/>
      <c r="C104" s="209"/>
      <c r="D104" s="209"/>
      <c r="E104" s="209"/>
      <c r="F104" s="209"/>
      <c r="G104" s="209"/>
    </row>
    <row r="105" spans="1:7" ht="12" customHeight="1">
      <c r="A105" s="21"/>
      <c r="B105" s="73"/>
      <c r="C105" s="151"/>
      <c r="D105" s="151"/>
      <c r="E105" s="151"/>
      <c r="F105" s="151"/>
      <c r="G105" s="151"/>
    </row>
    <row r="106" spans="1:6" ht="12.75" customHeight="1">
      <c r="A106" s="21"/>
      <c r="B106" s="73" t="s">
        <v>49</v>
      </c>
      <c r="C106" s="46" t="s">
        <v>174</v>
      </c>
      <c r="D106" s="60"/>
      <c r="E106" s="4"/>
      <c r="F106" s="3"/>
    </row>
    <row r="107" spans="1:6" ht="12.75" customHeight="1">
      <c r="A107" s="21"/>
      <c r="B107" s="73"/>
      <c r="C107" s="78" t="s">
        <v>184</v>
      </c>
      <c r="D107" s="60"/>
      <c r="F107" s="4">
        <f>+F110-F108</f>
        <v>15850.98043</v>
      </c>
    </row>
    <row r="108" spans="1:6" ht="12.75" customHeight="1">
      <c r="A108" s="21"/>
      <c r="B108" s="74"/>
      <c r="C108" s="78" t="s">
        <v>19</v>
      </c>
      <c r="D108" s="3"/>
      <c r="F108" s="4">
        <f>+'[6]Borrowing'!$F$25/1000</f>
        <v>-7604.294</v>
      </c>
    </row>
    <row r="109" spans="1:6" ht="4.5" customHeight="1">
      <c r="A109" s="21"/>
      <c r="B109" s="74"/>
      <c r="C109" s="1"/>
      <c r="D109" s="3"/>
      <c r="F109" s="4"/>
    </row>
    <row r="110" spans="1:6" ht="15" customHeight="1" thickBot="1">
      <c r="A110" s="21"/>
      <c r="B110" s="74"/>
      <c r="C110" s="1"/>
      <c r="D110" s="3"/>
      <c r="F110" s="61">
        <f>+'[5]PL'!$DF$20/1000</f>
        <v>8246.68643</v>
      </c>
    </row>
    <row r="111" spans="1:6" ht="5.25" customHeight="1" thickTop="1">
      <c r="A111" s="21"/>
      <c r="B111" s="74"/>
      <c r="C111" s="1"/>
      <c r="D111" s="3"/>
      <c r="E111" s="38"/>
      <c r="F111" s="3"/>
    </row>
    <row r="112" spans="1:6" ht="15" customHeight="1">
      <c r="A112" s="21"/>
      <c r="B112" s="73" t="s">
        <v>50</v>
      </c>
      <c r="C112" s="46" t="s">
        <v>186</v>
      </c>
      <c r="D112" s="3"/>
      <c r="E112" s="38"/>
      <c r="F112" s="3"/>
    </row>
    <row r="113" spans="1:6" ht="15" customHeight="1">
      <c r="A113" s="21"/>
      <c r="B113" s="74"/>
      <c r="C113" s="1"/>
      <c r="D113" s="68" t="s">
        <v>187</v>
      </c>
      <c r="E113" s="70"/>
      <c r="F113" s="68" t="s">
        <v>188</v>
      </c>
    </row>
    <row r="114" spans="1:6" ht="15" customHeight="1">
      <c r="A114" s="21"/>
      <c r="B114" s="74"/>
      <c r="C114" s="1"/>
      <c r="D114" s="68" t="s">
        <v>7</v>
      </c>
      <c r="E114" s="70"/>
      <c r="F114" s="68" t="s">
        <v>5</v>
      </c>
    </row>
    <row r="115" spans="1:6" ht="3" customHeight="1" thickBot="1">
      <c r="A115" s="21"/>
      <c r="B115" s="74"/>
      <c r="C115" s="1"/>
      <c r="D115" s="72"/>
      <c r="E115" s="71"/>
      <c r="F115" s="72"/>
    </row>
    <row r="116" spans="1:6" ht="12.75" customHeight="1">
      <c r="A116" s="21"/>
      <c r="B116" s="74"/>
      <c r="C116" s="63"/>
      <c r="D116" s="4"/>
      <c r="E116" s="38"/>
      <c r="F116" s="4"/>
    </row>
    <row r="117" spans="1:6" ht="12" customHeight="1">
      <c r="A117" s="21"/>
      <c r="B117" s="74"/>
      <c r="C117" s="78" t="s">
        <v>183</v>
      </c>
      <c r="D117" s="4">
        <v>7661580</v>
      </c>
      <c r="E117" s="38"/>
      <c r="F117" s="4">
        <f>+D117*2.21/1000</f>
        <v>16932.091800000002</v>
      </c>
    </row>
    <row r="118" spans="1:6" ht="12" customHeight="1">
      <c r="A118" s="21"/>
      <c r="B118" s="74"/>
      <c r="C118" s="78" t="s">
        <v>24</v>
      </c>
      <c r="D118" s="4">
        <v>4000000</v>
      </c>
      <c r="E118" s="38"/>
      <c r="F118" s="4">
        <f>780000*2.21/1000</f>
        <v>1723.8</v>
      </c>
    </row>
    <row r="119" spans="1:6" ht="9" customHeight="1">
      <c r="A119" s="21"/>
      <c r="B119" s="74"/>
      <c r="C119" s="63"/>
      <c r="D119" s="4"/>
      <c r="E119" s="38"/>
      <c r="F119" s="4"/>
    </row>
    <row r="120" spans="1:6" ht="15" customHeight="1" thickBot="1">
      <c r="A120" s="21"/>
      <c r="B120" s="74"/>
      <c r="C120" s="63"/>
      <c r="D120" s="4"/>
      <c r="E120" s="38"/>
      <c r="F120" s="61">
        <f>SUM(F116:F119)</f>
        <v>18655.8918</v>
      </c>
    </row>
    <row r="121" spans="1:6" ht="12.75" customHeight="1" thickTop="1">
      <c r="A121" s="21"/>
      <c r="B121" s="22"/>
      <c r="C121" s="1"/>
      <c r="D121" s="4"/>
      <c r="E121" s="4"/>
      <c r="F121" s="4"/>
    </row>
    <row r="122" spans="1:6" ht="12.75" customHeight="1">
      <c r="A122" s="21" t="s">
        <v>135</v>
      </c>
      <c r="B122" s="22" t="s">
        <v>151</v>
      </c>
      <c r="C122" s="1"/>
      <c r="D122" s="3"/>
      <c r="E122" s="3"/>
      <c r="F122" s="3"/>
    </row>
    <row r="123" spans="1:6" ht="12.75" customHeight="1">
      <c r="A123" s="21"/>
      <c r="B123" s="78" t="s">
        <v>1</v>
      </c>
      <c r="C123" s="46"/>
      <c r="D123" s="46"/>
      <c r="E123" s="46"/>
      <c r="F123" s="46"/>
    </row>
    <row r="124" spans="1:6" ht="12.75" customHeight="1">
      <c r="A124" s="21"/>
      <c r="B124" s="46"/>
      <c r="C124" s="46"/>
      <c r="E124" s="128"/>
      <c r="F124" s="70" t="s">
        <v>18</v>
      </c>
    </row>
    <row r="125" spans="1:6" ht="12.75" customHeight="1">
      <c r="A125" s="21"/>
      <c r="B125" s="46"/>
      <c r="C125" s="46"/>
      <c r="F125" s="129" t="s">
        <v>240</v>
      </c>
    </row>
    <row r="126" spans="1:6" ht="12.75" customHeight="1" thickBot="1">
      <c r="A126" s="21"/>
      <c r="B126" s="46"/>
      <c r="C126" s="46"/>
      <c r="F126" s="127" t="s">
        <v>96</v>
      </c>
    </row>
    <row r="127" spans="1:6" ht="12.75" customHeight="1" thickTop="1">
      <c r="A127" s="21"/>
      <c r="C127" s="151"/>
      <c r="D127" s="151"/>
      <c r="F127" s="46"/>
    </row>
    <row r="128" spans="1:6" ht="14.25" customHeight="1">
      <c r="A128" s="21"/>
      <c r="B128" s="209" t="s">
        <v>200</v>
      </c>
      <c r="C128" s="209"/>
      <c r="D128" s="209"/>
      <c r="F128" s="46">
        <f>14763+4088+89500</f>
        <v>108351</v>
      </c>
    </row>
    <row r="129" spans="1:6" ht="12.75" customHeight="1">
      <c r="A129" s="21"/>
      <c r="B129" s="64"/>
      <c r="C129" s="46"/>
      <c r="D129" s="46"/>
      <c r="F129" s="46"/>
    </row>
    <row r="130" spans="1:6" ht="12.75" customHeight="1">
      <c r="A130" s="21"/>
      <c r="B130" s="64" t="s">
        <v>3</v>
      </c>
      <c r="C130" s="46"/>
      <c r="D130" s="46"/>
      <c r="F130" s="46">
        <f>17292</f>
        <v>17292</v>
      </c>
    </row>
    <row r="131" spans="1:6" ht="12" customHeight="1">
      <c r="A131" s="21"/>
      <c r="B131" s="64"/>
      <c r="C131" s="46"/>
      <c r="D131" s="46"/>
      <c r="F131" s="46"/>
    </row>
    <row r="132" spans="1:6" ht="12.75" customHeight="1">
      <c r="A132" s="21"/>
      <c r="B132" s="64" t="s">
        <v>2</v>
      </c>
      <c r="C132" s="46"/>
      <c r="D132" s="46"/>
      <c r="F132" s="46">
        <v>4620</v>
      </c>
    </row>
    <row r="133" spans="1:6" ht="12.75" customHeight="1">
      <c r="A133" s="21"/>
      <c r="B133" s="66"/>
      <c r="C133" s="46"/>
      <c r="D133" s="46"/>
      <c r="F133" s="46"/>
    </row>
    <row r="134" spans="1:6" ht="15" customHeight="1" thickBot="1">
      <c r="A134" s="21"/>
      <c r="B134" s="63"/>
      <c r="C134" s="46"/>
      <c r="D134" s="46"/>
      <c r="F134" s="65">
        <f>SUM(F127:F133)</f>
        <v>130263</v>
      </c>
    </row>
    <row r="135" spans="1:6" ht="12.75" customHeight="1" thickTop="1">
      <c r="A135" s="21"/>
      <c r="B135" s="63"/>
      <c r="C135" s="46"/>
      <c r="D135" s="46"/>
      <c r="F135" s="46"/>
    </row>
    <row r="136" spans="1:7" ht="12.75" customHeight="1">
      <c r="A136" s="85" t="s">
        <v>22</v>
      </c>
      <c r="B136" s="190" t="s">
        <v>20</v>
      </c>
      <c r="C136" s="190"/>
      <c r="D136" s="190"/>
      <c r="E136" s="190"/>
      <c r="F136" s="190"/>
      <c r="G136" s="190"/>
    </row>
    <row r="137" spans="1:7" ht="15.75" customHeight="1">
      <c r="A137" s="21"/>
      <c r="B137" s="190"/>
      <c r="C137" s="190"/>
      <c r="D137" s="190"/>
      <c r="E137" s="190"/>
      <c r="F137" s="190"/>
      <c r="G137" s="190"/>
    </row>
    <row r="138" spans="1:6" ht="12.75" customHeight="1">
      <c r="A138" s="21" t="s">
        <v>136</v>
      </c>
      <c r="B138" s="22" t="s">
        <v>152</v>
      </c>
      <c r="C138" s="1"/>
      <c r="D138" s="3"/>
      <c r="E138" s="3"/>
      <c r="F138" s="3"/>
    </row>
    <row r="139" spans="1:7" ht="12.75" customHeight="1">
      <c r="A139" s="18"/>
      <c r="B139" s="186" t="s">
        <v>244</v>
      </c>
      <c r="C139" s="186"/>
      <c r="D139" s="186"/>
      <c r="E139" s="186"/>
      <c r="F139" s="186"/>
      <c r="G139" s="186"/>
    </row>
    <row r="140" spans="1:7" ht="14.25" customHeight="1">
      <c r="A140" s="18"/>
      <c r="B140" s="186"/>
      <c r="C140" s="186"/>
      <c r="D140" s="186"/>
      <c r="E140" s="186"/>
      <c r="F140" s="186"/>
      <c r="G140" s="186"/>
    </row>
    <row r="141" spans="1:6" ht="15.75" customHeight="1">
      <c r="A141" s="18"/>
      <c r="B141" s="4"/>
      <c r="D141" s="3"/>
      <c r="E141" s="3"/>
      <c r="F141" s="3"/>
    </row>
    <row r="142" spans="1:6" ht="12.75" customHeight="1">
      <c r="A142" s="21" t="s">
        <v>137</v>
      </c>
      <c r="B142" s="81" t="s">
        <v>27</v>
      </c>
      <c r="C142" s="1"/>
      <c r="D142" s="3"/>
      <c r="E142" s="3"/>
      <c r="F142" s="3"/>
    </row>
    <row r="143" spans="1:7" ht="12.75" customHeight="1">
      <c r="A143" s="21"/>
      <c r="B143" s="189" t="s">
        <v>241</v>
      </c>
      <c r="C143" s="189"/>
      <c r="D143" s="189"/>
      <c r="E143" s="189"/>
      <c r="F143" s="189"/>
      <c r="G143" s="189"/>
    </row>
    <row r="144" spans="1:7" ht="12.75" customHeight="1">
      <c r="A144" s="21"/>
      <c r="B144" s="189"/>
      <c r="C144" s="189"/>
      <c r="D144" s="189"/>
      <c r="E144" s="189"/>
      <c r="F144" s="189"/>
      <c r="G144" s="189"/>
    </row>
    <row r="145" spans="1:7" ht="12.75" customHeight="1">
      <c r="A145" s="18"/>
      <c r="B145" s="4"/>
      <c r="C145" s="75"/>
      <c r="D145" s="75"/>
      <c r="E145" s="75"/>
      <c r="F145" s="75"/>
      <c r="G145" s="75"/>
    </row>
    <row r="146" spans="1:7" ht="12" customHeight="1">
      <c r="A146" s="18"/>
      <c r="B146" s="68" t="s">
        <v>233</v>
      </c>
      <c r="C146" s="219" t="s">
        <v>232</v>
      </c>
      <c r="D146" s="219"/>
      <c r="E146" s="219"/>
      <c r="F146" s="219"/>
      <c r="G146" s="219"/>
    </row>
    <row r="147" spans="1:7" ht="9" customHeight="1">
      <c r="A147" s="18"/>
      <c r="B147" s="4"/>
      <c r="C147" s="219"/>
      <c r="D147" s="219"/>
      <c r="E147" s="219"/>
      <c r="F147" s="219"/>
      <c r="G147" s="219"/>
    </row>
    <row r="148" spans="1:7" ht="9" customHeight="1">
      <c r="A148" s="18"/>
      <c r="B148" s="4"/>
      <c r="C148" s="219"/>
      <c r="D148" s="219"/>
      <c r="E148" s="219"/>
      <c r="F148" s="219"/>
      <c r="G148" s="219"/>
    </row>
    <row r="149" spans="1:7" ht="9" customHeight="1">
      <c r="A149" s="18"/>
      <c r="B149" s="4"/>
      <c r="C149" s="219"/>
      <c r="D149" s="219"/>
      <c r="E149" s="219"/>
      <c r="F149" s="219"/>
      <c r="G149" s="219"/>
    </row>
    <row r="150" spans="1:7" ht="9" customHeight="1">
      <c r="A150" s="18"/>
      <c r="B150" s="4"/>
      <c r="C150" s="219"/>
      <c r="D150" s="219"/>
      <c r="E150" s="219"/>
      <c r="F150" s="219"/>
      <c r="G150" s="219"/>
    </row>
    <row r="151" spans="1:7" ht="9" customHeight="1">
      <c r="A151" s="18"/>
      <c r="B151" s="4"/>
      <c r="C151" s="219"/>
      <c r="D151" s="219"/>
      <c r="E151" s="219"/>
      <c r="F151" s="219"/>
      <c r="G151" s="219"/>
    </row>
    <row r="152" spans="1:7" ht="9" customHeight="1">
      <c r="A152" s="18"/>
      <c r="B152" s="4"/>
      <c r="C152" s="219"/>
      <c r="D152" s="219"/>
      <c r="E152" s="219"/>
      <c r="F152" s="219"/>
      <c r="G152" s="219"/>
    </row>
    <row r="153" spans="1:7" ht="9" customHeight="1">
      <c r="A153" s="18"/>
      <c r="B153" s="4"/>
      <c r="C153" s="219"/>
      <c r="D153" s="219"/>
      <c r="E153" s="219"/>
      <c r="F153" s="219"/>
      <c r="G153" s="219"/>
    </row>
    <row r="154" spans="1:7" ht="9" customHeight="1">
      <c r="A154" s="18"/>
      <c r="B154" s="4"/>
      <c r="C154" s="219"/>
      <c r="D154" s="219"/>
      <c r="E154" s="219"/>
      <c r="F154" s="219"/>
      <c r="G154" s="219"/>
    </row>
    <row r="155" spans="1:7" ht="9" customHeight="1">
      <c r="A155" s="18"/>
      <c r="B155" s="4"/>
      <c r="C155" s="219"/>
      <c r="D155" s="219"/>
      <c r="E155" s="219"/>
      <c r="F155" s="219"/>
      <c r="G155" s="219"/>
    </row>
    <row r="156" spans="1:7" ht="9" customHeight="1">
      <c r="A156" s="18"/>
      <c r="B156" s="4"/>
      <c r="C156" s="219"/>
      <c r="D156" s="219"/>
      <c r="E156" s="219"/>
      <c r="F156" s="219"/>
      <c r="G156" s="219"/>
    </row>
    <row r="157" spans="1:7" ht="9" customHeight="1">
      <c r="A157" s="18"/>
      <c r="B157" s="4"/>
      <c r="C157" s="219"/>
      <c r="D157" s="219"/>
      <c r="E157" s="219"/>
      <c r="F157" s="219"/>
      <c r="G157" s="219"/>
    </row>
    <row r="158" spans="1:7" ht="12.75" customHeight="1">
      <c r="A158" s="18"/>
      <c r="B158" s="4"/>
      <c r="C158" s="75"/>
      <c r="D158" s="75"/>
      <c r="E158" s="75"/>
      <c r="F158" s="75"/>
      <c r="G158" s="75"/>
    </row>
    <row r="159" spans="1:7" ht="12.75" customHeight="1">
      <c r="A159" s="18"/>
      <c r="B159" s="68" t="s">
        <v>225</v>
      </c>
      <c r="C159" s="219" t="s">
        <v>234</v>
      </c>
      <c r="D159" s="219"/>
      <c r="E159" s="219"/>
      <c r="F159" s="219"/>
      <c r="G159" s="219"/>
    </row>
    <row r="160" spans="1:7" ht="12.75" customHeight="1">
      <c r="A160" s="18"/>
      <c r="B160" s="4"/>
      <c r="C160" s="219"/>
      <c r="D160" s="219"/>
      <c r="E160" s="219"/>
      <c r="F160" s="219"/>
      <c r="G160" s="219"/>
    </row>
    <row r="161" spans="1:7" ht="12.75" customHeight="1">
      <c r="A161" s="18"/>
      <c r="B161" s="4"/>
      <c r="C161" s="219"/>
      <c r="D161" s="219"/>
      <c r="E161" s="219"/>
      <c r="F161" s="219"/>
      <c r="G161" s="219"/>
    </row>
    <row r="162" spans="1:7" ht="12.75" customHeight="1">
      <c r="A162" s="18"/>
      <c r="B162" s="4"/>
      <c r="C162" s="219"/>
      <c r="D162" s="219"/>
      <c r="E162" s="219"/>
      <c r="F162" s="219"/>
      <c r="G162" s="219"/>
    </row>
    <row r="163" spans="1:7" ht="12.75" customHeight="1">
      <c r="A163" s="18"/>
      <c r="B163" s="4"/>
      <c r="C163" s="219"/>
      <c r="D163" s="219"/>
      <c r="E163" s="219"/>
      <c r="F163" s="219"/>
      <c r="G163" s="219"/>
    </row>
    <row r="164" spans="1:7" ht="12.75" customHeight="1">
      <c r="A164" s="18"/>
      <c r="B164" s="4"/>
      <c r="C164" s="219"/>
      <c r="D164" s="219"/>
      <c r="E164" s="219"/>
      <c r="F164" s="219"/>
      <c r="G164" s="219"/>
    </row>
    <row r="165" spans="1:7" ht="10.5" customHeight="1">
      <c r="A165" s="18"/>
      <c r="B165" s="4"/>
      <c r="C165" s="219"/>
      <c r="D165" s="219"/>
      <c r="E165" s="219"/>
      <c r="F165" s="219"/>
      <c r="G165" s="219"/>
    </row>
    <row r="166" spans="1:7" ht="12.75" customHeight="1" hidden="1">
      <c r="A166" s="18"/>
      <c r="B166" s="4"/>
      <c r="C166" s="219"/>
      <c r="D166" s="219"/>
      <c r="E166" s="219"/>
      <c r="F166" s="219"/>
      <c r="G166" s="219"/>
    </row>
    <row r="167" spans="1:7" ht="12.75" customHeight="1" hidden="1">
      <c r="A167" s="18"/>
      <c r="B167" s="4"/>
      <c r="C167" s="219"/>
      <c r="D167" s="219"/>
      <c r="E167" s="219"/>
      <c r="F167" s="219"/>
      <c r="G167" s="219"/>
    </row>
    <row r="168" spans="1:7" ht="12.75" customHeight="1" hidden="1">
      <c r="A168" s="18"/>
      <c r="B168" s="4"/>
      <c r="C168" s="219"/>
      <c r="D168" s="219"/>
      <c r="E168" s="219"/>
      <c r="F168" s="219"/>
      <c r="G168" s="219"/>
    </row>
    <row r="169" spans="1:7" ht="23.25" customHeight="1">
      <c r="A169" s="18"/>
      <c r="B169" s="4"/>
      <c r="C169" s="219"/>
      <c r="D169" s="219"/>
      <c r="E169" s="219"/>
      <c r="F169" s="219"/>
      <c r="G169" s="219"/>
    </row>
    <row r="170" spans="1:7" ht="12.75" customHeight="1">
      <c r="A170" s="18"/>
      <c r="B170" s="4"/>
      <c r="C170" s="75"/>
      <c r="D170" s="75"/>
      <c r="E170" s="75"/>
      <c r="F170" s="75"/>
      <c r="G170" s="75"/>
    </row>
    <row r="171" spans="1:7" ht="12.75" customHeight="1">
      <c r="A171" s="18"/>
      <c r="B171" s="68" t="s">
        <v>226</v>
      </c>
      <c r="C171" s="219" t="s">
        <v>235</v>
      </c>
      <c r="D171" s="219"/>
      <c r="E171" s="219"/>
      <c r="F171" s="219"/>
      <c r="G171" s="219"/>
    </row>
    <row r="172" spans="1:7" ht="12.75" customHeight="1">
      <c r="A172" s="18"/>
      <c r="B172" s="4"/>
      <c r="C172" s="219"/>
      <c r="D172" s="219"/>
      <c r="E172" s="219"/>
      <c r="F172" s="219"/>
      <c r="G172" s="219"/>
    </row>
    <row r="173" spans="1:7" ht="12.75" customHeight="1">
      <c r="A173" s="18"/>
      <c r="B173" s="4"/>
      <c r="C173" s="219"/>
      <c r="D173" s="219"/>
      <c r="E173" s="219"/>
      <c r="F173" s="219"/>
      <c r="G173" s="219"/>
    </row>
    <row r="174" spans="1:7" ht="12.75" customHeight="1">
      <c r="A174" s="18"/>
      <c r="B174" s="4"/>
      <c r="C174" s="219"/>
      <c r="D174" s="219"/>
      <c r="E174" s="219"/>
      <c r="F174" s="219"/>
      <c r="G174" s="219"/>
    </row>
    <row r="175" spans="1:7" ht="12.75" customHeight="1">
      <c r="A175" s="18"/>
      <c r="B175" s="4"/>
      <c r="C175" s="219"/>
      <c r="D175" s="219"/>
      <c r="E175" s="219"/>
      <c r="F175" s="219"/>
      <c r="G175" s="219"/>
    </row>
    <row r="176" spans="1:7" ht="15" customHeight="1">
      <c r="A176" s="18"/>
      <c r="B176" s="4"/>
      <c r="C176" s="219"/>
      <c r="D176" s="219"/>
      <c r="E176" s="219"/>
      <c r="F176" s="219"/>
      <c r="G176" s="219"/>
    </row>
    <row r="177" spans="1:7" ht="12.75" customHeight="1">
      <c r="A177" s="18"/>
      <c r="B177" s="4"/>
      <c r="C177" s="75"/>
      <c r="D177" s="75"/>
      <c r="E177" s="75"/>
      <c r="F177" s="75"/>
      <c r="G177" s="75"/>
    </row>
    <row r="178" spans="1:7" ht="12.75" customHeight="1">
      <c r="A178" s="18"/>
      <c r="B178" s="68" t="s">
        <v>227</v>
      </c>
      <c r="C178" s="185" t="s">
        <v>258</v>
      </c>
      <c r="D178" s="185"/>
      <c r="E178" s="185"/>
      <c r="F178" s="185"/>
      <c r="G178" s="185"/>
    </row>
    <row r="179" spans="1:7" ht="12.75" customHeight="1">
      <c r="A179" s="18"/>
      <c r="B179" s="4"/>
      <c r="C179" s="185"/>
      <c r="D179" s="185"/>
      <c r="E179" s="185"/>
      <c r="F179" s="185"/>
      <c r="G179" s="185"/>
    </row>
    <row r="180" spans="1:7" ht="12.75" customHeight="1">
      <c r="A180" s="18"/>
      <c r="B180" s="4"/>
      <c r="C180" s="185"/>
      <c r="D180" s="185"/>
      <c r="E180" s="185"/>
      <c r="F180" s="185"/>
      <c r="G180" s="185"/>
    </row>
    <row r="181" spans="1:7" ht="7.5" customHeight="1">
      <c r="A181" s="18"/>
      <c r="B181" s="4"/>
      <c r="C181" s="185"/>
      <c r="D181" s="185"/>
      <c r="E181" s="185"/>
      <c r="F181" s="185"/>
      <c r="G181" s="185"/>
    </row>
    <row r="182" spans="1:7" ht="9" customHeight="1">
      <c r="A182" s="18"/>
      <c r="B182" s="4"/>
      <c r="C182" s="185"/>
      <c r="D182" s="185"/>
      <c r="E182" s="185"/>
      <c r="F182" s="185"/>
      <c r="G182" s="185"/>
    </row>
    <row r="183" spans="1:7" ht="12.75" customHeight="1">
      <c r="A183" s="18"/>
      <c r="B183" s="4"/>
      <c r="C183" s="75"/>
      <c r="D183" s="75"/>
      <c r="E183" s="75"/>
      <c r="F183" s="75"/>
      <c r="G183" s="75"/>
    </row>
    <row r="184" spans="1:7" ht="12.75" customHeight="1">
      <c r="A184" s="18"/>
      <c r="B184" s="68" t="s">
        <v>228</v>
      </c>
      <c r="C184" s="185" t="s">
        <v>255</v>
      </c>
      <c r="D184" s="185"/>
      <c r="E184" s="185"/>
      <c r="F184" s="185"/>
      <c r="G184" s="185"/>
    </row>
    <row r="185" spans="1:7" ht="12.75" customHeight="1">
      <c r="A185" s="18"/>
      <c r="B185" s="68"/>
      <c r="C185" s="185"/>
      <c r="D185" s="185"/>
      <c r="E185" s="185"/>
      <c r="F185" s="185"/>
      <c r="G185" s="185"/>
    </row>
    <row r="186" spans="1:7" ht="12.75" customHeight="1">
      <c r="A186" s="18"/>
      <c r="B186" s="4"/>
      <c r="C186" s="75"/>
      <c r="D186" s="75"/>
      <c r="E186" s="75"/>
      <c r="F186" s="75"/>
      <c r="G186" s="75"/>
    </row>
    <row r="187" spans="1:7" ht="12.75" customHeight="1">
      <c r="A187" s="18"/>
      <c r="B187" s="68" t="s">
        <v>236</v>
      </c>
      <c r="C187" s="185" t="s">
        <v>248</v>
      </c>
      <c r="D187" s="185"/>
      <c r="E187" s="185"/>
      <c r="F187" s="185"/>
      <c r="G187" s="185"/>
    </row>
    <row r="188" spans="1:7" ht="12.75" customHeight="1">
      <c r="A188" s="18"/>
      <c r="B188" s="4"/>
      <c r="C188" s="185"/>
      <c r="D188" s="185"/>
      <c r="E188" s="185"/>
      <c r="F188" s="185"/>
      <c r="G188" s="185"/>
    </row>
    <row r="189" spans="1:7" ht="12.75" customHeight="1">
      <c r="A189" s="18"/>
      <c r="B189" s="4"/>
      <c r="C189" s="185"/>
      <c r="D189" s="185"/>
      <c r="E189" s="185"/>
      <c r="F189" s="185"/>
      <c r="G189" s="185"/>
    </row>
    <row r="190" spans="1:7" ht="16.5" customHeight="1">
      <c r="A190" s="18"/>
      <c r="B190" s="4"/>
      <c r="C190" s="185"/>
      <c r="D190" s="185"/>
      <c r="E190" s="185"/>
      <c r="F190" s="185"/>
      <c r="G190" s="185"/>
    </row>
    <row r="191" spans="1:7" ht="10.5" customHeight="1">
      <c r="A191" s="18"/>
      <c r="B191" s="4"/>
      <c r="C191" s="75"/>
      <c r="D191" s="75"/>
      <c r="E191" s="75"/>
      <c r="F191" s="75"/>
      <c r="G191" s="75"/>
    </row>
    <row r="192" spans="1:7" ht="12.75" customHeight="1">
      <c r="A192" s="18"/>
      <c r="B192" s="174"/>
      <c r="C192" s="186" t="s">
        <v>245</v>
      </c>
      <c r="D192" s="186"/>
      <c r="E192" s="186"/>
      <c r="F192" s="186"/>
      <c r="G192" s="186"/>
    </row>
    <row r="193" spans="1:7" ht="12" customHeight="1">
      <c r="A193" s="18"/>
      <c r="B193" s="4"/>
      <c r="C193" s="186"/>
      <c r="D193" s="186"/>
      <c r="E193" s="186"/>
      <c r="F193" s="186"/>
      <c r="G193" s="186"/>
    </row>
    <row r="194" spans="1:7" ht="12" customHeight="1">
      <c r="A194" s="18"/>
      <c r="B194" s="4"/>
      <c r="C194" s="186"/>
      <c r="D194" s="186"/>
      <c r="E194" s="186"/>
      <c r="F194" s="186"/>
      <c r="G194" s="186"/>
    </row>
    <row r="195" spans="1:7" ht="6.75" customHeight="1">
      <c r="A195" s="18"/>
      <c r="B195" s="4"/>
      <c r="C195" s="75"/>
      <c r="D195" s="75"/>
      <c r="E195" s="75"/>
      <c r="F195" s="75"/>
      <c r="G195" s="75"/>
    </row>
    <row r="196" spans="1:7" ht="12.75" customHeight="1">
      <c r="A196" s="18"/>
      <c r="B196" s="68" t="s">
        <v>264</v>
      </c>
      <c r="C196" s="185" t="s">
        <v>263</v>
      </c>
      <c r="D196" s="185"/>
      <c r="E196" s="185"/>
      <c r="F196" s="185"/>
      <c r="G196" s="185"/>
    </row>
    <row r="197" spans="1:7" ht="12.75" customHeight="1">
      <c r="A197" s="18"/>
      <c r="B197" s="4"/>
      <c r="C197" s="185"/>
      <c r="D197" s="185"/>
      <c r="E197" s="185"/>
      <c r="F197" s="185"/>
      <c r="G197" s="185"/>
    </row>
    <row r="198" spans="1:7" ht="12.75" customHeight="1">
      <c r="A198" s="18"/>
      <c r="B198" s="4"/>
      <c r="C198" s="185"/>
      <c r="D198" s="185"/>
      <c r="E198" s="185"/>
      <c r="F198" s="185"/>
      <c r="G198" s="185"/>
    </row>
    <row r="199" spans="1:7" ht="12.75" customHeight="1">
      <c r="A199" s="18"/>
      <c r="B199" s="4"/>
      <c r="C199" s="185"/>
      <c r="D199" s="185"/>
      <c r="E199" s="185"/>
      <c r="F199" s="185"/>
      <c r="G199" s="185"/>
    </row>
    <row r="200" spans="1:7" ht="12.75" customHeight="1">
      <c r="A200" s="18"/>
      <c r="B200" s="4"/>
      <c r="C200" s="185"/>
      <c r="D200" s="185"/>
      <c r="E200" s="185"/>
      <c r="F200" s="185"/>
      <c r="G200" s="185"/>
    </row>
    <row r="201" spans="1:7" ht="12.75" customHeight="1">
      <c r="A201" s="18"/>
      <c r="B201" s="4"/>
      <c r="C201" s="185"/>
      <c r="D201" s="185"/>
      <c r="E201" s="185"/>
      <c r="F201" s="185"/>
      <c r="G201" s="185"/>
    </row>
    <row r="202" spans="1:7" ht="12.75" customHeight="1">
      <c r="A202" s="18"/>
      <c r="B202" s="4"/>
      <c r="C202" s="185"/>
      <c r="D202" s="185"/>
      <c r="E202" s="185"/>
      <c r="F202" s="185"/>
      <c r="G202" s="185"/>
    </row>
    <row r="203" spans="1:7" ht="12.75" customHeight="1">
      <c r="A203" s="18"/>
      <c r="B203" s="4"/>
      <c r="C203" s="185"/>
      <c r="D203" s="185"/>
      <c r="E203" s="185"/>
      <c r="F203" s="185"/>
      <c r="G203" s="185"/>
    </row>
    <row r="204" spans="1:7" ht="12.75" customHeight="1">
      <c r="A204" s="18"/>
      <c r="B204" s="4"/>
      <c r="C204" s="75"/>
      <c r="D204" s="75"/>
      <c r="E204" s="75"/>
      <c r="F204" s="75"/>
      <c r="G204" s="75"/>
    </row>
    <row r="205" spans="1:6" ht="12.75" customHeight="1">
      <c r="A205" s="21" t="s">
        <v>138</v>
      </c>
      <c r="B205" s="22" t="s">
        <v>153</v>
      </c>
      <c r="C205" s="1"/>
      <c r="D205" s="3"/>
      <c r="E205" s="3"/>
      <c r="F205" s="3"/>
    </row>
    <row r="206" spans="1:6" ht="6" customHeight="1">
      <c r="A206" s="21"/>
      <c r="B206" s="22"/>
      <c r="C206" s="1"/>
      <c r="D206" s="3"/>
      <c r="E206" s="3"/>
      <c r="F206" s="3"/>
    </row>
    <row r="207" spans="1:6" ht="15" customHeight="1">
      <c r="A207" s="18"/>
      <c r="B207" s="23"/>
      <c r="C207" s="24"/>
      <c r="D207" s="220" t="s">
        <v>223</v>
      </c>
      <c r="E207" s="221"/>
      <c r="F207" s="222"/>
    </row>
    <row r="208" spans="1:6" ht="15" customHeight="1">
      <c r="A208" s="18"/>
      <c r="B208" s="25"/>
      <c r="C208" s="26"/>
      <c r="D208" s="31" t="s">
        <v>35</v>
      </c>
      <c r="E208" s="33" t="s">
        <v>10</v>
      </c>
      <c r="F208" s="27" t="s">
        <v>164</v>
      </c>
    </row>
    <row r="209" spans="1:6" ht="12.75" customHeight="1">
      <c r="A209" s="18"/>
      <c r="B209" s="86"/>
      <c r="C209" s="138" t="s">
        <v>9</v>
      </c>
      <c r="D209" s="31" t="s">
        <v>30</v>
      </c>
      <c r="E209" s="33" t="s">
        <v>163</v>
      </c>
      <c r="F209" s="27" t="s">
        <v>165</v>
      </c>
    </row>
    <row r="210" spans="1:6" ht="15" customHeight="1">
      <c r="A210" s="18"/>
      <c r="B210" s="29"/>
      <c r="C210" s="30"/>
      <c r="D210" s="35" t="s">
        <v>96</v>
      </c>
      <c r="E210" s="36" t="s">
        <v>96</v>
      </c>
      <c r="F210" s="37" t="s">
        <v>96</v>
      </c>
    </row>
    <row r="211" spans="1:6" ht="12.75" customHeight="1">
      <c r="A211" s="18"/>
      <c r="B211" s="25"/>
      <c r="C211" s="26"/>
      <c r="D211" s="32"/>
      <c r="E211" s="34"/>
      <c r="F211" s="28"/>
    </row>
    <row r="212" spans="1:6" ht="12.75" customHeight="1">
      <c r="A212" s="18"/>
      <c r="B212" s="25"/>
      <c r="C212" s="39" t="s">
        <v>166</v>
      </c>
      <c r="D212" s="32"/>
      <c r="E212" s="34"/>
      <c r="F212" s="28"/>
    </row>
    <row r="213" spans="1:6" ht="6" customHeight="1">
      <c r="A213" s="18"/>
      <c r="B213" s="25"/>
      <c r="C213" s="38"/>
      <c r="D213" s="32"/>
      <c r="E213" s="34"/>
      <c r="F213" s="28"/>
    </row>
    <row r="214" spans="1:6" ht="12.75" customHeight="1">
      <c r="A214" s="18"/>
      <c r="B214" s="25"/>
      <c r="C214" s="38" t="s">
        <v>167</v>
      </c>
      <c r="D214" s="55">
        <f>+'[2]segmental'!$C$10/1000</f>
        <v>120333.91354613999</v>
      </c>
      <c r="E214" s="79">
        <f>+'[2]segmental'!$D$10/1000+'[2]segmental'!$D$14/1000</f>
        <v>-25471.24826929953</v>
      </c>
      <c r="F214" s="79">
        <f>+'[2]segmental'!$E$10/1000+'[2]segmental'!$E$14/1000</f>
        <v>869809.1612469732</v>
      </c>
    </row>
    <row r="215" spans="1:6" ht="12.75" customHeight="1">
      <c r="A215" s="18"/>
      <c r="B215" s="25"/>
      <c r="C215" s="38" t="s">
        <v>168</v>
      </c>
      <c r="D215" s="55">
        <f>ROUNDUP(+'[2]segmental'!$C$11/1000,0)</f>
        <v>7507</v>
      </c>
      <c r="E215" s="79">
        <f>+'[2]segmental'!$D$11/1000</f>
        <v>-1826.729599999999</v>
      </c>
      <c r="F215" s="79">
        <f>+'[2]segmental'!$E$11/1000</f>
        <v>430639.63897</v>
      </c>
    </row>
    <row r="216" spans="1:6" ht="12.75" customHeight="1">
      <c r="A216" s="18"/>
      <c r="B216" s="25"/>
      <c r="C216" s="38" t="s">
        <v>169</v>
      </c>
      <c r="D216" s="55">
        <f>+'[2]segmental'!$C$12/1000</f>
        <v>1035.157</v>
      </c>
      <c r="E216" s="79">
        <f>+'[2]segmental'!$D$12/1000</f>
        <v>-1065.2355899999998</v>
      </c>
      <c r="F216" s="79">
        <f>+'[2]segmental'!$E$12/1000</f>
        <v>24548.109405799998</v>
      </c>
    </row>
    <row r="217" spans="1:6" ht="12.75" customHeight="1">
      <c r="A217" s="18"/>
      <c r="B217" s="25"/>
      <c r="C217" s="38" t="s">
        <v>21</v>
      </c>
      <c r="D217" s="130">
        <f>+'[1]PL'!$AO$80</f>
        <v>0</v>
      </c>
      <c r="E217" s="79">
        <f>ROUNDUP(+'[2]segmental'!$D$13/1000,0)</f>
        <v>-148</v>
      </c>
      <c r="F217" s="79">
        <f>+'[2]segmental'!$E$13/1000+1</f>
        <v>4526.40058</v>
      </c>
    </row>
    <row r="218" spans="1:6" ht="12.75" customHeight="1">
      <c r="A218" s="18"/>
      <c r="B218" s="25"/>
      <c r="C218" s="38" t="s">
        <v>13</v>
      </c>
      <c r="D218" s="130">
        <v>0</v>
      </c>
      <c r="E218" s="79">
        <f>+'[2]segmental'!$D$15/1000</f>
        <v>9089.85981096111</v>
      </c>
      <c r="F218" s="181">
        <f>+'[2]segmental'!$E$15/1000</f>
        <v>0</v>
      </c>
    </row>
    <row r="219" spans="1:6" ht="12.75" customHeight="1">
      <c r="A219" s="18"/>
      <c r="B219" s="25"/>
      <c r="C219" s="38" t="s">
        <v>14</v>
      </c>
      <c r="D219" s="55">
        <f>ROUNDDOWN(+'[2]segmental'!$C$16/1000,0)</f>
        <v>-26826</v>
      </c>
      <c r="E219" s="79">
        <f>+'[2]segmental'!$D$16/1000</f>
        <v>-4334.823095000002</v>
      </c>
      <c r="F219" s="79">
        <f>+'[2]segmental'!$E$16/1000</f>
        <v>-401701.37626793777</v>
      </c>
    </row>
    <row r="220" spans="1:6" ht="12.75" customHeight="1">
      <c r="A220" s="18"/>
      <c r="B220" s="25"/>
      <c r="C220" s="38"/>
      <c r="D220" s="55"/>
      <c r="E220" s="141"/>
      <c r="F220" s="56"/>
    </row>
    <row r="221" spans="1:6" ht="15" customHeight="1" thickBot="1">
      <c r="A221" s="18"/>
      <c r="B221" s="25"/>
      <c r="C221" s="38"/>
      <c r="D221" s="58">
        <f>SUM(D214:D219)</f>
        <v>102050.07054613999</v>
      </c>
      <c r="E221" s="58">
        <f>SUM(E214:E219)</f>
        <v>-23756.176743338416</v>
      </c>
      <c r="F221" s="59">
        <f>SUM(F214:F219)</f>
        <v>927821.9339348355</v>
      </c>
    </row>
    <row r="222" spans="1:6" ht="12.75" customHeight="1" thickTop="1">
      <c r="A222" s="18"/>
      <c r="B222" s="25"/>
      <c r="C222" s="38"/>
      <c r="D222" s="41"/>
      <c r="E222" s="42"/>
      <c r="F222" s="42"/>
    </row>
    <row r="223" spans="1:6" ht="12.75" customHeight="1">
      <c r="A223" s="18"/>
      <c r="B223" s="25"/>
      <c r="C223" s="39" t="s">
        <v>170</v>
      </c>
      <c r="D223" s="41"/>
      <c r="E223" s="42"/>
      <c r="F223" s="42"/>
    </row>
    <row r="224" spans="1:6" ht="6" customHeight="1">
      <c r="A224" s="18"/>
      <c r="B224" s="25"/>
      <c r="C224" s="38"/>
      <c r="D224" s="41"/>
      <c r="E224" s="42"/>
      <c r="F224" s="42"/>
    </row>
    <row r="225" spans="1:6" ht="12.75" customHeight="1">
      <c r="A225" s="18"/>
      <c r="B225" s="25"/>
      <c r="C225" s="38" t="s">
        <v>171</v>
      </c>
      <c r="D225" s="55">
        <f>+'[2]segmental'!$C$44/1000</f>
        <v>83507.43038999998</v>
      </c>
      <c r="E225" s="56">
        <f>ROUNDDOWN(+'[2]segmental'!$D$44/1000,0)</f>
        <v>-2451</v>
      </c>
      <c r="F225" s="56">
        <f>ROUNDUP(+'[2]segmental'!$E$44/1000,0)</f>
        <v>1271955</v>
      </c>
    </row>
    <row r="226" spans="1:6" ht="12.75" customHeight="1">
      <c r="A226" s="18"/>
      <c r="B226" s="25"/>
      <c r="C226" s="38" t="s">
        <v>172</v>
      </c>
      <c r="D226" s="55"/>
      <c r="E226" s="56"/>
      <c r="F226" s="56"/>
    </row>
    <row r="227" spans="1:6" ht="12.75" customHeight="1">
      <c r="A227" s="18"/>
      <c r="B227" s="25"/>
      <c r="C227" s="80" t="s">
        <v>25</v>
      </c>
      <c r="D227" s="55">
        <f>+'[2]segmental'!$C$47/1000+0.5</f>
        <v>43281.82419814</v>
      </c>
      <c r="E227" s="56">
        <f>+'[2]segmental'!$D$47/1000</f>
        <v>-15780.994487619502</v>
      </c>
      <c r="F227" s="56">
        <f>+'[2]segmental'!$E$47/1000</f>
        <v>40683.9455961332</v>
      </c>
    </row>
    <row r="228" spans="1:6" ht="12.75" customHeight="1">
      <c r="A228" s="18"/>
      <c r="B228" s="25"/>
      <c r="C228" s="80" t="s">
        <v>175</v>
      </c>
      <c r="D228" s="55">
        <f>+'[2]segmental'!$C$48/1000</f>
        <v>2087.296488</v>
      </c>
      <c r="E228" s="56">
        <f>+'[2]segmental'!$D$48/1000</f>
        <v>-1188.6517</v>
      </c>
      <c r="F228" s="56">
        <f>+'[2]segmental'!$E$48/1000</f>
        <v>16884.350494000002</v>
      </c>
    </row>
    <row r="229" spans="1:6" ht="12.75" customHeight="1">
      <c r="A229" s="18"/>
      <c r="B229" s="25"/>
      <c r="C229" s="38" t="s">
        <v>14</v>
      </c>
      <c r="D229" s="55">
        <f>ROUNDDOWN(+'[2]segmental'!$C$50/1000,0)</f>
        <v>-26826</v>
      </c>
      <c r="E229" s="56">
        <f>+'[2]segmental'!$D$50/1000</f>
        <v>-4334.823095000002</v>
      </c>
      <c r="F229" s="56">
        <f>+'[2]segmental'!$E$50/1000</f>
        <v>-401701.37626793777</v>
      </c>
    </row>
    <row r="230" spans="1:6" ht="12.75" customHeight="1">
      <c r="A230" s="18"/>
      <c r="B230" s="25"/>
      <c r="C230" s="80"/>
      <c r="D230" s="55"/>
      <c r="E230" s="56"/>
      <c r="F230" s="57"/>
    </row>
    <row r="231" spans="1:6" ht="15" customHeight="1" thickBot="1">
      <c r="A231" s="18"/>
      <c r="B231" s="25"/>
      <c r="C231" s="38"/>
      <c r="D231" s="58">
        <f>ROUNDDOWN(SUM(D225:D230),0)</f>
        <v>102050</v>
      </c>
      <c r="E231" s="58">
        <f>SUM(E225:E230)-1</f>
        <v>-23756.469282619502</v>
      </c>
      <c r="F231" s="59">
        <f>SUM(F225:F230)</f>
        <v>927821.9198221953</v>
      </c>
    </row>
    <row r="232" spans="1:6" ht="18" customHeight="1" thickTop="1">
      <c r="A232" s="18"/>
      <c r="B232" s="29"/>
      <c r="C232" s="40"/>
      <c r="D232" s="43"/>
      <c r="E232" s="44"/>
      <c r="F232" s="45"/>
    </row>
    <row r="233" spans="1:6" ht="12.75" customHeight="1">
      <c r="A233" s="18"/>
      <c r="B233" s="4"/>
      <c r="D233" s="3"/>
      <c r="E233" s="3"/>
      <c r="F233" s="3"/>
    </row>
    <row r="234" spans="1:6" ht="12.75" customHeight="1">
      <c r="A234" s="21" t="s">
        <v>139</v>
      </c>
      <c r="B234" s="22" t="s">
        <v>198</v>
      </c>
      <c r="C234" s="1"/>
      <c r="D234" s="3"/>
      <c r="E234" s="3"/>
      <c r="F234" s="3"/>
    </row>
    <row r="235" spans="1:7" ht="12.75" customHeight="1">
      <c r="A235" s="21"/>
      <c r="B235" s="209" t="s">
        <v>257</v>
      </c>
      <c r="C235" s="209"/>
      <c r="D235" s="209"/>
      <c r="E235" s="209"/>
      <c r="F235" s="209"/>
      <c r="G235" s="209"/>
    </row>
    <row r="236" spans="1:7" ht="14.25" customHeight="1">
      <c r="A236" s="21"/>
      <c r="B236" s="209"/>
      <c r="C236" s="209"/>
      <c r="D236" s="209"/>
      <c r="E236" s="209"/>
      <c r="F236" s="209"/>
      <c r="G236" s="209"/>
    </row>
    <row r="237" spans="1:7" ht="14.25" customHeight="1">
      <c r="A237" s="21"/>
      <c r="B237" s="209"/>
      <c r="C237" s="209"/>
      <c r="D237" s="209"/>
      <c r="E237" s="209"/>
      <c r="F237" s="209"/>
      <c r="G237" s="209"/>
    </row>
    <row r="238" spans="1:7" ht="14.25" customHeight="1">
      <c r="A238" s="21"/>
      <c r="B238" s="209"/>
      <c r="C238" s="209"/>
      <c r="D238" s="209"/>
      <c r="E238" s="209"/>
      <c r="F238" s="209"/>
      <c r="G238" s="209"/>
    </row>
    <row r="239" spans="1:7" ht="11.25" customHeight="1">
      <c r="A239" s="21"/>
      <c r="B239" s="140"/>
      <c r="C239" s="140"/>
      <c r="D239" s="140"/>
      <c r="E239" s="140"/>
      <c r="F239" s="140"/>
      <c r="G239" s="140"/>
    </row>
    <row r="240" spans="1:6" ht="12.75" customHeight="1">
      <c r="A240" s="21" t="s">
        <v>140</v>
      </c>
      <c r="B240" s="22" t="s">
        <v>154</v>
      </c>
      <c r="C240" s="1"/>
      <c r="D240" s="3"/>
      <c r="E240" s="3"/>
      <c r="F240" s="3"/>
    </row>
    <row r="241" spans="1:7" ht="12.75" customHeight="1">
      <c r="A241" s="21"/>
      <c r="B241" s="209" t="s">
        <v>262</v>
      </c>
      <c r="C241" s="209"/>
      <c r="D241" s="209"/>
      <c r="E241" s="209"/>
      <c r="F241" s="209"/>
      <c r="G241" s="209"/>
    </row>
    <row r="242" spans="1:7" ht="12.75" customHeight="1">
      <c r="A242" s="21"/>
      <c r="B242" s="209"/>
      <c r="C242" s="209"/>
      <c r="D242" s="209"/>
      <c r="E242" s="209"/>
      <c r="F242" s="209"/>
      <c r="G242" s="209"/>
    </row>
    <row r="243" spans="1:7" ht="12.75" customHeight="1">
      <c r="A243" s="21"/>
      <c r="B243" s="209"/>
      <c r="C243" s="209"/>
      <c r="D243" s="209"/>
      <c r="E243" s="209"/>
      <c r="F243" s="209"/>
      <c r="G243" s="209"/>
    </row>
    <row r="244" spans="1:7" ht="18" customHeight="1">
      <c r="A244" s="21"/>
      <c r="B244" s="209"/>
      <c r="C244" s="209"/>
      <c r="D244" s="209"/>
      <c r="E244" s="209"/>
      <c r="F244" s="209"/>
      <c r="G244" s="209"/>
    </row>
    <row r="245" spans="1:7" ht="9.75" customHeight="1">
      <c r="A245" s="21"/>
      <c r="B245" s="209"/>
      <c r="C245" s="209"/>
      <c r="D245" s="209"/>
      <c r="E245" s="209"/>
      <c r="F245" s="209"/>
      <c r="G245" s="209"/>
    </row>
    <row r="246" spans="1:7" ht="10.5" customHeight="1">
      <c r="A246" s="21"/>
      <c r="B246" s="76"/>
      <c r="C246" s="76"/>
      <c r="D246" s="76"/>
      <c r="E246" s="76"/>
      <c r="F246" s="76"/>
      <c r="G246" s="76"/>
    </row>
    <row r="247" spans="1:6" ht="12.75" customHeight="1">
      <c r="A247" s="21" t="s">
        <v>141</v>
      </c>
      <c r="B247" s="81" t="s">
        <v>28</v>
      </c>
      <c r="C247" s="1"/>
      <c r="D247" s="3"/>
      <c r="E247" s="3"/>
      <c r="F247" s="3"/>
    </row>
    <row r="248" spans="1:7" ht="15.75" customHeight="1">
      <c r="A248" s="21"/>
      <c r="B248" s="209" t="s">
        <v>256</v>
      </c>
      <c r="C248" s="209"/>
      <c r="D248" s="209"/>
      <c r="E248" s="209"/>
      <c r="F248" s="209"/>
      <c r="G248" s="209"/>
    </row>
    <row r="249" spans="1:7" ht="12.75" customHeight="1">
      <c r="A249" s="21"/>
      <c r="B249" s="209"/>
      <c r="C249" s="209"/>
      <c r="D249" s="209"/>
      <c r="E249" s="209"/>
      <c r="F249" s="209"/>
      <c r="G249" s="209"/>
    </row>
    <row r="250" spans="1:7" ht="9" customHeight="1">
      <c r="A250" s="21"/>
      <c r="B250" s="151"/>
      <c r="C250" s="151"/>
      <c r="D250" s="151"/>
      <c r="E250" s="151"/>
      <c r="F250" s="151"/>
      <c r="G250" s="83"/>
    </row>
    <row r="251" spans="1:6" ht="12.75" customHeight="1">
      <c r="A251" s="21" t="s">
        <v>142</v>
      </c>
      <c r="B251" s="22" t="s">
        <v>155</v>
      </c>
      <c r="D251" s="3"/>
      <c r="E251" s="3"/>
      <c r="F251" s="3"/>
    </row>
    <row r="252" spans="1:6" ht="12.75" customHeight="1">
      <c r="A252" s="21"/>
      <c r="B252" s="78" t="s">
        <v>8</v>
      </c>
      <c r="D252" s="3"/>
      <c r="E252" s="3"/>
      <c r="F252" s="3"/>
    </row>
    <row r="253" spans="1:6" ht="12.75" customHeight="1">
      <c r="A253" s="18"/>
      <c r="B253" s="4"/>
      <c r="D253" s="3"/>
      <c r="E253" s="3"/>
      <c r="F253" s="3"/>
    </row>
    <row r="254" spans="1:6" ht="12.75" customHeight="1">
      <c r="A254" s="21" t="s">
        <v>143</v>
      </c>
      <c r="B254" s="22" t="s">
        <v>156</v>
      </c>
      <c r="C254" s="1"/>
      <c r="D254" s="3"/>
      <c r="E254" s="3"/>
      <c r="F254" s="3"/>
    </row>
    <row r="255" spans="1:7" ht="12.75" customHeight="1">
      <c r="A255" s="18"/>
      <c r="B255" s="186" t="s">
        <v>197</v>
      </c>
      <c r="C255" s="186"/>
      <c r="D255" s="186"/>
      <c r="E255" s="186"/>
      <c r="F255" s="186"/>
      <c r="G255" s="186"/>
    </row>
    <row r="256" spans="1:7" ht="15" customHeight="1">
      <c r="A256" s="18"/>
      <c r="B256" s="186"/>
      <c r="C256" s="186"/>
      <c r="D256" s="186"/>
      <c r="E256" s="186"/>
      <c r="F256" s="186"/>
      <c r="G256" s="186"/>
    </row>
    <row r="257" spans="1:7" ht="12.75" customHeight="1">
      <c r="A257" s="18"/>
      <c r="B257" s="139"/>
      <c r="C257" s="139"/>
      <c r="D257" s="139"/>
      <c r="E257" s="139"/>
      <c r="F257" s="139"/>
      <c r="G257" s="139"/>
    </row>
    <row r="258" spans="1:6" ht="12.75" customHeight="1">
      <c r="A258" s="20" t="s">
        <v>158</v>
      </c>
      <c r="B258" s="4"/>
      <c r="D258" s="3"/>
      <c r="E258" s="3"/>
      <c r="F258" s="3"/>
    </row>
    <row r="259" spans="1:6" ht="12.75" customHeight="1">
      <c r="A259" s="7"/>
      <c r="B259" s="4"/>
      <c r="D259" s="3"/>
      <c r="E259" s="3"/>
      <c r="F259" s="3"/>
    </row>
    <row r="260" spans="1:6" ht="12.75" customHeight="1">
      <c r="A260" s="7"/>
      <c r="B260" s="4"/>
      <c r="D260" s="3"/>
      <c r="E260" s="3"/>
      <c r="F260" s="3"/>
    </row>
    <row r="261" spans="1:6" ht="12.75" customHeight="1">
      <c r="A261" s="4" t="s">
        <v>159</v>
      </c>
      <c r="B261" s="4"/>
      <c r="D261" s="3"/>
      <c r="E261" s="3"/>
      <c r="F261" s="3"/>
    </row>
    <row r="262" spans="1:6" ht="12.75" customHeight="1">
      <c r="A262" s="4" t="s">
        <v>160</v>
      </c>
      <c r="B262" s="4"/>
      <c r="D262" s="3"/>
      <c r="E262" s="3"/>
      <c r="F262" s="3"/>
    </row>
    <row r="263" spans="1:6" ht="12.75" customHeight="1">
      <c r="A263" s="4" t="s">
        <v>162</v>
      </c>
      <c r="B263" s="4"/>
      <c r="D263" s="3"/>
      <c r="E263" s="3"/>
      <c r="F263" s="3"/>
    </row>
    <row r="264" spans="1:6" ht="12.75" customHeight="1">
      <c r="A264" s="7"/>
      <c r="B264" s="4"/>
      <c r="D264" s="3"/>
      <c r="E264" s="3"/>
      <c r="F264" s="3"/>
    </row>
    <row r="265" spans="1:6" ht="12.75" customHeight="1">
      <c r="A265" s="4" t="s">
        <v>161</v>
      </c>
      <c r="B265" s="4"/>
      <c r="D265" s="3"/>
      <c r="E265" s="3"/>
      <c r="F265" s="3"/>
    </row>
    <row r="266" spans="1:6" ht="12.75" customHeight="1">
      <c r="A266" s="77" t="s">
        <v>224</v>
      </c>
      <c r="B266" s="4"/>
      <c r="D266" s="3"/>
      <c r="E266" s="3"/>
      <c r="F266" s="3"/>
    </row>
    <row r="267" spans="1:2" ht="15">
      <c r="A267" s="7"/>
      <c r="B267" s="7"/>
    </row>
    <row r="268" spans="1:2" ht="15">
      <c r="A268" s="7"/>
      <c r="B268" s="7"/>
    </row>
    <row r="269" spans="1:2" ht="15">
      <c r="A269" s="7"/>
      <c r="B269" s="7"/>
    </row>
    <row r="270" spans="1:2" ht="15">
      <c r="A270" s="7"/>
      <c r="B270" s="7"/>
    </row>
    <row r="271" spans="1:2" ht="15">
      <c r="A271" s="7"/>
      <c r="B271" s="7"/>
    </row>
    <row r="272" spans="1:2" ht="15">
      <c r="A272" s="7"/>
      <c r="B272" s="7"/>
    </row>
    <row r="273" spans="1:2" ht="15">
      <c r="A273" s="7"/>
      <c r="B273" s="7"/>
    </row>
    <row r="274" spans="1:2" ht="15">
      <c r="A274" s="7"/>
      <c r="B274" s="7"/>
    </row>
    <row r="275" spans="1:2" ht="15">
      <c r="A275" s="7"/>
      <c r="B275" s="7"/>
    </row>
    <row r="276" spans="1:2" ht="15">
      <c r="A276" s="7"/>
      <c r="B276" s="7"/>
    </row>
    <row r="277" spans="1:2" ht="15">
      <c r="A277" s="7"/>
      <c r="B277" s="7"/>
    </row>
    <row r="278" spans="1:2" ht="15">
      <c r="A278" s="7"/>
      <c r="B278" s="7"/>
    </row>
    <row r="279" spans="1:2" ht="15">
      <c r="A279" s="7"/>
      <c r="B279" s="7"/>
    </row>
    <row r="280" spans="1:2" ht="15">
      <c r="A280" s="7"/>
      <c r="B280" s="7"/>
    </row>
    <row r="281" spans="1:2" ht="15">
      <c r="A281" s="7"/>
      <c r="B281" s="7"/>
    </row>
    <row r="282" spans="1:2" ht="15">
      <c r="A282" s="7"/>
      <c r="B282" s="7"/>
    </row>
    <row r="283" spans="1:2" ht="15">
      <c r="A283" s="7"/>
      <c r="B283" s="7"/>
    </row>
    <row r="284" spans="1:2" ht="15">
      <c r="A284" s="7"/>
      <c r="B284" s="7"/>
    </row>
    <row r="285" spans="1:2" ht="15">
      <c r="A285" s="7"/>
      <c r="B285" s="7"/>
    </row>
    <row r="286" spans="1:2" ht="15">
      <c r="A286" s="7"/>
      <c r="B286" s="7"/>
    </row>
    <row r="287" spans="1:2" ht="15">
      <c r="A287" s="7"/>
      <c r="B287" s="7"/>
    </row>
    <row r="288" spans="1:2" ht="15">
      <c r="A288" s="7"/>
      <c r="B288" s="7"/>
    </row>
    <row r="289" spans="1:2" ht="15">
      <c r="A289" s="7"/>
      <c r="B289" s="7"/>
    </row>
    <row r="290" spans="1:2" ht="15">
      <c r="A290" s="7"/>
      <c r="B290" s="7"/>
    </row>
    <row r="291" spans="1:2" ht="15">
      <c r="A291" s="7"/>
      <c r="B291" s="7"/>
    </row>
    <row r="292" spans="1:2" ht="15">
      <c r="A292" s="7"/>
      <c r="B292" s="7"/>
    </row>
    <row r="293" spans="1:2" ht="15">
      <c r="A293" s="7"/>
      <c r="B293" s="7"/>
    </row>
    <row r="294" spans="1:2" ht="15">
      <c r="A294" s="7"/>
      <c r="B294" s="7"/>
    </row>
    <row r="295" spans="1:2" ht="15">
      <c r="A295" s="7"/>
      <c r="B295" s="7"/>
    </row>
    <row r="296" spans="1:2" ht="15">
      <c r="A296" s="7"/>
      <c r="B296" s="7"/>
    </row>
    <row r="297" spans="1:2" ht="15">
      <c r="A297" s="7"/>
      <c r="B297" s="7"/>
    </row>
    <row r="298" spans="1:2" ht="15">
      <c r="A298" s="7"/>
      <c r="B298" s="7"/>
    </row>
    <row r="299" spans="1:2" ht="15">
      <c r="A299" s="7"/>
      <c r="B299" s="7"/>
    </row>
    <row r="300" spans="1:2" ht="15">
      <c r="A300" s="7"/>
      <c r="B300" s="7"/>
    </row>
    <row r="301" spans="1:2" ht="15">
      <c r="A301" s="7"/>
      <c r="B301" s="7"/>
    </row>
    <row r="302" spans="1:2" ht="15">
      <c r="A302" s="7"/>
      <c r="B302" s="7"/>
    </row>
    <row r="303" spans="1:2" ht="15">
      <c r="A303" s="7"/>
      <c r="B303" s="7"/>
    </row>
    <row r="304" spans="1:2" ht="15">
      <c r="A304" s="7"/>
      <c r="B304" s="7"/>
    </row>
    <row r="305" spans="1:2" ht="15">
      <c r="A305" s="7"/>
      <c r="B305" s="7"/>
    </row>
    <row r="306" spans="1:2" ht="15">
      <c r="A306" s="7"/>
      <c r="B306" s="7"/>
    </row>
    <row r="307" spans="1:2" ht="15">
      <c r="A307" s="7"/>
      <c r="B307" s="7"/>
    </row>
    <row r="308" spans="1:2" ht="15">
      <c r="A308" s="7"/>
      <c r="B308" s="7"/>
    </row>
    <row r="309" spans="1:2" ht="15">
      <c r="A309" s="7"/>
      <c r="B309" s="7"/>
    </row>
    <row r="310" spans="1:2" ht="15">
      <c r="A310" s="7"/>
      <c r="B310" s="7"/>
    </row>
    <row r="311" spans="1:2" ht="15">
      <c r="A311" s="7"/>
      <c r="B311" s="7"/>
    </row>
    <row r="312" spans="1:2" ht="15">
      <c r="A312" s="7"/>
      <c r="B312" s="7"/>
    </row>
    <row r="313" spans="1:2" ht="15">
      <c r="A313" s="7"/>
      <c r="B313" s="7"/>
    </row>
    <row r="314" spans="1:2" ht="15">
      <c r="A314" s="7"/>
      <c r="B314" s="7"/>
    </row>
    <row r="315" spans="1:2" ht="15">
      <c r="A315" s="7"/>
      <c r="B315" s="7"/>
    </row>
    <row r="316" spans="1:2" ht="15">
      <c r="A316" s="7"/>
      <c r="B316" s="7"/>
    </row>
    <row r="317" spans="1:2" ht="15">
      <c r="A317" s="7"/>
      <c r="B317" s="7"/>
    </row>
    <row r="318" spans="1:2" ht="15">
      <c r="A318" s="7"/>
      <c r="B318" s="7"/>
    </row>
    <row r="319" spans="1:2" ht="15">
      <c r="A319" s="7"/>
      <c r="B319" s="7"/>
    </row>
    <row r="320" spans="1:2" ht="15">
      <c r="A320" s="7"/>
      <c r="B320" s="7"/>
    </row>
    <row r="321" spans="1:2" ht="15">
      <c r="A321" s="7"/>
      <c r="B321" s="7"/>
    </row>
    <row r="322" spans="1:2" ht="15">
      <c r="A322" s="7"/>
      <c r="B322" s="7"/>
    </row>
    <row r="323" spans="1:2" ht="15">
      <c r="A323" s="7"/>
      <c r="B323" s="7"/>
    </row>
    <row r="324" spans="1:2" ht="15">
      <c r="A324" s="7"/>
      <c r="B324" s="7"/>
    </row>
    <row r="325" spans="1:2" ht="15">
      <c r="A325" s="7"/>
      <c r="B325" s="7"/>
    </row>
    <row r="326" spans="1:2" ht="15">
      <c r="A326" s="7"/>
      <c r="B326" s="7"/>
    </row>
    <row r="327" spans="1:2" ht="15">
      <c r="A327" s="7"/>
      <c r="B327" s="7"/>
    </row>
    <row r="328" spans="1:2" ht="15">
      <c r="A328" s="7"/>
      <c r="B328" s="7"/>
    </row>
    <row r="329" spans="1:2" ht="15">
      <c r="A329" s="7"/>
      <c r="B329" s="7"/>
    </row>
    <row r="330" spans="1:2" ht="15">
      <c r="A330" s="7"/>
      <c r="B330" s="7"/>
    </row>
    <row r="331" spans="1:2" ht="15">
      <c r="A331" s="7"/>
      <c r="B331" s="7"/>
    </row>
    <row r="332" spans="1:2" ht="15">
      <c r="A332" s="7"/>
      <c r="B332" s="7"/>
    </row>
    <row r="333" spans="1:2" ht="15">
      <c r="A333" s="7"/>
      <c r="B333" s="7"/>
    </row>
    <row r="334" spans="1:2" ht="15">
      <c r="A334" s="7"/>
      <c r="B334" s="7"/>
    </row>
    <row r="335" spans="1:2" ht="15">
      <c r="A335" s="7"/>
      <c r="B335" s="7"/>
    </row>
    <row r="336" spans="1:2" ht="15">
      <c r="A336" s="7"/>
      <c r="B336" s="7"/>
    </row>
    <row r="337" spans="1:2" ht="15">
      <c r="A337" s="7"/>
      <c r="B337" s="7"/>
    </row>
    <row r="338" spans="1:2" ht="15">
      <c r="A338" s="7"/>
      <c r="B338" s="7"/>
    </row>
    <row r="339" spans="1:2" ht="15">
      <c r="A339" s="7"/>
      <c r="B339" s="7"/>
    </row>
    <row r="340" spans="1:2" ht="15">
      <c r="A340" s="7"/>
      <c r="B340" s="7"/>
    </row>
    <row r="341" spans="1:2" ht="15">
      <c r="A341" s="7"/>
      <c r="B341" s="7"/>
    </row>
    <row r="342" spans="1:2" ht="15">
      <c r="A342" s="7"/>
      <c r="B342" s="7"/>
    </row>
    <row r="343" spans="1:2" ht="15">
      <c r="A343" s="7"/>
      <c r="B343" s="7"/>
    </row>
    <row r="344" spans="1:2" ht="15">
      <c r="A344" s="7"/>
      <c r="B344" s="7"/>
    </row>
    <row r="345" spans="1:2" ht="15">
      <c r="A345" s="7"/>
      <c r="B345" s="7"/>
    </row>
    <row r="346" spans="1:2" ht="15">
      <c r="A346" s="7"/>
      <c r="B346" s="7"/>
    </row>
    <row r="347" spans="1:2" ht="15">
      <c r="A347" s="7"/>
      <c r="B347" s="7"/>
    </row>
    <row r="348" spans="1:2" ht="15">
      <c r="A348" s="7"/>
      <c r="B348" s="7"/>
    </row>
    <row r="349" spans="1:2" ht="15">
      <c r="A349" s="7"/>
      <c r="B349" s="7"/>
    </row>
    <row r="350" spans="1:2" ht="15">
      <c r="A350" s="7"/>
      <c r="B350" s="7"/>
    </row>
    <row r="351" spans="1:2" ht="15">
      <c r="A351" s="7"/>
      <c r="B351" s="7"/>
    </row>
    <row r="352" spans="1:2" ht="15">
      <c r="A352" s="7"/>
      <c r="B352" s="7"/>
    </row>
    <row r="353" spans="1:2" ht="15">
      <c r="A353" s="7"/>
      <c r="B353" s="7"/>
    </row>
    <row r="354" spans="1:2" ht="15">
      <c r="A354" s="7"/>
      <c r="B354" s="7"/>
    </row>
    <row r="355" spans="1:2" ht="15">
      <c r="A355" s="7"/>
      <c r="B355" s="7"/>
    </row>
    <row r="356" spans="1:2" ht="15">
      <c r="A356" s="7"/>
      <c r="B356" s="7"/>
    </row>
    <row r="357" spans="1:2" ht="15">
      <c r="A357" s="7"/>
      <c r="B357" s="7"/>
    </row>
    <row r="358" spans="1:2" ht="15">
      <c r="A358" s="7"/>
      <c r="B358" s="7"/>
    </row>
    <row r="359" spans="1:2" ht="15">
      <c r="A359" s="7"/>
      <c r="B359" s="7"/>
    </row>
    <row r="360" spans="1:2" ht="15">
      <c r="A360" s="7"/>
      <c r="B360" s="7"/>
    </row>
    <row r="361" spans="1:2" ht="15">
      <c r="A361" s="7"/>
      <c r="B361" s="7"/>
    </row>
    <row r="362" spans="1:2" ht="15">
      <c r="A362" s="7"/>
      <c r="B362" s="7"/>
    </row>
    <row r="363" spans="1:2" ht="15">
      <c r="A363" s="7"/>
      <c r="B363" s="7"/>
    </row>
    <row r="364" spans="1:2" ht="15">
      <c r="A364" s="7"/>
      <c r="B364" s="7"/>
    </row>
    <row r="365" spans="1:2" ht="15">
      <c r="A365" s="7"/>
      <c r="B365" s="7"/>
    </row>
    <row r="366" spans="1:2" ht="15">
      <c r="A366" s="7"/>
      <c r="B366" s="7"/>
    </row>
    <row r="367" spans="1:2" ht="15">
      <c r="A367" s="7"/>
      <c r="B367" s="7"/>
    </row>
    <row r="368" spans="1:2" ht="15">
      <c r="A368" s="7"/>
      <c r="B368" s="7"/>
    </row>
    <row r="369" spans="1:2" ht="15">
      <c r="A369" s="7"/>
      <c r="B369" s="7"/>
    </row>
    <row r="370" spans="1:2" ht="15">
      <c r="A370" s="7"/>
      <c r="B370" s="7"/>
    </row>
    <row r="371" spans="1:2" ht="15">
      <c r="A371" s="7"/>
      <c r="B371" s="7"/>
    </row>
    <row r="372" spans="1:2" ht="15">
      <c r="A372" s="7"/>
      <c r="B372" s="7"/>
    </row>
    <row r="373" spans="1:2" ht="15">
      <c r="A373" s="7"/>
      <c r="B373" s="7"/>
    </row>
    <row r="374" spans="1:2" ht="15">
      <c r="A374" s="7"/>
      <c r="B374" s="7"/>
    </row>
    <row r="375" spans="1:2" ht="15">
      <c r="A375" s="7"/>
      <c r="B375" s="7"/>
    </row>
    <row r="376" spans="1:2" ht="15">
      <c r="A376" s="7"/>
      <c r="B376" s="7"/>
    </row>
    <row r="377" spans="1:2" ht="15">
      <c r="A377" s="7"/>
      <c r="B377" s="7"/>
    </row>
    <row r="378" spans="1:2" ht="15">
      <c r="A378" s="7"/>
      <c r="B378" s="7"/>
    </row>
    <row r="379" spans="1:2" ht="15">
      <c r="A379" s="7"/>
      <c r="B379" s="7"/>
    </row>
    <row r="380" spans="1:2" ht="15">
      <c r="A380" s="7"/>
      <c r="B380" s="7"/>
    </row>
    <row r="381" spans="1:2" ht="15">
      <c r="A381" s="7"/>
      <c r="B381" s="7"/>
    </row>
    <row r="382" spans="1:2" ht="15">
      <c r="A382" s="7"/>
      <c r="B382" s="7"/>
    </row>
    <row r="383" spans="1:2" ht="15">
      <c r="A383" s="7"/>
      <c r="B383" s="7"/>
    </row>
  </sheetData>
  <mergeCells count="35">
    <mergeCell ref="B255:G256"/>
    <mergeCell ref="D207:F207"/>
    <mergeCell ref="C187:G190"/>
    <mergeCell ref="B235:G238"/>
    <mergeCell ref="B241:G245"/>
    <mergeCell ref="C159:G169"/>
    <mergeCell ref="C171:G176"/>
    <mergeCell ref="C146:G157"/>
    <mergeCell ref="C178:G182"/>
    <mergeCell ref="A1:G1"/>
    <mergeCell ref="A2:G2"/>
    <mergeCell ref="A3:G3"/>
    <mergeCell ref="A5:G5"/>
    <mergeCell ref="B143:G144"/>
    <mergeCell ref="B136:G137"/>
    <mergeCell ref="A6:G6"/>
    <mergeCell ref="B55:G56"/>
    <mergeCell ref="A8:B8"/>
    <mergeCell ref="B10:G12"/>
    <mergeCell ref="B21:G21"/>
    <mergeCell ref="C39:G40"/>
    <mergeCell ref="C85:G88"/>
    <mergeCell ref="C78:G80"/>
    <mergeCell ref="B139:G140"/>
    <mergeCell ref="B128:D128"/>
    <mergeCell ref="B248:G249"/>
    <mergeCell ref="C196:G203"/>
    <mergeCell ref="C192:G194"/>
    <mergeCell ref="B59:G61"/>
    <mergeCell ref="B69:G71"/>
    <mergeCell ref="C74:G76"/>
    <mergeCell ref="C65:G66"/>
    <mergeCell ref="C101:G104"/>
    <mergeCell ref="C82:G83"/>
    <mergeCell ref="C184:G185"/>
  </mergeCells>
  <printOptions/>
  <pageMargins left="0.7086614173228347" right="0" top="0.7874015748031497" bottom="0.7874015748031497" header="0.3937007874015748" footer="0"/>
  <pageSetup horizontalDpi="300" verticalDpi="300" orientation="portrait" paperSize="9" scale="92" r:id="rId1"/>
  <rowBreaks count="4" manualBreakCount="4">
    <brk id="56" max="6" man="1"/>
    <brk id="120" max="6" man="1"/>
    <brk id="186" max="6" man="1"/>
    <brk id="2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Zahidah</cp:lastModifiedBy>
  <cp:lastPrinted>2000-08-30T10:10:31Z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