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8892" windowHeight="4140" activeTab="1"/>
  </bookViews>
  <sheets>
    <sheet name="Announ-PL BS" sheetId="1" r:id="rId1"/>
    <sheet name="Announ-note" sheetId="2" r:id="rId2"/>
  </sheets>
  <externalReferences>
    <externalReference r:id="rId5"/>
    <externalReference r:id="rId6"/>
    <externalReference r:id="rId7"/>
    <externalReference r:id="rId8"/>
    <externalReference r:id="rId9"/>
    <externalReference r:id="rId10"/>
    <externalReference r:id="rId11"/>
  </externalReferences>
  <definedNames>
    <definedName name="\C">#REF!</definedName>
    <definedName name="\D">#REF!</definedName>
    <definedName name="\I">#REF!</definedName>
    <definedName name="_xlnm.Print_Area" localSheetId="1">'Announ-note'!$A:$IV</definedName>
    <definedName name="_xlnm.Print_Area" localSheetId="0">'Announ-PL BS'!$A$1:$I$114</definedName>
    <definedName name="PRN_COBS_PL">#REF!</definedName>
  </definedNames>
  <calcPr fullCalcOnLoad="1"/>
</workbook>
</file>

<file path=xl/sharedStrings.xml><?xml version="1.0" encoding="utf-8"?>
<sst xmlns="http://schemas.openxmlformats.org/spreadsheetml/2006/main" count="464" uniqueCount="257">
  <si>
    <t>Transfer from /(to) deferred taxation</t>
  </si>
  <si>
    <t>E &amp; E Equipment Sdn Bhd ("E&amp;E"), a wholly owned subsidiary of PEB has on 25 August 1999 filed the Writ of Summons and Statement of Claim against Speci Avenue (M) Sdn Bhd ("SA") claiming for instalment payments amounting to RM9,432,859.64 made on behalf of  SA to various finance companies for hire purchase of fourteen (14) cranes. Judgement in Default has been obtained against SA. The application by SA to set aside Judgement is fixed for hearing on 7 March 2000. The solicitors are of the view that the case is reasonably good;</t>
  </si>
  <si>
    <t>The Group recorded a turnover of RM265.4 million and operating loss of RM45.0 million for the 12 months ended 31 December 1999.  The operating loss of the Group is mainly attributable to the lower turnover and reduced margin from projects, high financing costs and provisions for doubtful debts of RM 20.0 million.</t>
  </si>
  <si>
    <t>The unsecured short term borrowings comprise RM156,996 million owing to Guarantors Banks and RM57 million owing to Revolving Underwritten Facility holders which are subjected to the Proposed Financial and Debt Restructuring Scheme of the Company, which has been approved by the relevent authorities as mentioned in notes 11(b) above.</t>
  </si>
  <si>
    <t>Claim by PGSB against Torie Development Sdn Bhd ("TDSB") for an outstanding sum of RM6,565,410.50 being balance of the progress payments for piling works done for the project known as "Pembangunan Komersil 11 Tingkat Mengandungi Ruang Perniagaan, Ruang Pejabat Serta Tempat Letak Kereta Di Atas Lot PTB20218, Bandar Johor Bahru, Negeri Johor Darul Takzim". Solicitors for PGSB have filed a petition for winding up against TDSB on 17 January 2000 and the same is pending extraction from the Court. The management of the Company views that the chance of success is fairly good.</t>
  </si>
  <si>
    <t>The Group expects that the performance for the current financial year would improve in view of the recovering construction and property sectors. With the completion of the Proposed Financial and Debt Restructuring Scheme, the Group would reduce its gearing and interest cost significantly and would also expect to venture into more business opportunities with an increased working capital with a view of improving its profitability.</t>
  </si>
  <si>
    <t>Claim by Northern Pilecon International Engineering Limited ("NPIEL"), a subsidiary of Pilecon Pte Ltd on 17 October 1996, against Hefei World Trade Centre Co Ltd ("HWTC"), a company incorporated in the Peoples' Republic of China for a total sum of USD2.74 million being outstanding work done, variation orders and interest.  Sateras Resources (M) Bhd ("Sateras"), the holding company of HWTC has proposed settlement of the said debt by way of conversion into equity in Sateras pursuant to its current debt restructuring scheme. Extension of time has been granted till 31 March 2000 to complete its restructuring scheme.The Directors of the Company are of the opinion that the said claim is recoverable;</t>
  </si>
  <si>
    <t>Claim by PBC against Likas View Sdn Bhd ("Likas") for recovery of a total sum of RM6,879,483.83 as unpaid balance of the contract sum in the building contract between PBC and Likas.  The matter which is under arbitration has been adjourned sine die as the defendant has obtained a restraining order under Section 176 of the Companies Act 1965 on grounds of its debt restructuring scheme. Pending the completion of the said restructuring scheme, the Directors are unable to determine the recoverability of the said claim;</t>
  </si>
  <si>
    <t>The Board of Directors has recommended  a first and final dividend of 1%  less 28% income tax (1998 :1% less 28% income tax) in respect of the financial year ended 31 December 1999.</t>
  </si>
  <si>
    <t>There were no financial instruments with off balance sheet risk during the current financial year ended 31 December 1999.</t>
  </si>
  <si>
    <t>Contingent liabilities of the Company include the following:-</t>
  </si>
  <si>
    <t xml:space="preserve">Bank Negara Malaysia has, on 13 October 1999 approved the Proposed RSFN Issue. </t>
  </si>
  <si>
    <t>Claim by PGSB against Paul Y Construction Sdn Bhd ("Paul Y") in respect of sub-contract for piling and sub-structure works at JB Landmark project for outstanding balance amounting to RM5,901,961.62, loss and expenses damages amounting to RM5,668,412.78 and the sum of RM2.25 million for amount wrongfully withheld by Paul Y.  In return, Paul Y counter claims for the sum of RM6,213,913.98 and RM191,050.93 as damages. The case which is under arbitration is fixed for continued hearing on 7 March 2000.   The solicitors rate the Company's prospect of success as reasonably good as they have compiled the relevant bundle of documents to prove that satisfactory work has been completed within reasonable time in accordance with the instructions given by Paul Y and the delays were solely caused by Paul Y;</t>
  </si>
  <si>
    <t>On 31 January 2000, the Company has issued an Abridged Prospectus to its shareholders for the purpose of subscription of shares in relation to the Proposed Rights Issue.</t>
  </si>
  <si>
    <t>On 6 July 1999, the Company's 67,528,499 warrants 1994/1999 had expired and accordingly were delisted from the Official List of KLSE.</t>
  </si>
  <si>
    <t>There has not arisen in the interval between the end of the fourth quarter and the date of this announcement, any item, transaction or event of a material and unusual nature likely, in the opinion of the Directors, to affect substantially the results of the operation of the Company and of the Group for the fourth quarter ended 31 December1999 in respect of which this announcement is made.</t>
  </si>
  <si>
    <t>The entitlement date and date of payment of the dividend would be fixed and announced at a later date.</t>
  </si>
  <si>
    <t>On 16 December 1999, the Company held its Extraordinary General Meeting ("EGM') to approve resolutions as set out in the Notice of EGM dated 1 December 1999 relating to the rights issue with warrants, issue of rights shares, ESOS and allotment of shares to executive directors of the Company. The shareholders of the Company have approved all the resolutions as set out in the Notice of EGM.</t>
  </si>
  <si>
    <t>On 18 January 2000, the Company entered into an Underwriting Agreement with six (6)  underwriters to underwrite 123,258,501 new ordinary shares of RM0.50 each representing 61.69% of the proposed rights issue of 199,788,501 new ordinary shares of RM0.50 each.</t>
  </si>
  <si>
    <t xml:space="preserve">  -  Unsecured *</t>
  </si>
  <si>
    <t>Guarantees given to banks in connection with unsecured financing facilities *</t>
  </si>
  <si>
    <t>Claims in respect of damages allegedly suffered by property development project</t>
  </si>
  <si>
    <t>Letters of Indemnity given in respect of the issuing of Performance Bonds</t>
  </si>
  <si>
    <t>Profit on Sale of Investments and / or Properties</t>
  </si>
  <si>
    <t>No provision is made for taxation on operating income for the financial year under review in view of the waiver of income tax granted under the Income Tax (Amendment) Act 1999.  The provision of taxation made for the financial year under review is :-</t>
  </si>
  <si>
    <t>RM'000</t>
  </si>
  <si>
    <t>The principal activities in which  the Group is engaged are generally subject to the recovery of the construction and property sectors as well as the overall rate of growth of the Malaysian economy.</t>
  </si>
  <si>
    <t>Claim by Pilecon Building Construction Sdn Bhd ("PBC"), a wholly owned subsidiary of PEB on 15 April 1999 against Gasing Heights Sdn Bhd ("GHSB") for RM4,620,000.00 wrongfully deducted by GHSB as liquidated ascertained damages (LAD) and for loss and expense incurred as a result of the delay in works.  The Arbitrator, in his Interim Award No.2 dated 20 August 1999, has judged that GHSB was not entitled to make the deductions from the interim certificates for LAD. However, the High Court subsequently set aside this Interim Award No. 2.  PBC has filed an appeal in the Court of Appeal against this decision;</t>
  </si>
  <si>
    <t xml:space="preserve">  minority interests</t>
  </si>
  <si>
    <t>Investment and inter-company balances written back / (off)</t>
  </si>
  <si>
    <t>Proposed establishment of a new Employees Share Option Scheme ("ESOS").</t>
  </si>
  <si>
    <t>Currencies</t>
  </si>
  <si>
    <t>The material litigations of the Group involving claims exceeding 2% of the unaudited consolidated net tangible assets of the Company as at 31 December 1999 includes:-</t>
  </si>
  <si>
    <t>Year Ended 31/12/1999</t>
  </si>
  <si>
    <t>Not applicable.</t>
  </si>
  <si>
    <t>Group</t>
  </si>
  <si>
    <t>Profit/(Loss)</t>
  </si>
  <si>
    <t>On 21 October 1999, the Company announced that the Company had received the approval of the Securities Commission ("SC") on 20 October 1999 for the following (hereinafter referred to as "the Proposals") :-</t>
  </si>
  <si>
    <t>31/12/1999</t>
  </si>
  <si>
    <t>YTD</t>
  </si>
  <si>
    <t>30/9/1999</t>
  </si>
  <si>
    <t xml:space="preserve">        subsidiary companies</t>
  </si>
  <si>
    <t>Investment in quoted securities as at 31 December 1999 :-</t>
  </si>
  <si>
    <t>GBP - Great Britain</t>
  </si>
  <si>
    <t>Associated companies</t>
  </si>
  <si>
    <t>Group transactions</t>
  </si>
  <si>
    <t>UNAUDITED RESULTS OF THE GROUP FOR THE 4TH QUARTER ENDED 31 DECEMBER 1999</t>
  </si>
  <si>
    <t>UNAUDITED CONSOLIDATED BALANCE SHEET AS AT  31 DECEMBER 1999</t>
  </si>
  <si>
    <t>UNAUDITED RESULTS FOR THE 4th QUARTER ENDED 31 DECEMBER 1999</t>
  </si>
  <si>
    <t>PILECON  ENGINEERING  BERHAD (Company No. 29223-P)</t>
  </si>
  <si>
    <t xml:space="preserve">   of the company</t>
  </si>
  <si>
    <t>check</t>
  </si>
  <si>
    <t>Not required (The fourth quarter report for the preceding year's results were previously not needed for announcement)</t>
  </si>
  <si>
    <t>There were no pre-acquisition profits or losses for the current financial year ended 31 December 1999.</t>
  </si>
  <si>
    <t>Total purchases</t>
  </si>
  <si>
    <t>Total disposals</t>
  </si>
  <si>
    <t>Total profit / (loss) on disposal</t>
  </si>
  <si>
    <t>Purchases and disposals of quoted securities for the cumulative quarters ended 31 December 1999 :-</t>
  </si>
  <si>
    <t>There were no issuance and repayment of debt and equity securities, share buy-backs, share cancellations, shares held as treasury shares and resale of treasury shares during the current financial year ended 31 December 1999.</t>
  </si>
  <si>
    <t>As at</t>
  </si>
  <si>
    <t xml:space="preserve">  -  Portion of secured long term loans repayable within the next 12 months</t>
  </si>
  <si>
    <t>Included in the above are facilities granted to certain companies which previously were subsidiaries of the Company.</t>
  </si>
  <si>
    <t xml:space="preserve">Build-Operate-Transfer </t>
  </si>
  <si>
    <t>Proposed rights issue of up to 199,788,501 new ordinary shares of RM0.50 each together with up to 199,788,501 detachable new warrants at an issue price to be determined later on the basis of one (1) new ordinary share with one (1) new warrant for every one (1) existing ordinary share held ("the Proposed Rights Issue");</t>
  </si>
  <si>
    <t xml:space="preserve">On 22 November 1999, the Company announced the rights issue price at RM0.98 per share with one warrant and the warrant exercise price at RM1.00 per share with a step-up pricing mechanism of RM0.10 each on the respective second, third and fourth anniversary dates from the issuance date of the warrants. </t>
  </si>
  <si>
    <t>*</t>
  </si>
  <si>
    <t>Comment on Financial Results (current quarter compared with the preceding quarter)</t>
  </si>
  <si>
    <t>25 February 2000</t>
  </si>
  <si>
    <t>The fourth quarter financial statements have been prepared using the same accounting policies, methods of computation and basis of consolidation as stated in the annual financial statements of the Group for the year ended 31 December 1998.</t>
  </si>
  <si>
    <t xml:space="preserve">Proposed issuance of up to RM181.9 million nominal value of 5-year Redeemable Secured Floating Rate Notes ("RSFN") to selected financial institutional creditors of the Company ; and  </t>
  </si>
  <si>
    <t>Net tangible assets per share (RM)</t>
  </si>
  <si>
    <t>RMB - Renmimbi</t>
  </si>
  <si>
    <t xml:space="preserve">      Asia</t>
  </si>
  <si>
    <t>The exceptional items in the quarterly financial statements comprise the following:-</t>
  </si>
  <si>
    <t>There was no extraordinary item in the quarterly financial statements under review.</t>
  </si>
  <si>
    <t>On 10 May 1999, the Company announced that it was unable to redeem the outstanding Bonds which matured on 8 May 1999.  Pursuant to provisions in the Trust Deed dated 23 April 1994 constituting the Bonds, the Guarantor Banks had irrevocably and unconditionally guaranteed the RM150 million nominal value 5 year 4.875% Redeemable Bank Guaranteed Bonds and one (1) year of coupon amounting to RM7.31 million.  The Guarantor Banks had on 14 May 1999 redeemed the Bonds.  The Company had in conjunction with the Proposed Financial and Debt Restructuring Scheme sought the Guarantor Banks' indulgence for the settlement of the indebtedness via the Proposed Rights Issue and Proposed RSFN Issue as stated in note 9 above.</t>
  </si>
  <si>
    <t>Material Litigations</t>
  </si>
  <si>
    <t>Prospects for the Current Financial Year</t>
  </si>
  <si>
    <t>-</t>
  </si>
  <si>
    <t xml:space="preserve"> </t>
  </si>
  <si>
    <t>Taxation</t>
  </si>
  <si>
    <t>Other Debtors</t>
  </si>
  <si>
    <t>Trade Creditors</t>
  </si>
  <si>
    <t>Short Term Borrowings</t>
  </si>
  <si>
    <t>Turnover</t>
  </si>
  <si>
    <t>PILECON  ENGINEERING  BERHAD</t>
  </si>
  <si>
    <t>( Company No. 29223 - P )</t>
  </si>
  <si>
    <t>( Incorporated in Malaysia )</t>
  </si>
  <si>
    <t>The Board of Directors is pleased to announce the following :</t>
  </si>
  <si>
    <t>CONSOLIDATED INCOME STATEMENT</t>
  </si>
  <si>
    <t>INDIVIDUAL QUARTER</t>
  </si>
  <si>
    <t>CUMULATIVE QUARTER</t>
  </si>
  <si>
    <t>CURRENT</t>
  </si>
  <si>
    <t>YEAR</t>
  </si>
  <si>
    <t>QUARTER</t>
  </si>
  <si>
    <t xml:space="preserve">PRECEDING </t>
  </si>
  <si>
    <t>CORRESPONDING</t>
  </si>
  <si>
    <t>30/09/1999</t>
  </si>
  <si>
    <t>(a)</t>
  </si>
  <si>
    <t>(b)</t>
  </si>
  <si>
    <t>(c)</t>
  </si>
  <si>
    <t>Investment income</t>
  </si>
  <si>
    <t>Other income including interest income</t>
  </si>
  <si>
    <t xml:space="preserve">Operating profit/(loss) before interest on </t>
  </si>
  <si>
    <t>borrowings, depreciation and amortisation,</t>
  </si>
  <si>
    <t>exceptional items, income tax, minority</t>
  </si>
  <si>
    <t>interests and extraordinary items</t>
  </si>
  <si>
    <t>Interest on borrowings</t>
  </si>
  <si>
    <t>Depreciation and amortisation</t>
  </si>
  <si>
    <t>(d)</t>
  </si>
  <si>
    <t>Exceptional items</t>
  </si>
  <si>
    <t>(e)</t>
  </si>
  <si>
    <t xml:space="preserve">Operating profit/(loss) after interest on </t>
  </si>
  <si>
    <t>borrowings, depreciation and amortisation</t>
  </si>
  <si>
    <t>and exceptional items but before income</t>
  </si>
  <si>
    <t>tax, minority interests and extraordinary items</t>
  </si>
  <si>
    <t>(f)</t>
  </si>
  <si>
    <t>Share in the results of associated companies</t>
  </si>
  <si>
    <t>(g)</t>
  </si>
  <si>
    <t>Profit/(loss) before taxation, minority interests</t>
  </si>
  <si>
    <t>and extraordinary items</t>
  </si>
  <si>
    <t>(h)</t>
  </si>
  <si>
    <t>(i)</t>
  </si>
  <si>
    <t>(j)</t>
  </si>
  <si>
    <t>(k)</t>
  </si>
  <si>
    <t>(ii)</t>
  </si>
  <si>
    <t xml:space="preserve">Profit/(loss) after taxation before deducting </t>
  </si>
  <si>
    <t xml:space="preserve">Less minority interests </t>
  </si>
  <si>
    <t xml:space="preserve">Profit/(loss) after taxation attributable to </t>
  </si>
  <si>
    <t>members of the company</t>
  </si>
  <si>
    <t>Extraordinary items</t>
  </si>
  <si>
    <t>Extraordinary items attributable to members</t>
  </si>
  <si>
    <t>(iii)</t>
  </si>
  <si>
    <t>(l)</t>
  </si>
  <si>
    <t>items attributable to members of the company</t>
  </si>
  <si>
    <t xml:space="preserve">Profit/(loss) after taxation and extraordinary </t>
  </si>
  <si>
    <t xml:space="preserve">deducting any provision for preference dividends, </t>
  </si>
  <si>
    <t>if any :-</t>
  </si>
  <si>
    <t>Note :</t>
  </si>
  <si>
    <t>N/R</t>
  </si>
  <si>
    <t>END OF</t>
  </si>
  <si>
    <t xml:space="preserve">AS AT </t>
  </si>
  <si>
    <t>PRECEDING</t>
  </si>
  <si>
    <t>FINANCIAL</t>
  </si>
  <si>
    <t>YEAR END</t>
  </si>
  <si>
    <t>31/12/1998</t>
  </si>
  <si>
    <t>RM '000</t>
  </si>
  <si>
    <t>Fixed Assets</t>
  </si>
  <si>
    <t>Investment in Associated Companies</t>
  </si>
  <si>
    <t>Long Term Investments</t>
  </si>
  <si>
    <t>Intangible Assets</t>
  </si>
  <si>
    <t>Current Assets</t>
  </si>
  <si>
    <t>1</t>
  </si>
  <si>
    <t>2</t>
  </si>
  <si>
    <t>3</t>
  </si>
  <si>
    <t>4</t>
  </si>
  <si>
    <t>5</t>
  </si>
  <si>
    <t>Stocks</t>
  </si>
  <si>
    <t>Trade Debtors</t>
  </si>
  <si>
    <t>Cash and Bank Balances</t>
  </si>
  <si>
    <t>6</t>
  </si>
  <si>
    <t>Current Liabilities</t>
  </si>
  <si>
    <t>Other Creditors</t>
  </si>
  <si>
    <t>Provision for Taxation</t>
  </si>
  <si>
    <t>Proposed Dividend</t>
  </si>
  <si>
    <t>Share Capital</t>
  </si>
  <si>
    <t>Reserves</t>
  </si>
  <si>
    <t>Share Premium</t>
  </si>
  <si>
    <t>Retained Profit</t>
  </si>
  <si>
    <t>Shareholders' Funds</t>
  </si>
  <si>
    <t>10</t>
  </si>
  <si>
    <t>11</t>
  </si>
  <si>
    <t>Minority Interests</t>
  </si>
  <si>
    <t>Long Term Borrowings</t>
  </si>
  <si>
    <t>Other Long Term Liabilities</t>
  </si>
  <si>
    <t>12</t>
  </si>
  <si>
    <t>TO DATE</t>
  </si>
  <si>
    <t>PERIOD</t>
  </si>
  <si>
    <t>Capital Reserve</t>
  </si>
  <si>
    <t>Land And Development Costs</t>
  </si>
  <si>
    <t>Net Current Assets / (Liabilities)</t>
  </si>
  <si>
    <t>Exchange Fluctuation Reserve</t>
  </si>
  <si>
    <t>Reserve on Consolidation</t>
  </si>
  <si>
    <t>Land and Development Costs</t>
  </si>
  <si>
    <t>Notes</t>
  </si>
  <si>
    <t>13</t>
  </si>
  <si>
    <t>14</t>
  </si>
  <si>
    <t>15</t>
  </si>
  <si>
    <t>16</t>
  </si>
  <si>
    <t>17</t>
  </si>
  <si>
    <t>18</t>
  </si>
  <si>
    <t>19</t>
  </si>
  <si>
    <t>20</t>
  </si>
  <si>
    <t>21</t>
  </si>
  <si>
    <t>Accounting Policies</t>
  </si>
  <si>
    <t>Extraordinary Item</t>
  </si>
  <si>
    <t>Quoted Securities</t>
  </si>
  <si>
    <t>Changes in the Composition of the Group</t>
  </si>
  <si>
    <t>Status of Corporate Proposals</t>
  </si>
  <si>
    <t>Seasonal or Cyclical Factors</t>
  </si>
  <si>
    <t>Group Borrowings and Debt Securities</t>
  </si>
  <si>
    <t>Contingent Liabilities</t>
  </si>
  <si>
    <t>Off Balance Sheet Financial Instruments</t>
  </si>
  <si>
    <t>Segmental Reporting</t>
  </si>
  <si>
    <t>Review of Performance of the Company and its Principal Subsidiaries</t>
  </si>
  <si>
    <t>Variance of Actual Profit from Forecast Profit</t>
  </si>
  <si>
    <t>Dividend</t>
  </si>
  <si>
    <t xml:space="preserve">Gain/(Loss) on sale of investment in </t>
  </si>
  <si>
    <t xml:space="preserve">        associated companies</t>
  </si>
  <si>
    <t xml:space="preserve">        other</t>
  </si>
  <si>
    <t>Development costs written off</t>
  </si>
  <si>
    <t>(iv)</t>
  </si>
  <si>
    <t>Goodwill written off</t>
  </si>
  <si>
    <t>ANNOUNCEMENT</t>
  </si>
  <si>
    <t>By Order of the Board</t>
  </si>
  <si>
    <t>Lee Lai May (F)   (LS NO.006407)</t>
  </si>
  <si>
    <t>Chan Sau Leng (F)   (MAICSA NO. 7012211)</t>
  </si>
  <si>
    <t>Shah Alam</t>
  </si>
  <si>
    <t>Company Secretaries</t>
  </si>
  <si>
    <t>Before Tax</t>
  </si>
  <si>
    <t>Total Assets</t>
  </si>
  <si>
    <t>Employed</t>
  </si>
  <si>
    <t>Industry</t>
  </si>
  <si>
    <t>Construction</t>
  </si>
  <si>
    <t>Property</t>
  </si>
  <si>
    <t>Trading</t>
  </si>
  <si>
    <t>Geographical</t>
  </si>
  <si>
    <t>Within Malaysia</t>
  </si>
  <si>
    <t>Outside Malaysia</t>
  </si>
  <si>
    <t>Short term borrowings</t>
  </si>
  <si>
    <t>Long term borrowings</t>
  </si>
  <si>
    <t>(v)</t>
  </si>
  <si>
    <t>(vi)</t>
  </si>
  <si>
    <t xml:space="preserve">      Others</t>
  </si>
  <si>
    <t>Over / (Under) provision of taxation in prior years</t>
  </si>
  <si>
    <t xml:space="preserve">RM </t>
  </si>
  <si>
    <t>At cost</t>
  </si>
  <si>
    <t>At carrying value / book value</t>
  </si>
  <si>
    <t xml:space="preserve">At market value </t>
  </si>
  <si>
    <t>Exceptional Items</t>
  </si>
  <si>
    <t>Quarter</t>
  </si>
  <si>
    <t>Cumulative</t>
  </si>
  <si>
    <t>S $ - Singapore Dollar</t>
  </si>
  <si>
    <t xml:space="preserve">  -  Secured</t>
  </si>
  <si>
    <t>Pre-acquisition Profit</t>
  </si>
  <si>
    <t>There were no sale of investments and properties except as mentioned in notes 2(i) and 7.</t>
  </si>
  <si>
    <t>Fully diluted  199,788,501 ordinary shares - (sen)</t>
  </si>
  <si>
    <t>Basic  199,788,501  ordinary shares - (sen)</t>
  </si>
  <si>
    <t xml:space="preserve">  (c)</t>
  </si>
  <si>
    <t>Total loan in foreign currency</t>
  </si>
  <si>
    <t>In Respective</t>
  </si>
  <si>
    <t>In Equivalent</t>
  </si>
  <si>
    <t>Earnings per share based on 2 (j) above after</t>
  </si>
  <si>
    <t>Current year - foreign subsidiary companies</t>
  </si>
  <si>
    <t>There were no business combinations, acquisitions or disposals of subsidiaries and long term investments, restructuring or discontinuing operations save as disclosed in Note 7 above.</t>
  </si>
  <si>
    <t>Issuance and Repayment of Debt and Equity Securities</t>
  </si>
  <si>
    <t>The Group's turnover in the fourth quarter of 1999 improved to RM82.8 million compared to RM72.4 million in the third quarter of 1999. The Group's profit before tax improved in the fourth quarter of 1999 registering RM7.6 million compared to the Group's loss before tax in the third quarter of RM8.9 million. The Group's earnings per share for the fourth quarter is 0.003 sen compared to loss per share of 2.0 sen in the third quarter of 1999. The improvement in the results for the fourth quarter of 1999 is mainly due to higher recognition of profits for on-going projects and forfeiture of income.</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</si>
</sst>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quot;$&quot;* #,##0.00_);_(&quot;$&quot;* \(#,##0.00\);_(&quot;$&quot;* &quot;-&quot;??_);_(@_)"/>
    <numFmt numFmtId="176" formatCode="&quot;RM&quot;#,##0;\-&quot;RM&quot;#,##0"/>
    <numFmt numFmtId="177" formatCode="&quot;RM&quot;#,##0;[Red]\-&quot;RM&quot;#,##0"/>
    <numFmt numFmtId="178" formatCode="&quot;RM&quot;#,##0.00;\-&quot;RM&quot;#,##0.00"/>
    <numFmt numFmtId="179" formatCode="&quot;RM&quot;#,##0.00;[Red]\-&quot;RM&quot;#,##0.00"/>
    <numFmt numFmtId="180" formatCode="_-&quot;RM&quot;* #,##0_-;\-&quot;RM&quot;* #,##0_-;_-&quot;RM&quot;* &quot;-&quot;_-;_-@_-"/>
    <numFmt numFmtId="181" formatCode="_-* #,##0_-;\-* #,##0_-;_-* &quot;-&quot;_-;_-@_-"/>
    <numFmt numFmtId="182" formatCode="_-&quot;RM&quot;* #,##0.00_-;\-&quot;RM&quot;* #,##0.00_-;_-&quot;RM&quot;* &quot;-&quot;??_-;_-@_-"/>
    <numFmt numFmtId="183" formatCode="_-* #,##0.00_-;\-* #,##0.00_-;_-* &quot;-&quot;??_-;_-@_-"/>
    <numFmt numFmtId="184" formatCode=";;;"/>
    <numFmt numFmtId="185" formatCode="0.00_)"/>
    <numFmt numFmtId="186" formatCode="#,##0.000_);\(#,##0.000\)"/>
    <numFmt numFmtId="187" formatCode="0.0_)"/>
    <numFmt numFmtId="188" formatCode="0_)"/>
    <numFmt numFmtId="189" formatCode="0.000_)"/>
    <numFmt numFmtId="190" formatCode="0_);\(0\)"/>
    <numFmt numFmtId="191" formatCode="_(* #,##0.0_);_(* \(#,##0.0\);_(* &quot;-&quot;??_);_(@_)"/>
    <numFmt numFmtId="192" formatCode="_(* #,##0_);_(* \(#,##0\);_(* &quot;-&quot;??_);_(@_)"/>
    <numFmt numFmtId="193" formatCode="_(* #,##0.000_);_(* \(#,##0.000\);_(* &quot;-&quot;??_);_(@_)"/>
    <numFmt numFmtId="194" formatCode="_(* #,##0.0000_);_(* \(#,##0.0000\);_(* &quot;-&quot;??_);_(@_)"/>
    <numFmt numFmtId="195" formatCode="#,##0.0000_);\(#,##0.0000\)"/>
    <numFmt numFmtId="196" formatCode="0.0%"/>
    <numFmt numFmtId="197" formatCode="#,##0.0_);\(#,##0.0\)"/>
    <numFmt numFmtId="198" formatCode="#,##0.000000000000_);\(#,##0.000000000000\)"/>
    <numFmt numFmtId="199" formatCode="mm/dd/yy"/>
    <numFmt numFmtId="200" formatCode="m/d/yy"/>
    <numFmt numFmtId="201" formatCode="#,##0.00000_);\(#,##0.00000\)"/>
  </numFmts>
  <fonts count="19">
    <font>
      <sz val="12"/>
      <name val="Arial"/>
      <family val="0"/>
    </font>
    <font>
      <sz val="10"/>
      <name val="Arial"/>
      <family val="0"/>
    </font>
    <font>
      <sz val="12"/>
      <color indexed="12"/>
      <name val="Arial"/>
      <family val="0"/>
    </font>
    <font>
      <sz val="9"/>
      <name val="Times New Roman"/>
      <family val="1"/>
    </font>
    <font>
      <b/>
      <sz val="10"/>
      <name val="Times New Roman"/>
      <family val="1"/>
    </font>
    <font>
      <sz val="12"/>
      <name val="Times New Roman"/>
      <family val="1"/>
    </font>
    <font>
      <sz val="10"/>
      <name val="Times New Roman"/>
      <family val="1"/>
    </font>
    <font>
      <b/>
      <sz val="9"/>
      <name val="Times New Roman"/>
      <family val="1"/>
    </font>
    <font>
      <sz val="7"/>
      <name val="Times New Roman"/>
      <family val="1"/>
    </font>
    <font>
      <i/>
      <sz val="9"/>
      <name val="Times New Roman"/>
      <family val="1"/>
    </font>
    <font>
      <b/>
      <sz val="11"/>
      <name val="Times New Roman"/>
      <family val="1"/>
    </font>
    <font>
      <b/>
      <sz val="9"/>
      <color indexed="12"/>
      <name val="Times New Roman"/>
      <family val="1"/>
    </font>
    <font>
      <b/>
      <sz val="10"/>
      <color indexed="12"/>
      <name val="Times New Roman"/>
      <family val="1"/>
    </font>
    <font>
      <u val="single"/>
      <sz val="10"/>
      <name val="Times New Roman"/>
      <family val="1"/>
    </font>
    <font>
      <b/>
      <sz val="12"/>
      <name val="Times New Roman"/>
      <family val="1"/>
    </font>
    <font>
      <sz val="10"/>
      <color indexed="8"/>
      <name val="Times New Roman"/>
      <family val="1"/>
    </font>
    <font>
      <b/>
      <u val="single"/>
      <sz val="10"/>
      <name val="Times New Roman"/>
      <family val="1"/>
    </font>
    <font>
      <u val="single"/>
      <sz val="9"/>
      <name val="Times New Roman"/>
      <family val="1"/>
    </font>
    <font>
      <b/>
      <i/>
      <sz val="9"/>
      <color indexed="14"/>
      <name val="Times New Roman"/>
      <family val="1"/>
    </font>
  </fonts>
  <fills count="2">
    <fill>
      <patternFill/>
    </fill>
    <fill>
      <patternFill patternType="gray125"/>
    </fill>
  </fills>
  <borders count="25">
    <border>
      <left/>
      <right/>
      <top/>
      <bottom/>
      <diagonal/>
    </border>
    <border>
      <left>
        <color indexed="63"/>
      </left>
      <right>
        <color indexed="63"/>
      </right>
      <top>
        <color indexed="63"/>
      </top>
      <bottom style="thin"/>
    </border>
    <border>
      <left style="thin"/>
      <right>
        <color indexed="63"/>
      </right>
      <top>
        <color indexed="63"/>
      </top>
      <bottom>
        <color indexed="63"/>
      </bottom>
    </border>
    <border>
      <left style="thin"/>
      <right style="thin"/>
      <top style="double"/>
      <bottom>
        <color indexed="63"/>
      </bottom>
    </border>
    <border>
      <left style="thin"/>
      <right style="thin"/>
      <top>
        <color indexed="63"/>
      </top>
      <bottom>
        <color indexed="63"/>
      </bottom>
    </border>
    <border>
      <left>
        <color indexed="63"/>
      </left>
      <right>
        <color indexed="63"/>
      </right>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double"/>
    </border>
    <border>
      <left style="thin"/>
      <right style="thin"/>
      <top style="thin"/>
      <bottom style="double"/>
    </border>
    <border>
      <left>
        <color indexed="63"/>
      </left>
      <right>
        <color indexed="63"/>
      </right>
      <top style="thin"/>
      <bottom style="double"/>
    </border>
    <border>
      <left>
        <color indexed="63"/>
      </left>
      <right>
        <color indexed="63"/>
      </right>
      <top>
        <color indexed="63"/>
      </top>
      <bottom style="medium"/>
    </border>
    <border>
      <left>
        <color indexed="63"/>
      </left>
      <right>
        <color indexed="63"/>
      </right>
      <top style="medium"/>
      <bottom style="medium"/>
    </border>
    <border>
      <left style="thin"/>
      <right style="thin"/>
      <top style="thin"/>
      <bottom>
        <color indexed="63"/>
      </bottom>
    </border>
    <border>
      <left>
        <color indexed="63"/>
      </left>
      <right style="thin"/>
      <top style="thin"/>
      <bottom>
        <color indexed="63"/>
      </bottom>
    </border>
    <border>
      <left>
        <color indexed="63"/>
      </left>
      <right>
        <color indexed="63"/>
      </right>
      <top style="thin"/>
      <bottom style="medium"/>
    </border>
    <border>
      <left>
        <color indexed="63"/>
      </left>
      <right style="thin"/>
      <top style="thin"/>
      <bottom style="double"/>
    </border>
  </borders>
  <cellStyleXfs count="20">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75" fontId="1" fillId="0" borderId="0" applyFont="0" applyFill="0" applyBorder="0" applyAlignment="0" applyProtection="0"/>
    <xf numFmtId="174" fontId="1" fillId="0" borderId="0" applyFont="0" applyFill="0" applyBorder="0" applyAlignment="0" applyProtection="0"/>
    <xf numFmtId="9" fontId="1" fillId="0" borderId="0" applyFont="0" applyFill="0" applyBorder="0" applyAlignment="0" applyProtection="0"/>
  </cellStyleXfs>
  <cellXfs count="216">
    <xf numFmtId="37" fontId="0" fillId="0" borderId="0" xfId="0" applyAlignment="1">
      <alignment/>
    </xf>
    <xf numFmtId="37" fontId="2" fillId="0" borderId="0" xfId="0" applyFont="1" applyAlignment="1">
      <alignment/>
    </xf>
    <xf numFmtId="37" fontId="4" fillId="0" borderId="0" xfId="0" applyFont="1" applyAlignment="1">
      <alignment/>
    </xf>
    <xf numFmtId="37" fontId="5" fillId="0" borderId="0" xfId="0" applyFont="1" applyAlignment="1">
      <alignment/>
    </xf>
    <xf numFmtId="37" fontId="6" fillId="0" borderId="0" xfId="0" applyFont="1" applyAlignment="1">
      <alignment/>
    </xf>
    <xf numFmtId="37" fontId="3" fillId="0" borderId="1" xfId="0" applyFont="1" applyBorder="1" applyAlignment="1">
      <alignment/>
    </xf>
    <xf numFmtId="37" fontId="7" fillId="0" borderId="0" xfId="0" applyFont="1" applyAlignment="1">
      <alignment/>
    </xf>
    <xf numFmtId="37" fontId="3" fillId="0" borderId="0" xfId="0" applyFont="1" applyAlignment="1">
      <alignment/>
    </xf>
    <xf numFmtId="37" fontId="8" fillId="0" borderId="2" xfId="0" applyFont="1" applyBorder="1" applyAlignment="1">
      <alignment horizontal="center"/>
    </xf>
    <xf numFmtId="37" fontId="8" fillId="0" borderId="3" xfId="0" applyFont="1" applyBorder="1" applyAlignment="1">
      <alignment horizontal="center"/>
    </xf>
    <xf numFmtId="37" fontId="8" fillId="0" borderId="0" xfId="0" applyFont="1" applyAlignment="1">
      <alignment horizontal="center"/>
    </xf>
    <xf numFmtId="37" fontId="8" fillId="0" borderId="4" xfId="0" applyFont="1" applyBorder="1" applyAlignment="1">
      <alignment horizontal="center"/>
    </xf>
    <xf numFmtId="37" fontId="3" fillId="0" borderId="0" xfId="0" applyFont="1" applyAlignment="1">
      <alignment horizontal="center"/>
    </xf>
    <xf numFmtId="37" fontId="3" fillId="0" borderId="0" xfId="0" applyFont="1" applyAlignment="1">
      <alignment horizontal="left"/>
    </xf>
    <xf numFmtId="37" fontId="7" fillId="0" borderId="0" xfId="0" applyFont="1" applyAlignment="1">
      <alignment/>
    </xf>
    <xf numFmtId="37" fontId="3" fillId="0" borderId="0" xfId="0" applyFont="1" applyAlignment="1" quotePrefix="1">
      <alignment horizontal="center"/>
    </xf>
    <xf numFmtId="37" fontId="9" fillId="0" borderId="0" xfId="0" applyFont="1" applyAlignment="1">
      <alignment horizontal="left"/>
    </xf>
    <xf numFmtId="37" fontId="3" fillId="0" borderId="4" xfId="0" applyFont="1" applyBorder="1" applyAlignment="1" quotePrefix="1">
      <alignment horizontal="center"/>
    </xf>
    <xf numFmtId="37" fontId="7" fillId="0" borderId="0" xfId="0" applyFont="1" applyAlignment="1" quotePrefix="1">
      <alignment horizontal="center"/>
    </xf>
    <xf numFmtId="37" fontId="3" fillId="0" borderId="5" xfId="0" applyFont="1" applyBorder="1" applyAlignment="1">
      <alignment horizontal="center"/>
    </xf>
    <xf numFmtId="37" fontId="6" fillId="0" borderId="0" xfId="0" applyFont="1" applyAlignment="1">
      <alignment horizontal="left"/>
    </xf>
    <xf numFmtId="37" fontId="11" fillId="0" borderId="0" xfId="0" applyFont="1" applyAlignment="1" quotePrefix="1">
      <alignment horizontal="center"/>
    </xf>
    <xf numFmtId="37" fontId="12" fillId="0" borderId="0" xfId="0" applyFont="1" applyAlignment="1">
      <alignment/>
    </xf>
    <xf numFmtId="37" fontId="6" fillId="0" borderId="6" xfId="0" applyFont="1" applyBorder="1" applyAlignment="1">
      <alignment/>
    </xf>
    <xf numFmtId="37" fontId="5" fillId="0" borderId="7" xfId="0" applyFont="1" applyBorder="1" applyAlignment="1">
      <alignment/>
    </xf>
    <xf numFmtId="37" fontId="6" fillId="0" borderId="2" xfId="0" applyFont="1" applyBorder="1" applyAlignment="1">
      <alignment/>
    </xf>
    <xf numFmtId="37" fontId="5" fillId="0" borderId="0" xfId="0" applyFont="1" applyBorder="1" applyAlignment="1">
      <alignment/>
    </xf>
    <xf numFmtId="37" fontId="3" fillId="0" borderId="8" xfId="0" applyFont="1" applyBorder="1" applyAlignment="1">
      <alignment horizontal="center"/>
    </xf>
    <xf numFmtId="37" fontId="5" fillId="0" borderId="8" xfId="0" applyFont="1" applyBorder="1" applyAlignment="1">
      <alignment/>
    </xf>
    <xf numFmtId="37" fontId="6" fillId="0" borderId="9" xfId="0" applyFont="1" applyBorder="1" applyAlignment="1">
      <alignment/>
    </xf>
    <xf numFmtId="37" fontId="5" fillId="0" borderId="1" xfId="0" applyFont="1" applyBorder="1" applyAlignment="1">
      <alignment/>
    </xf>
    <xf numFmtId="37" fontId="3" fillId="0" borderId="2" xfId="0" applyFont="1" applyBorder="1" applyAlignment="1">
      <alignment horizontal="center"/>
    </xf>
    <xf numFmtId="37" fontId="5" fillId="0" borderId="2" xfId="0" applyFont="1" applyBorder="1" applyAlignment="1">
      <alignment/>
    </xf>
    <xf numFmtId="37" fontId="3" fillId="0" borderId="4" xfId="0" applyFont="1" applyBorder="1" applyAlignment="1">
      <alignment horizontal="center"/>
    </xf>
    <xf numFmtId="37" fontId="5" fillId="0" borderId="4" xfId="0" applyFont="1" applyBorder="1" applyAlignment="1">
      <alignment/>
    </xf>
    <xf numFmtId="37" fontId="3" fillId="0" borderId="9" xfId="0" applyFont="1" applyBorder="1" applyAlignment="1">
      <alignment horizontal="center"/>
    </xf>
    <xf numFmtId="37" fontId="3" fillId="0" borderId="10" xfId="0" applyFont="1" applyBorder="1" applyAlignment="1">
      <alignment horizontal="center"/>
    </xf>
    <xf numFmtId="37" fontId="3" fillId="0" borderId="11" xfId="0" applyFont="1" applyBorder="1" applyAlignment="1">
      <alignment horizontal="center"/>
    </xf>
    <xf numFmtId="37" fontId="6" fillId="0" borderId="0" xfId="0" applyFont="1" applyBorder="1" applyAlignment="1">
      <alignment/>
    </xf>
    <xf numFmtId="37" fontId="13" fillId="0" borderId="0" xfId="0" applyFont="1" applyBorder="1" applyAlignment="1">
      <alignment/>
    </xf>
    <xf numFmtId="37" fontId="4" fillId="0" borderId="1" xfId="0" applyFont="1" applyBorder="1" applyAlignment="1">
      <alignment/>
    </xf>
    <xf numFmtId="37" fontId="5" fillId="0" borderId="2" xfId="0" applyFont="1" applyBorder="1" applyAlignment="1">
      <alignment horizontal="center"/>
    </xf>
    <xf numFmtId="37" fontId="5" fillId="0" borderId="4" xfId="0" applyFont="1" applyBorder="1" applyAlignment="1">
      <alignment horizontal="center"/>
    </xf>
    <xf numFmtId="37" fontId="14" fillId="0" borderId="9" xfId="0" applyFont="1" applyBorder="1" applyAlignment="1">
      <alignment horizontal="center"/>
    </xf>
    <xf numFmtId="37" fontId="14" fillId="0" borderId="10" xfId="0" applyFont="1" applyBorder="1" applyAlignment="1">
      <alignment horizontal="center"/>
    </xf>
    <xf numFmtId="37" fontId="14" fillId="0" borderId="11" xfId="0" applyFont="1" applyBorder="1" applyAlignment="1">
      <alignment horizontal="center"/>
    </xf>
    <xf numFmtId="37" fontId="15" fillId="0" borderId="0" xfId="0" applyFont="1" applyAlignment="1">
      <alignment/>
    </xf>
    <xf numFmtId="37" fontId="6" fillId="0" borderId="8" xfId="0" applyFont="1" applyBorder="1" applyAlignment="1">
      <alignment/>
    </xf>
    <xf numFmtId="37" fontId="12" fillId="0" borderId="9" xfId="0" applyFont="1" applyBorder="1" applyAlignment="1">
      <alignment/>
    </xf>
    <xf numFmtId="37" fontId="6" fillId="0" borderId="11" xfId="0" applyFont="1" applyBorder="1" applyAlignment="1">
      <alignment/>
    </xf>
    <xf numFmtId="37" fontId="6" fillId="0" borderId="4" xfId="0" applyFont="1" applyBorder="1" applyAlignment="1">
      <alignment/>
    </xf>
    <xf numFmtId="37" fontId="12" fillId="0" borderId="12" xfId="0" applyFont="1" applyBorder="1" applyAlignment="1">
      <alignment/>
    </xf>
    <xf numFmtId="37" fontId="6" fillId="0" borderId="13" xfId="0" applyFont="1" applyBorder="1" applyAlignment="1">
      <alignment/>
    </xf>
    <xf numFmtId="37" fontId="12" fillId="0" borderId="0" xfId="0" applyFont="1" applyBorder="1" applyAlignment="1">
      <alignment/>
    </xf>
    <xf numFmtId="37" fontId="6" fillId="0" borderId="14" xfId="0" applyFont="1" applyBorder="1" applyAlignment="1">
      <alignment/>
    </xf>
    <xf numFmtId="37" fontId="7" fillId="0" borderId="15" xfId="0" applyFont="1" applyBorder="1" applyAlignment="1">
      <alignment horizontal="center"/>
    </xf>
    <xf numFmtId="37" fontId="6" fillId="0" borderId="2" xfId="0" applyFont="1" applyBorder="1" applyAlignment="1">
      <alignment horizontal="right"/>
    </xf>
    <xf numFmtId="37" fontId="6" fillId="0" borderId="4" xfId="0" applyFont="1" applyBorder="1" applyAlignment="1">
      <alignment horizontal="right"/>
    </xf>
    <xf numFmtId="37" fontId="6" fillId="0" borderId="8" xfId="0" applyFont="1" applyBorder="1" applyAlignment="1">
      <alignment horizontal="right"/>
    </xf>
    <xf numFmtId="37" fontId="6" fillId="0" borderId="16" xfId="0" applyFont="1" applyBorder="1" applyAlignment="1">
      <alignment horizontal="right"/>
    </xf>
    <xf numFmtId="37" fontId="6" fillId="0" borderId="17" xfId="0" applyFont="1" applyBorder="1" applyAlignment="1">
      <alignment horizontal="right"/>
    </xf>
    <xf numFmtId="37" fontId="15" fillId="0" borderId="0" xfId="0" applyFont="1" applyAlignment="1" quotePrefix="1">
      <alignment/>
    </xf>
    <xf numFmtId="37" fontId="6" fillId="0" borderId="18" xfId="0" applyFont="1" applyBorder="1" applyAlignment="1">
      <alignment/>
    </xf>
    <xf numFmtId="37" fontId="15" fillId="0" borderId="0" xfId="0" applyFont="1" applyAlignment="1">
      <alignment wrapText="1"/>
    </xf>
    <xf numFmtId="37" fontId="15" fillId="0" borderId="0" xfId="0" applyFont="1" applyAlignment="1">
      <alignment horizontal="center"/>
    </xf>
    <xf numFmtId="37" fontId="15" fillId="0" borderId="0" xfId="0" applyFont="1" applyAlignment="1">
      <alignment horizontal="left"/>
    </xf>
    <xf numFmtId="37" fontId="15" fillId="0" borderId="18" xfId="0" applyFont="1" applyBorder="1" applyAlignment="1">
      <alignment/>
    </xf>
    <xf numFmtId="37" fontId="15" fillId="0" borderId="0" xfId="0" applyFont="1" applyAlignment="1">
      <alignment/>
    </xf>
    <xf numFmtId="37" fontId="6" fillId="0" borderId="15" xfId="0" applyFont="1" applyBorder="1" applyAlignment="1">
      <alignment/>
    </xf>
    <xf numFmtId="37" fontId="6" fillId="0" borderId="0" xfId="0" applyFont="1" applyAlignment="1">
      <alignment horizontal="center"/>
    </xf>
    <xf numFmtId="197" fontId="3" fillId="0" borderId="0" xfId="0" applyNumberFormat="1" applyFont="1" applyAlignment="1" quotePrefix="1">
      <alignment horizontal="center"/>
    </xf>
    <xf numFmtId="37" fontId="6" fillId="0" borderId="0" xfId="0" applyFont="1" applyBorder="1" applyAlignment="1">
      <alignment horizontal="center"/>
    </xf>
    <xf numFmtId="37" fontId="3" fillId="0" borderId="0" xfId="0" applyFont="1" applyBorder="1" applyAlignment="1">
      <alignment horizontal="center"/>
    </xf>
    <xf numFmtId="37" fontId="3" fillId="0" borderId="19" xfId="0" applyFont="1" applyBorder="1" applyAlignment="1">
      <alignment horizontal="center"/>
    </xf>
    <xf numFmtId="37" fontId="15" fillId="0" borderId="0" xfId="0" applyFont="1" applyAlignment="1" quotePrefix="1">
      <alignment horizontal="center"/>
    </xf>
    <xf numFmtId="37" fontId="12" fillId="0" borderId="0" xfId="0" applyFont="1" applyAlignment="1">
      <alignment horizontal="center"/>
    </xf>
    <xf numFmtId="37" fontId="6" fillId="0" borderId="0" xfId="0" applyFont="1" applyAlignment="1">
      <alignment vertical="justify" wrapText="1"/>
    </xf>
    <xf numFmtId="37" fontId="6" fillId="0" borderId="0" xfId="0" applyFont="1" applyAlignment="1">
      <alignment vertical="justify"/>
    </xf>
    <xf numFmtId="37" fontId="0" fillId="0" borderId="0" xfId="0" applyAlignment="1">
      <alignment wrapText="1"/>
    </xf>
    <xf numFmtId="37" fontId="0" fillId="0" borderId="0" xfId="0" applyAlignment="1">
      <alignment/>
    </xf>
    <xf numFmtId="37" fontId="6" fillId="0" borderId="0" xfId="0" applyFont="1" applyAlignment="1" quotePrefix="1">
      <alignment horizontal="left"/>
    </xf>
    <xf numFmtId="37" fontId="15" fillId="0" borderId="0" xfId="0" applyFont="1" applyAlignment="1" quotePrefix="1">
      <alignment horizontal="left"/>
    </xf>
    <xf numFmtId="37" fontId="15" fillId="0" borderId="0" xfId="0" applyFont="1" applyAlignment="1">
      <alignment horizontal="center" vertical="justify"/>
    </xf>
    <xf numFmtId="37" fontId="0" fillId="0" borderId="0" xfId="0" applyAlignment="1">
      <alignment vertical="justify"/>
    </xf>
    <xf numFmtId="37" fontId="6" fillId="0" borderId="4" xfId="0" applyNumberFormat="1" applyFont="1" applyBorder="1" applyAlignment="1">
      <alignment horizontal="right"/>
    </xf>
    <xf numFmtId="37" fontId="6" fillId="0" borderId="17" xfId="0" applyNumberFormat="1" applyFont="1" applyBorder="1" applyAlignment="1">
      <alignment horizontal="right"/>
    </xf>
    <xf numFmtId="37" fontId="6" fillId="0" borderId="0" xfId="0" applyFont="1" applyBorder="1" applyAlignment="1" quotePrefix="1">
      <alignment horizontal="left"/>
    </xf>
    <xf numFmtId="37" fontId="12" fillId="0" borderId="0" xfId="0" applyFont="1" applyAlignment="1" quotePrefix="1">
      <alignment horizontal="left"/>
    </xf>
    <xf numFmtId="37" fontId="6" fillId="0" borderId="0" xfId="0" applyFont="1" applyAlignment="1" quotePrefix="1">
      <alignment horizontal="center"/>
    </xf>
    <xf numFmtId="37" fontId="15" fillId="0" borderId="0" xfId="0" applyFont="1" applyAlignment="1" quotePrefix="1">
      <alignment horizontal="left" wrapText="1"/>
    </xf>
    <xf numFmtId="37" fontId="6" fillId="0" borderId="0" xfId="0" applyFont="1" applyAlignment="1">
      <alignment wrapText="1"/>
    </xf>
    <xf numFmtId="37" fontId="6" fillId="0" borderId="0" xfId="0" applyFont="1" applyAlignment="1">
      <alignment vertical="top" wrapText="1"/>
    </xf>
    <xf numFmtId="37" fontId="17" fillId="0" borderId="0" xfId="0" applyFont="1" applyBorder="1" applyAlignment="1">
      <alignment/>
    </xf>
    <xf numFmtId="37" fontId="0" fillId="0" borderId="0" xfId="0" applyAlignment="1">
      <alignment vertical="top" wrapText="1"/>
    </xf>
    <xf numFmtId="37" fontId="15" fillId="0" borderId="0" xfId="0" applyFont="1" applyAlignment="1" quotePrefix="1">
      <alignment horizontal="justify" vertical="center" wrapText="1"/>
    </xf>
    <xf numFmtId="37" fontId="0" fillId="0" borderId="0" xfId="0" applyAlignment="1">
      <alignment horizontal="justify" wrapText="1"/>
    </xf>
    <xf numFmtId="37" fontId="15" fillId="0" borderId="0" xfId="0" applyFont="1" applyAlignment="1">
      <alignment horizontal="justify" wrapText="1"/>
    </xf>
    <xf numFmtId="37" fontId="11" fillId="0" borderId="0" xfId="0" applyFont="1" applyAlignment="1">
      <alignment horizontal="right"/>
    </xf>
    <xf numFmtId="37" fontId="6" fillId="0" borderId="2" xfId="0" applyFont="1" applyBorder="1" applyAlignment="1">
      <alignment horizontal="center"/>
    </xf>
    <xf numFmtId="37" fontId="3" fillId="0" borderId="19" xfId="0" applyFont="1" applyBorder="1" applyAlignment="1">
      <alignment/>
    </xf>
    <xf numFmtId="37" fontId="3" fillId="0" borderId="0" xfId="0" applyFont="1" applyAlignment="1">
      <alignment/>
    </xf>
    <xf numFmtId="43" fontId="3" fillId="0" borderId="20" xfId="15" applyFont="1" applyBorder="1" applyAlignment="1">
      <alignment/>
    </xf>
    <xf numFmtId="37" fontId="3" fillId="0" borderId="20" xfId="0" applyNumberFormat="1" applyFont="1" applyBorder="1" applyAlignment="1">
      <alignment/>
    </xf>
    <xf numFmtId="37" fontId="3" fillId="0" borderId="20" xfId="0" applyFont="1" applyBorder="1" applyAlignment="1">
      <alignment/>
    </xf>
    <xf numFmtId="37" fontId="3" fillId="0" borderId="21" xfId="0" applyFont="1" applyBorder="1" applyAlignment="1">
      <alignment/>
    </xf>
    <xf numFmtId="192" fontId="3" fillId="0" borderId="6" xfId="15" applyNumberFormat="1" applyFont="1" applyBorder="1" applyAlignment="1">
      <alignment/>
    </xf>
    <xf numFmtId="37" fontId="3" fillId="0" borderId="4" xfId="0" applyFont="1" applyBorder="1" applyAlignment="1">
      <alignment/>
    </xf>
    <xf numFmtId="37" fontId="3" fillId="0" borderId="2" xfId="0" applyFont="1" applyBorder="1" applyAlignment="1">
      <alignment/>
    </xf>
    <xf numFmtId="37" fontId="3" fillId="0" borderId="10" xfId="0" applyFont="1" applyBorder="1" applyAlignment="1">
      <alignment/>
    </xf>
    <xf numFmtId="37" fontId="3" fillId="0" borderId="0" xfId="0" applyFont="1" applyAlignment="1">
      <alignment horizontal="right"/>
    </xf>
    <xf numFmtId="37" fontId="3" fillId="0" borderId="0" xfId="0" applyNumberFormat="1" applyFont="1" applyAlignment="1">
      <alignment/>
    </xf>
    <xf numFmtId="37" fontId="3" fillId="0" borderId="4" xfId="0" applyFont="1" applyBorder="1" applyAlignment="1">
      <alignment/>
    </xf>
    <xf numFmtId="37" fontId="3" fillId="0" borderId="8" xfId="0" applyFont="1" applyBorder="1" applyAlignment="1">
      <alignment/>
    </xf>
    <xf numFmtId="37" fontId="3" fillId="0" borderId="0" xfId="0" applyFont="1" applyBorder="1" applyAlignment="1">
      <alignment/>
    </xf>
    <xf numFmtId="37" fontId="3" fillId="0" borderId="0" xfId="0" applyNumberFormat="1" applyFont="1" applyAlignment="1">
      <alignment/>
    </xf>
    <xf numFmtId="37" fontId="3" fillId="0" borderId="4" xfId="0" applyNumberFormat="1" applyFont="1" applyBorder="1" applyAlignment="1">
      <alignment/>
    </xf>
    <xf numFmtId="37" fontId="3" fillId="0" borderId="15" xfId="0" applyFont="1" applyBorder="1" applyAlignment="1">
      <alignment/>
    </xf>
    <xf numFmtId="43" fontId="3" fillId="0" borderId="8" xfId="15" applyFont="1" applyBorder="1" applyAlignment="1">
      <alignment/>
    </xf>
    <xf numFmtId="192" fontId="3" fillId="0" borderId="4" xfId="15" applyNumberFormat="1" applyFont="1" applyBorder="1" applyAlignment="1">
      <alignment/>
    </xf>
    <xf numFmtId="37" fontId="3" fillId="0" borderId="18" xfId="0" applyNumberFormat="1" applyFont="1" applyBorder="1" applyAlignment="1">
      <alignment/>
    </xf>
    <xf numFmtId="37" fontId="3" fillId="0" borderId="18" xfId="0" applyFont="1" applyBorder="1" applyAlignment="1">
      <alignment/>
    </xf>
    <xf numFmtId="39" fontId="3" fillId="0" borderId="0" xfId="0" applyNumberFormat="1" applyFont="1" applyBorder="1" applyAlignment="1">
      <alignment/>
    </xf>
    <xf numFmtId="39" fontId="3" fillId="0" borderId="0" xfId="0" applyNumberFormat="1" applyFont="1" applyAlignment="1">
      <alignment/>
    </xf>
    <xf numFmtId="37" fontId="3" fillId="0" borderId="20" xfId="0" applyFont="1" applyBorder="1" applyAlignment="1">
      <alignment horizontal="center"/>
    </xf>
    <xf numFmtId="37" fontId="3" fillId="0" borderId="21" xfId="0" applyFont="1" applyBorder="1" applyAlignment="1">
      <alignment horizontal="center"/>
    </xf>
    <xf numFmtId="37" fontId="3" fillId="0" borderId="9" xfId="0" applyFont="1" applyBorder="1" applyAlignment="1">
      <alignment/>
    </xf>
    <xf numFmtId="37" fontId="3" fillId="0" borderId="19" xfId="0" applyFont="1" applyBorder="1" applyAlignment="1">
      <alignment horizontal="right"/>
    </xf>
    <xf numFmtId="37" fontId="3" fillId="0" borderId="22" xfId="0" applyFont="1" applyBorder="1" applyAlignment="1">
      <alignment horizontal="center"/>
    </xf>
    <xf numFmtId="37" fontId="18" fillId="0" borderId="0" xfId="0" applyFont="1" applyAlignment="1">
      <alignment/>
    </xf>
    <xf numFmtId="37" fontId="3" fillId="0" borderId="21" xfId="0" applyFont="1" applyBorder="1" applyAlignment="1">
      <alignment horizontal="right"/>
    </xf>
    <xf numFmtId="37" fontId="3" fillId="0" borderId="10" xfId="0" applyFont="1" applyBorder="1" applyAlignment="1">
      <alignment horizontal="right"/>
    </xf>
    <xf numFmtId="43" fontId="3" fillId="0" borderId="2" xfId="15" applyFont="1" applyBorder="1" applyAlignment="1">
      <alignment/>
    </xf>
    <xf numFmtId="43" fontId="3" fillId="0" borderId="4" xfId="15" applyFont="1" applyBorder="1" applyAlignment="1">
      <alignment/>
    </xf>
    <xf numFmtId="43" fontId="3" fillId="0" borderId="20" xfId="15" applyFont="1" applyBorder="1" applyAlignment="1">
      <alignment horizontal="center"/>
    </xf>
    <xf numFmtId="43" fontId="3" fillId="0" borderId="20" xfId="15" applyFont="1" applyBorder="1" applyAlignment="1">
      <alignment horizontal="right"/>
    </xf>
    <xf numFmtId="37" fontId="3" fillId="0" borderId="20" xfId="0" applyFont="1" applyBorder="1" applyAlignment="1">
      <alignment horizontal="right"/>
    </xf>
    <xf numFmtId="37" fontId="3" fillId="0" borderId="4" xfId="0" applyFont="1" applyBorder="1" applyAlignment="1">
      <alignment horizontal="right"/>
    </xf>
    <xf numFmtId="43" fontId="3" fillId="0" borderId="21" xfId="15" applyFont="1" applyBorder="1" applyAlignment="1">
      <alignment/>
    </xf>
    <xf numFmtId="43" fontId="3" fillId="0" borderId="10" xfId="15" applyFont="1" applyBorder="1" applyAlignment="1">
      <alignment/>
    </xf>
    <xf numFmtId="37" fontId="8" fillId="0" borderId="0" xfId="0" applyFont="1" applyAlignment="1">
      <alignment/>
    </xf>
    <xf numFmtId="37" fontId="8" fillId="0" borderId="2" xfId="0" applyFont="1" applyBorder="1" applyAlignment="1" quotePrefix="1">
      <alignment horizontal="center"/>
    </xf>
    <xf numFmtId="37" fontId="8" fillId="0" borderId="4" xfId="0" applyFont="1" applyBorder="1" applyAlignment="1" quotePrefix="1">
      <alignment horizontal="center"/>
    </xf>
    <xf numFmtId="37" fontId="8" fillId="0" borderId="9" xfId="0" applyFont="1" applyBorder="1" applyAlignment="1">
      <alignment horizontal="center"/>
    </xf>
    <xf numFmtId="37" fontId="8" fillId="0" borderId="10" xfId="0" applyFont="1" applyBorder="1" applyAlignment="1">
      <alignment horizontal="center"/>
    </xf>
    <xf numFmtId="37" fontId="8" fillId="0" borderId="0" xfId="0" applyFont="1" applyBorder="1" applyAlignment="1">
      <alignment horizontal="center"/>
    </xf>
    <xf numFmtId="37" fontId="3" fillId="0" borderId="0" xfId="0" applyFont="1" applyBorder="1" applyAlignment="1">
      <alignment/>
    </xf>
    <xf numFmtId="37" fontId="3" fillId="0" borderId="0" xfId="0" applyFont="1" applyBorder="1" applyAlignment="1">
      <alignment vertical="center"/>
    </xf>
    <xf numFmtId="37" fontId="7" fillId="0" borderId="19" xfId="0" applyFont="1" applyBorder="1" applyAlignment="1">
      <alignment horizontal="center" vertical="center"/>
    </xf>
    <xf numFmtId="37" fontId="7" fillId="0" borderId="0" xfId="0" applyFont="1" applyAlignment="1">
      <alignment vertical="center"/>
    </xf>
    <xf numFmtId="37" fontId="7" fillId="0" borderId="19" xfId="0" applyFont="1" applyBorder="1" applyAlignment="1">
      <alignment vertical="center"/>
    </xf>
    <xf numFmtId="37" fontId="3" fillId="0" borderId="1" xfId="0" applyNumberFormat="1" applyFont="1" applyBorder="1" applyAlignment="1">
      <alignment/>
    </xf>
    <xf numFmtId="43" fontId="6" fillId="0" borderId="4" xfId="15" applyFont="1" applyBorder="1" applyAlignment="1">
      <alignment/>
    </xf>
    <xf numFmtId="43" fontId="15" fillId="0" borderId="0" xfId="15" applyFont="1" applyAlignment="1" quotePrefix="1">
      <alignment horizontal="left"/>
    </xf>
    <xf numFmtId="37" fontId="6" fillId="0" borderId="5" xfId="0" applyFont="1" applyBorder="1" applyAlignment="1">
      <alignment horizontal="center"/>
    </xf>
    <xf numFmtId="37" fontId="15" fillId="0" borderId="0" xfId="0" applyFont="1" applyBorder="1" applyAlignment="1">
      <alignment/>
    </xf>
    <xf numFmtId="199" fontId="6" fillId="0" borderId="0" xfId="0" applyNumberFormat="1" applyFont="1" applyBorder="1" applyAlignment="1" quotePrefix="1">
      <alignment horizontal="center"/>
    </xf>
    <xf numFmtId="43" fontId="6" fillId="0" borderId="4" xfId="15" applyFont="1" applyBorder="1" applyAlignment="1">
      <alignment horizontal="right"/>
    </xf>
    <xf numFmtId="43" fontId="6" fillId="0" borderId="2" xfId="15" applyFont="1" applyBorder="1" applyAlignment="1">
      <alignment horizontal="right"/>
    </xf>
    <xf numFmtId="37" fontId="3" fillId="0" borderId="0" xfId="0" applyFont="1" applyAlignment="1">
      <alignment vertical="center"/>
    </xf>
    <xf numFmtId="37" fontId="3" fillId="0" borderId="23" xfId="0" applyFont="1" applyBorder="1" applyAlignment="1">
      <alignment/>
    </xf>
    <xf numFmtId="37" fontId="3" fillId="0" borderId="23" xfId="0" applyFont="1" applyBorder="1" applyAlignment="1">
      <alignment/>
    </xf>
    <xf numFmtId="37" fontId="0" fillId="0" borderId="0" xfId="0" applyAlignment="1">
      <alignment horizontal="justify" vertical="top" wrapText="1"/>
    </xf>
    <xf numFmtId="37" fontId="3" fillId="0" borderId="0" xfId="0" applyFont="1" applyAlignment="1" quotePrefix="1">
      <alignment/>
    </xf>
    <xf numFmtId="43" fontId="3" fillId="0" borderId="19" xfId="15" applyFont="1" applyBorder="1" applyAlignment="1">
      <alignment/>
    </xf>
    <xf numFmtId="37" fontId="6" fillId="0" borderId="12" xfId="0" applyFont="1" applyBorder="1" applyAlignment="1">
      <alignment/>
    </xf>
    <xf numFmtId="37" fontId="6" fillId="0" borderId="0" xfId="0" applyFont="1" applyBorder="1" applyAlignment="1">
      <alignment horizontal="left"/>
    </xf>
    <xf numFmtId="37" fontId="6" fillId="0" borderId="0" xfId="0" applyFont="1" applyAlignment="1">
      <alignment horizontal="justify" vertical="top" wrapText="1"/>
    </xf>
    <xf numFmtId="37" fontId="6" fillId="0" borderId="0" xfId="0" applyFont="1" applyAlignment="1">
      <alignment horizontal="justify" vertical="justify" wrapText="1"/>
    </xf>
    <xf numFmtId="37" fontId="0" fillId="0" borderId="0" xfId="0" applyAlignment="1">
      <alignment horizontal="justify" vertical="justify" wrapText="1"/>
    </xf>
    <xf numFmtId="37" fontId="15" fillId="0" borderId="0" xfId="0" applyFont="1" applyAlignment="1">
      <alignment vertical="top" wrapText="1"/>
    </xf>
    <xf numFmtId="37" fontId="6" fillId="0" borderId="2" xfId="0" applyNumberFormat="1" applyFont="1" applyBorder="1" applyAlignment="1">
      <alignment horizontal="right"/>
    </xf>
    <xf numFmtId="37" fontId="15" fillId="0" borderId="0" xfId="0" applyFont="1" applyAlignment="1">
      <alignment horizontal="right"/>
    </xf>
    <xf numFmtId="43" fontId="15" fillId="0" borderId="0" xfId="15" applyFont="1" applyAlignment="1">
      <alignment horizontal="left"/>
    </xf>
    <xf numFmtId="37" fontId="6" fillId="0" borderId="0" xfId="0" applyFont="1" applyAlignment="1" quotePrefix="1">
      <alignment horizontal="justify" wrapText="1"/>
    </xf>
    <xf numFmtId="37" fontId="0" fillId="0" borderId="0" xfId="0" applyAlignment="1">
      <alignment horizontal="justify" wrapText="1"/>
    </xf>
    <xf numFmtId="37" fontId="15" fillId="0" borderId="0" xfId="0" applyFont="1" applyAlignment="1" quotePrefix="1">
      <alignment horizontal="justify" vertical="top" wrapText="1"/>
    </xf>
    <xf numFmtId="37" fontId="0" fillId="0" borderId="0" xfId="0" applyAlignment="1">
      <alignment horizontal="justify" vertical="top" wrapText="1"/>
    </xf>
    <xf numFmtId="37" fontId="6" fillId="0" borderId="0" xfId="0" applyFont="1" applyAlignment="1">
      <alignment horizontal="justify" vertical="center" wrapText="1"/>
    </xf>
    <xf numFmtId="37" fontId="15" fillId="0" borderId="0" xfId="0" applyFont="1" applyAlignment="1">
      <alignment horizontal="center" vertical="top" wrapText="1"/>
    </xf>
    <xf numFmtId="37" fontId="0" fillId="0" borderId="0" xfId="0" applyAlignment="1">
      <alignment vertical="top" wrapText="1"/>
    </xf>
    <xf numFmtId="37" fontId="6" fillId="0" borderId="12" xfId="0" applyFont="1" applyBorder="1" applyAlignment="1">
      <alignment horizontal="center"/>
    </xf>
    <xf numFmtId="37" fontId="6" fillId="0" borderId="13" xfId="0" applyFont="1" applyBorder="1" applyAlignment="1">
      <alignment horizontal="center"/>
    </xf>
    <xf numFmtId="37" fontId="7" fillId="0" borderId="0" xfId="0" applyFont="1" applyBorder="1" applyAlignment="1">
      <alignment/>
    </xf>
    <xf numFmtId="37" fontId="7" fillId="0" borderId="0" xfId="0" applyFont="1" applyAlignment="1">
      <alignment/>
    </xf>
    <xf numFmtId="37" fontId="3" fillId="0" borderId="0" xfId="0" applyFont="1" applyAlignment="1">
      <alignment/>
    </xf>
    <xf numFmtId="37" fontId="3" fillId="0" borderId="0" xfId="0" applyFont="1" applyAlignment="1">
      <alignment vertical="center"/>
    </xf>
    <xf numFmtId="37" fontId="8" fillId="0" borderId="16" xfId="0" applyFont="1" applyBorder="1" applyAlignment="1">
      <alignment horizontal="center"/>
    </xf>
    <xf numFmtId="37" fontId="8" fillId="0" borderId="24" xfId="0" applyFont="1" applyBorder="1" applyAlignment="1">
      <alignment horizontal="center"/>
    </xf>
    <xf numFmtId="37" fontId="3" fillId="0" borderId="0" xfId="0" applyFont="1" applyBorder="1" applyAlignment="1">
      <alignment vertical="center"/>
    </xf>
    <xf numFmtId="37" fontId="0" fillId="0" borderId="19" xfId="0" applyFont="1" applyBorder="1" applyAlignment="1">
      <alignment vertical="center"/>
    </xf>
    <xf numFmtId="37" fontId="3" fillId="0" borderId="0" xfId="0" applyFont="1" applyBorder="1" applyAlignment="1">
      <alignment horizontal="center" vertical="center"/>
    </xf>
    <xf numFmtId="37" fontId="3" fillId="0" borderId="19" xfId="0" applyFont="1" applyBorder="1" applyAlignment="1">
      <alignment horizontal="center" vertical="center"/>
    </xf>
    <xf numFmtId="37" fontId="3" fillId="0" borderId="19" xfId="0" applyFont="1" applyBorder="1" applyAlignment="1">
      <alignment vertical="center"/>
    </xf>
    <xf numFmtId="37" fontId="6" fillId="0" borderId="0" xfId="0" applyFont="1" applyAlignment="1">
      <alignment horizontal="justify" vertical="top" wrapText="1"/>
    </xf>
    <xf numFmtId="37" fontId="6" fillId="0" borderId="0" xfId="0" applyFont="1" applyAlignment="1">
      <alignment vertical="justify" wrapText="1"/>
    </xf>
    <xf numFmtId="37" fontId="15" fillId="0" borderId="0" xfId="0" applyFont="1" applyAlignment="1" quotePrefix="1">
      <alignment horizontal="justify" wrapText="1"/>
    </xf>
    <xf numFmtId="37" fontId="15" fillId="0" borderId="0" xfId="0" applyFont="1" applyAlignment="1">
      <alignment horizontal="justify" wrapText="1"/>
    </xf>
    <xf numFmtId="37" fontId="6" fillId="0" borderId="0" xfId="0" applyFont="1" applyAlignment="1">
      <alignment horizontal="justify" vertical="justify" wrapText="1"/>
    </xf>
    <xf numFmtId="37" fontId="0" fillId="0" borderId="0" xfId="0" applyAlignment="1">
      <alignment horizontal="justify" vertical="justify" wrapText="1"/>
    </xf>
    <xf numFmtId="37" fontId="15" fillId="0" borderId="0" xfId="0" applyFont="1" applyAlignment="1">
      <alignment vertical="top" wrapText="1"/>
    </xf>
    <xf numFmtId="37" fontId="4" fillId="0" borderId="0" xfId="0" applyFont="1" applyAlignment="1">
      <alignment horizontal="center"/>
    </xf>
    <xf numFmtId="37" fontId="16" fillId="0" borderId="0" xfId="0" applyFont="1" applyBorder="1" applyAlignment="1">
      <alignment horizontal="center"/>
    </xf>
    <xf numFmtId="37" fontId="15" fillId="0" borderId="0" xfId="0" applyFont="1" applyAlignment="1" quotePrefix="1">
      <alignment horizontal="justify" vertical="center" wrapText="1"/>
    </xf>
    <xf numFmtId="37" fontId="10" fillId="0" borderId="0" xfId="0" applyFont="1" applyAlignment="1">
      <alignment horizontal="center"/>
    </xf>
    <xf numFmtId="37" fontId="6" fillId="0" borderId="0" xfId="0" applyFont="1" applyAlignment="1">
      <alignment horizontal="center"/>
    </xf>
    <xf numFmtId="37" fontId="6" fillId="0" borderId="14" xfId="0" applyFont="1" applyBorder="1" applyAlignment="1">
      <alignment horizontal="center"/>
    </xf>
    <xf numFmtId="37" fontId="6" fillId="0" borderId="0" xfId="0" applyFont="1" applyAlignment="1">
      <alignment horizontal="justify" vertical="justify"/>
    </xf>
    <xf numFmtId="37" fontId="15" fillId="0" borderId="0" xfId="0" applyFont="1" applyAlignment="1">
      <alignment horizontal="left" vertical="top" wrapText="1"/>
    </xf>
    <xf numFmtId="37" fontId="6" fillId="0" borderId="0" xfId="0" applyFont="1" applyAlignment="1" quotePrefix="1">
      <alignment horizontal="justify" vertical="justify" wrapText="1"/>
    </xf>
    <xf numFmtId="37" fontId="6" fillId="0" borderId="0" xfId="0" applyFont="1" applyAlignment="1">
      <alignment horizontal="justify" wrapText="1"/>
    </xf>
    <xf numFmtId="37" fontId="0" fillId="0" borderId="0" xfId="0" applyAlignment="1">
      <alignment horizontal="justify"/>
    </xf>
    <xf numFmtId="186" fontId="3" fillId="0" borderId="0" xfId="0" applyNumberFormat="1" applyFont="1" applyAlignment="1" quotePrefix="1">
      <alignment horizontal="center"/>
    </xf>
    <xf numFmtId="37" fontId="15" fillId="0" borderId="0" xfId="0" applyFont="1" applyAlignment="1">
      <alignment horizontal="justify" vertical="center" wrapText="1"/>
    </xf>
    <xf numFmtId="37" fontId="0" fillId="0" borderId="0" xfId="0" applyAlignment="1">
      <alignment horizontal="justify" vertical="center" wrapText="1"/>
    </xf>
    <xf numFmtId="37" fontId="6" fillId="0" borderId="0" xfId="0" applyFont="1" applyAlignment="1" quotePrefix="1">
      <alignment horizontal="justify" vertical="top" wrapText="1"/>
    </xf>
    <xf numFmtId="37" fontId="15" fillId="0" borderId="0" xfId="0" applyFont="1" applyAlignment="1">
      <alignment horizontal="justify"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ma99\Sept\pebconsol099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a99\dec\pebconsolaudi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a99\dec\Notes\disclosure-grp.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INVESTMENT.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ma99\dec\Notes\working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98DRAFT\decdraft\pebconsol98.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98DRAFT\decdraft\NOTES\disclosure-g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
      <sheetName val="BD"/>
      <sheetName val="FA"/>
      <sheetName val="FA-Detail"/>
      <sheetName val="Current"/>
    </sheetNames>
    <sheetDataSet>
      <sheetData sheetId="0">
        <row r="74">
          <cell r="DI74">
            <v>179859771.30935997</v>
          </cell>
        </row>
        <row r="80">
          <cell r="AO80">
            <v>0</v>
          </cell>
        </row>
        <row r="87">
          <cell r="AE87">
            <v>78979.158</v>
          </cell>
        </row>
        <row r="91">
          <cell r="DI91">
            <v>2730940.306</v>
          </cell>
        </row>
        <row r="92">
          <cell r="DI92">
            <v>5777454.199509995</v>
          </cell>
        </row>
        <row r="93">
          <cell r="DI93">
            <v>1533663.387</v>
          </cell>
        </row>
        <row r="94">
          <cell r="DI94">
            <v>-346457</v>
          </cell>
        </row>
        <row r="95">
          <cell r="DI95">
            <v>101774.955</v>
          </cell>
        </row>
        <row r="96">
          <cell r="DI96">
            <v>10593</v>
          </cell>
        </row>
        <row r="97">
          <cell r="DI97">
            <v>-329926.7883799999</v>
          </cell>
        </row>
        <row r="98">
          <cell r="DI98">
            <v>2178676.59208</v>
          </cell>
        </row>
        <row r="99">
          <cell r="DI99">
            <v>-0.2099999999627471</v>
          </cell>
        </row>
        <row r="100">
          <cell r="DI100">
            <v>-38247.059</v>
          </cell>
        </row>
        <row r="101">
          <cell r="DI101">
            <v>0</v>
          </cell>
        </row>
        <row r="102">
          <cell r="DI102">
            <v>0</v>
          </cell>
        </row>
        <row r="103">
          <cell r="DI103">
            <v>0</v>
          </cell>
        </row>
        <row r="135">
          <cell r="DI135">
            <v>8410438.9005</v>
          </cell>
        </row>
        <row r="139">
          <cell r="DI139">
            <v>-2215639.528</v>
          </cell>
        </row>
        <row r="144">
          <cell r="DI144">
            <v>-38129.32480000001</v>
          </cell>
        </row>
        <row r="145">
          <cell r="DI145">
            <v>-37061.77937</v>
          </cell>
        </row>
        <row r="146">
          <cell r="DI146">
            <v>-1826179.965</v>
          </cell>
        </row>
        <row r="147">
          <cell r="DI147">
            <v>617310</v>
          </cell>
        </row>
        <row r="151">
          <cell r="DI151">
            <v>-4953114.930855244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L"/>
      <sheetName val="FA"/>
      <sheetName val="sum-grp"/>
      <sheetName val="sum-co"/>
      <sheetName val="detailed pl"/>
      <sheetName val="Sheet2"/>
      <sheetName val="Sheet1"/>
      <sheetName val="Current"/>
    </sheetNames>
    <sheetDataSet>
      <sheetData sheetId="0">
        <row r="12">
          <cell r="DF12">
            <v>99894250.49699998</v>
          </cell>
        </row>
        <row r="18">
          <cell r="DF18">
            <v>61700262.537572466</v>
          </cell>
        </row>
        <row r="20">
          <cell r="DF20">
            <v>9394832</v>
          </cell>
        </row>
        <row r="26">
          <cell r="DF26">
            <v>94608481.62375002</v>
          </cell>
        </row>
        <row r="27">
          <cell r="DF27">
            <v>108554595.53069998</v>
          </cell>
        </row>
        <row r="28">
          <cell r="DF28">
            <v>8268657.8149999995</v>
          </cell>
        </row>
        <row r="31">
          <cell r="DF31">
            <v>6098170.04</v>
          </cell>
        </row>
        <row r="32">
          <cell r="DF32">
            <v>37534056.95841841</v>
          </cell>
        </row>
        <row r="33">
          <cell r="DF33">
            <v>0</v>
          </cell>
        </row>
        <row r="38">
          <cell r="DF38">
            <v>41273641.55694998</v>
          </cell>
        </row>
        <row r="39">
          <cell r="DF39">
            <v>115670039.09</v>
          </cell>
        </row>
        <row r="40">
          <cell r="DF40">
            <v>223441682.38416004</v>
          </cell>
        </row>
        <row r="46">
          <cell r="DF46">
            <v>18227483.531239998</v>
          </cell>
        </row>
        <row r="51">
          <cell r="DF51">
            <v>148945380.86853</v>
          </cell>
        </row>
        <row r="57">
          <cell r="DF57">
            <v>2350695.8070000005</v>
          </cell>
        </row>
        <row r="58">
          <cell r="DF58">
            <v>319231190.474</v>
          </cell>
        </row>
        <row r="59">
          <cell r="DF59">
            <v>1438477.2144</v>
          </cell>
        </row>
        <row r="74">
          <cell r="DF74">
            <v>265433693.45318002</v>
          </cell>
        </row>
        <row r="87">
          <cell r="AE87">
            <v>161124.49000000002</v>
          </cell>
        </row>
        <row r="91">
          <cell r="DF91">
            <v>0</v>
          </cell>
        </row>
        <row r="92">
          <cell r="DF92">
            <v>2306616.5267799944</v>
          </cell>
        </row>
        <row r="93">
          <cell r="DF93">
            <v>4708325.12298</v>
          </cell>
        </row>
        <row r="94">
          <cell r="DF94">
            <v>77174.99999999988</v>
          </cell>
        </row>
        <row r="95">
          <cell r="DF95">
            <v>433910.53569</v>
          </cell>
        </row>
        <row r="96">
          <cell r="DF96">
            <v>0</v>
          </cell>
        </row>
        <row r="97">
          <cell r="DF97">
            <v>-559011.7824799999</v>
          </cell>
        </row>
        <row r="98">
          <cell r="DF98">
            <v>13439921.111809999</v>
          </cell>
        </row>
        <row r="99">
          <cell r="DF99">
            <v>0</v>
          </cell>
        </row>
        <row r="100">
          <cell r="DF100">
            <v>8602.994999999995</v>
          </cell>
        </row>
        <row r="101">
          <cell r="DF101">
            <v>12248020.84</v>
          </cell>
        </row>
        <row r="102">
          <cell r="DF102">
            <v>1400000</v>
          </cell>
        </row>
        <row r="103">
          <cell r="DF103">
            <v>390226.109</v>
          </cell>
        </row>
        <row r="135">
          <cell r="DF135">
            <v>18864348.736599997</v>
          </cell>
        </row>
        <row r="139">
          <cell r="DF139">
            <v>-2789254.705</v>
          </cell>
        </row>
        <row r="141">
          <cell r="DF141">
            <v>-26114792.076330006</v>
          </cell>
        </row>
        <row r="151">
          <cell r="DF151">
            <v>-10180883.180941263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ow r="13">
          <cell r="AJ13">
            <v>13326820.605859997</v>
          </cell>
        </row>
        <row r="14">
          <cell r="AJ14">
            <v>23625802.744154997</v>
          </cell>
        </row>
        <row r="21">
          <cell r="AJ21">
            <v>959843.555</v>
          </cell>
        </row>
        <row r="22">
          <cell r="AJ22">
            <v>257552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
      <sheetName val="Current"/>
    </sheetNames>
    <sheetDataSet>
      <sheetData sheetId="0">
        <row r="66">
          <cell r="O66">
            <v>16889011.71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egmental"/>
      <sheetName val="provisions"/>
      <sheetName val="Sheet3"/>
    </sheetNames>
    <sheetDataSet>
      <sheetData sheetId="0">
        <row r="36">
          <cell r="D36">
            <v>359849729.95818007</v>
          </cell>
          <cell r="E36">
            <v>-43652910.399629995</v>
          </cell>
        </row>
        <row r="37">
          <cell r="D37">
            <v>40439820.63</v>
          </cell>
          <cell r="E37">
            <v>11623952.68</v>
          </cell>
          <cell r="F37">
            <v>415593836.74200004</v>
          </cell>
        </row>
        <row r="38">
          <cell r="D38">
            <v>3835158.715</v>
          </cell>
          <cell r="E38">
            <v>-1394854.065</v>
          </cell>
          <cell r="F38">
            <v>28486837.207999997</v>
          </cell>
        </row>
        <row r="39">
          <cell r="E39">
            <v>392778.5</v>
          </cell>
          <cell r="F39">
            <v>5119021.4</v>
          </cell>
        </row>
        <row r="40">
          <cell r="E40">
            <v>-34765.16</v>
          </cell>
          <cell r="F40">
            <v>1107702</v>
          </cell>
        </row>
        <row r="41">
          <cell r="E41">
            <v>18864349</v>
          </cell>
        </row>
        <row r="42">
          <cell r="D42">
            <v>-138691015.85000002</v>
          </cell>
          <cell r="E42">
            <v>-11913342.663299996</v>
          </cell>
        </row>
        <row r="51">
          <cell r="D51">
            <v>58615276.16538</v>
          </cell>
          <cell r="E51">
            <v>-12184846.21977</v>
          </cell>
          <cell r="F51">
            <v>4206922.579739984</v>
          </cell>
        </row>
        <row r="52">
          <cell r="D52">
            <v>34545694.25155</v>
          </cell>
          <cell r="E52">
            <v>-1128419.5821499978</v>
          </cell>
          <cell r="F52">
            <v>8904713.807780001</v>
          </cell>
        </row>
        <row r="53">
          <cell r="D53">
            <v>0</v>
          </cell>
          <cell r="E53">
            <v>-764753.43</v>
          </cell>
          <cell r="F53">
            <v>-667358.5799999998</v>
          </cell>
        </row>
        <row r="54">
          <cell r="D54">
            <v>3197253.00325</v>
          </cell>
          <cell r="E54">
            <v>-2361075.5561</v>
          </cell>
          <cell r="F54">
            <v>22345307.082888406</v>
          </cell>
        </row>
        <row r="55">
          <cell r="D55">
            <v>1066635.715</v>
          </cell>
          <cell r="E55">
            <v>-121951.41499999986</v>
          </cell>
          <cell r="F55">
            <v>2613754.8780000005</v>
          </cell>
        </row>
        <row r="56">
          <cell r="D56">
            <v>0</v>
          </cell>
          <cell r="E56">
            <v>-518827.53</v>
          </cell>
          <cell r="F56">
            <v>431332.59500000003</v>
          </cell>
        </row>
        <row r="58">
          <cell r="D58">
            <v>17139077.507999998</v>
          </cell>
          <cell r="E58">
            <v>815684.5269999999</v>
          </cell>
          <cell r="F58">
            <v>9937657.365999999</v>
          </cell>
        </row>
        <row r="59">
          <cell r="D59">
            <v>5948882.63</v>
          </cell>
          <cell r="E59">
            <v>-312940.9580000001</v>
          </cell>
          <cell r="F59">
            <v>19534907.786</v>
          </cell>
        </row>
        <row r="61">
          <cell r="D61">
            <v>-138691015.85000002</v>
          </cell>
          <cell r="F61">
            <v>-362042203.17304</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 1"/>
      <sheetName val="sum-grp"/>
      <sheetName val="sum-co"/>
      <sheetName val="compared"/>
      <sheetName val="detailed pl"/>
      <sheetName val="Sheet1"/>
      <sheetName val="2"/>
      <sheetName val="3"/>
      <sheetName val="5"/>
      <sheetName val="Sheet3"/>
      <sheetName val="Op45&amp;6"/>
      <sheetName val="4"/>
      <sheetName val="turnpbt"/>
      <sheetName val="Current"/>
    </sheetNames>
    <sheetDataSet>
      <sheetData sheetId="0">
        <row r="90">
          <cell r="AE90">
            <v>0</v>
          </cell>
        </row>
        <row r="94">
          <cell r="DI94">
            <v>1399783</v>
          </cell>
        </row>
        <row r="95">
          <cell r="DI95">
            <v>17083103.674881097</v>
          </cell>
        </row>
        <row r="96">
          <cell r="DI96">
            <v>7361260.755</v>
          </cell>
        </row>
        <row r="97">
          <cell r="DI97">
            <v>1119117.46</v>
          </cell>
        </row>
        <row r="98">
          <cell r="DI98">
            <v>2398115.0958325</v>
          </cell>
        </row>
        <row r="99">
          <cell r="DI99">
            <v>255093.84</v>
          </cell>
        </row>
        <row r="100">
          <cell r="DI100">
            <v>-22280.41362680006</v>
          </cell>
        </row>
        <row r="101">
          <cell r="DI101">
            <v>255370.92692979996</v>
          </cell>
        </row>
        <row r="102">
          <cell r="DI102">
            <v>27865.5</v>
          </cell>
        </row>
        <row r="103">
          <cell r="DI103">
            <v>39023.619999999995</v>
          </cell>
        </row>
        <row r="104">
          <cell r="DI104">
            <v>0</v>
          </cell>
        </row>
        <row r="105">
          <cell r="DI105">
            <v>-566106</v>
          </cell>
        </row>
        <row r="106">
          <cell r="DI106">
            <v>157195.94</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ow r="13">
          <cell r="AH13">
            <v>15186588.14047</v>
          </cell>
        </row>
        <row r="14">
          <cell r="AH14">
            <v>26838762.66100001</v>
          </cell>
        </row>
        <row r="20">
          <cell r="AH20">
            <v>1734882.35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143"/>
  <sheetViews>
    <sheetView workbookViewId="0" topLeftCell="A11">
      <pane xSplit="4" ySplit="4" topLeftCell="E57" activePane="bottomRight" state="frozen"/>
      <selection pane="topLeft" activeCell="A11" sqref="A11"/>
      <selection pane="topRight" activeCell="E11" sqref="E11"/>
      <selection pane="bottomLeft" activeCell="A15" sqref="A15"/>
      <selection pane="bottomRight" activeCell="E62" sqref="E62"/>
    </sheetView>
  </sheetViews>
  <sheetFormatPr defaultColWidth="8.88671875" defaultRowHeight="15"/>
  <cols>
    <col min="1" max="1" width="1.99609375" style="7" customWidth="1"/>
    <col min="2" max="2" width="2.10546875" style="100" customWidth="1"/>
    <col min="3" max="3" width="1.77734375" style="7" customWidth="1"/>
    <col min="4" max="4" width="27.10546875" style="7" customWidth="1"/>
    <col min="5" max="5" width="9.6640625" style="7" customWidth="1"/>
    <col min="6" max="6" width="9.99609375" style="7" customWidth="1"/>
    <col min="7" max="7" width="2.6640625" style="7" customWidth="1"/>
    <col min="8" max="8" width="9.6640625" style="7" customWidth="1"/>
    <col min="9" max="9" width="10.10546875" style="7" customWidth="1"/>
    <col min="10" max="10" width="3.21484375" style="7" customWidth="1"/>
    <col min="11" max="11" width="8.77734375" style="7" customWidth="1"/>
    <col min="12" max="12" width="8.77734375" style="7" bestFit="1" customWidth="1"/>
    <col min="13" max="16384" width="8.77734375" style="7" customWidth="1"/>
  </cols>
  <sheetData>
    <row r="1" spans="1:9" ht="12">
      <c r="A1" s="183" t="s">
        <v>49</v>
      </c>
      <c r="B1" s="184"/>
      <c r="C1" s="184"/>
      <c r="D1" s="184"/>
      <c r="E1" s="184"/>
      <c r="F1" s="184"/>
      <c r="G1" s="184"/>
      <c r="H1" s="184"/>
      <c r="I1" s="184"/>
    </row>
    <row r="2" spans="1:9" ht="12">
      <c r="A2" s="185" t="s">
        <v>87</v>
      </c>
      <c r="B2" s="185"/>
      <c r="C2" s="185"/>
      <c r="D2" s="185"/>
      <c r="E2" s="185"/>
      <c r="F2" s="185"/>
      <c r="G2" s="185"/>
      <c r="H2" s="185"/>
      <c r="I2" s="185"/>
    </row>
    <row r="3" ht="24" customHeight="1">
      <c r="A3" s="7" t="s">
        <v>88</v>
      </c>
    </row>
    <row r="4" spans="1:7" ht="12">
      <c r="A4" s="92" t="s">
        <v>46</v>
      </c>
      <c r="B4" s="145"/>
      <c r="C4" s="113"/>
      <c r="D4" s="113"/>
      <c r="E4" s="113"/>
      <c r="F4" s="92"/>
      <c r="G4" s="113"/>
    </row>
    <row r="6" ht="12">
      <c r="A6" s="6" t="s">
        <v>89</v>
      </c>
    </row>
    <row r="8" spans="5:15" ht="12" thickBot="1">
      <c r="E8" s="186" t="s">
        <v>90</v>
      </c>
      <c r="F8" s="187"/>
      <c r="G8" s="139"/>
      <c r="H8" s="186" t="s">
        <v>91</v>
      </c>
      <c r="I8" s="187"/>
      <c r="J8" s="139"/>
      <c r="K8" s="186"/>
      <c r="L8" s="187"/>
      <c r="M8" s="139"/>
      <c r="N8" s="186" t="s">
        <v>91</v>
      </c>
      <c r="O8" s="187"/>
    </row>
    <row r="9" spans="5:15" ht="13.5" customHeight="1" thickTop="1">
      <c r="E9" s="8" t="s">
        <v>92</v>
      </c>
      <c r="F9" s="9" t="s">
        <v>95</v>
      </c>
      <c r="G9" s="10"/>
      <c r="H9" s="8" t="s">
        <v>92</v>
      </c>
      <c r="I9" s="9" t="s">
        <v>95</v>
      </c>
      <c r="J9" s="139"/>
      <c r="K9" s="8" t="s">
        <v>92</v>
      </c>
      <c r="L9" s="9" t="s">
        <v>92</v>
      </c>
      <c r="M9" s="10"/>
      <c r="N9" s="8" t="s">
        <v>92</v>
      </c>
      <c r="O9" s="9" t="s">
        <v>95</v>
      </c>
    </row>
    <row r="10" spans="5:15" ht="13.5" customHeight="1">
      <c r="E10" s="8" t="s">
        <v>93</v>
      </c>
      <c r="F10" s="11" t="s">
        <v>93</v>
      </c>
      <c r="G10" s="10"/>
      <c r="H10" s="8" t="s">
        <v>93</v>
      </c>
      <c r="I10" s="11" t="s">
        <v>93</v>
      </c>
      <c r="J10" s="139"/>
      <c r="K10" s="8" t="s">
        <v>93</v>
      </c>
      <c r="L10" s="11" t="s">
        <v>93</v>
      </c>
      <c r="M10" s="10"/>
      <c r="N10" s="8" t="s">
        <v>93</v>
      </c>
      <c r="O10" s="11" t="s">
        <v>93</v>
      </c>
    </row>
    <row r="11" spans="5:15" ht="13.5" customHeight="1">
      <c r="E11" s="8" t="s">
        <v>94</v>
      </c>
      <c r="F11" s="11" t="s">
        <v>96</v>
      </c>
      <c r="G11" s="10"/>
      <c r="H11" s="8" t="s">
        <v>176</v>
      </c>
      <c r="I11" s="11" t="s">
        <v>96</v>
      </c>
      <c r="J11" s="139"/>
      <c r="K11" s="8" t="s">
        <v>39</v>
      </c>
      <c r="L11" s="11" t="s">
        <v>39</v>
      </c>
      <c r="M11" s="10"/>
      <c r="N11" s="8" t="s">
        <v>176</v>
      </c>
      <c r="O11" s="8" t="s">
        <v>176</v>
      </c>
    </row>
    <row r="12" spans="5:15" ht="13.5" customHeight="1">
      <c r="E12" s="8"/>
      <c r="F12" s="11" t="s">
        <v>94</v>
      </c>
      <c r="G12" s="10"/>
      <c r="H12" s="8"/>
      <c r="I12" s="11" t="s">
        <v>177</v>
      </c>
      <c r="J12" s="139"/>
      <c r="K12" s="8"/>
      <c r="L12" s="11"/>
      <c r="M12" s="10"/>
      <c r="N12" s="8"/>
      <c r="O12" s="8"/>
    </row>
    <row r="13" spans="5:15" ht="13.5" customHeight="1">
      <c r="E13" s="140" t="s">
        <v>38</v>
      </c>
      <c r="F13" s="141" t="s">
        <v>145</v>
      </c>
      <c r="G13" s="139"/>
      <c r="H13" s="140" t="s">
        <v>38</v>
      </c>
      <c r="I13" s="141" t="s">
        <v>145</v>
      </c>
      <c r="J13" s="139"/>
      <c r="K13" s="140" t="s">
        <v>97</v>
      </c>
      <c r="L13" s="141" t="s">
        <v>145</v>
      </c>
      <c r="M13" s="139"/>
      <c r="N13" s="140" t="s">
        <v>38</v>
      </c>
      <c r="O13" s="141" t="s">
        <v>145</v>
      </c>
    </row>
    <row r="14" spans="5:15" ht="13.5" customHeight="1">
      <c r="E14" s="142" t="s">
        <v>146</v>
      </c>
      <c r="F14" s="143" t="s">
        <v>146</v>
      </c>
      <c r="G14" s="139"/>
      <c r="H14" s="142" t="s">
        <v>146</v>
      </c>
      <c r="I14" s="143" t="s">
        <v>146</v>
      </c>
      <c r="J14" s="139"/>
      <c r="K14" s="142" t="s">
        <v>146</v>
      </c>
      <c r="L14" s="143" t="s">
        <v>146</v>
      </c>
      <c r="M14" s="139"/>
      <c r="N14" s="142" t="s">
        <v>146</v>
      </c>
      <c r="O14" s="143" t="s">
        <v>146</v>
      </c>
    </row>
    <row r="15" ht="13.5" customHeight="1"/>
    <row r="16" spans="1:15" ht="13.5" customHeight="1" thickBot="1">
      <c r="A16" s="12">
        <v>1</v>
      </c>
      <c r="B16" s="100" t="s">
        <v>98</v>
      </c>
      <c r="C16" s="7" t="s">
        <v>84</v>
      </c>
      <c r="E16" s="99">
        <f>+H16-K16</f>
        <v>82842.69345318002</v>
      </c>
      <c r="F16" s="73" t="s">
        <v>139</v>
      </c>
      <c r="H16" s="100">
        <f>('[2]PL'!$DF$74+'[2]PL'!$DF$91)/1000</f>
        <v>265433.69345318</v>
      </c>
      <c r="I16" s="126">
        <v>294046</v>
      </c>
      <c r="K16" s="99">
        <v>182591</v>
      </c>
      <c r="L16" s="73" t="s">
        <v>139</v>
      </c>
      <c r="N16" s="100">
        <f>('[1]PL'!$DI$74+'[1]PL'!$DI$91)/1000</f>
        <v>182590.71161535996</v>
      </c>
      <c r="O16" s="73" t="s">
        <v>139</v>
      </c>
    </row>
    <row r="17" spans="1:15" ht="13.5" customHeight="1" thickBot="1">
      <c r="A17" s="12"/>
      <c r="B17" s="100" t="s">
        <v>99</v>
      </c>
      <c r="C17" s="7" t="s">
        <v>101</v>
      </c>
      <c r="E17" s="163">
        <v>0</v>
      </c>
      <c r="F17" s="123" t="s">
        <v>139</v>
      </c>
      <c r="H17" s="133">
        <v>0</v>
      </c>
      <c r="I17" s="134">
        <v>0</v>
      </c>
      <c r="K17" s="101">
        <v>0</v>
      </c>
      <c r="L17" s="123" t="s">
        <v>139</v>
      </c>
      <c r="N17" s="101">
        <v>0</v>
      </c>
      <c r="O17" s="123" t="s">
        <v>139</v>
      </c>
    </row>
    <row r="18" spans="1:15" ht="13.5" customHeight="1" thickBot="1">
      <c r="A18" s="12"/>
      <c r="B18" s="100" t="s">
        <v>100</v>
      </c>
      <c r="C18" s="7" t="s">
        <v>102</v>
      </c>
      <c r="E18" s="99">
        <f>+H18-K18</f>
        <v>22917.910948779994</v>
      </c>
      <c r="F18" s="123" t="s">
        <v>139</v>
      </c>
      <c r="H18" s="102">
        <f>(SUM('[2]PL'!$DF$91:$DI$103)+'[2]PL'!$AE$87)/1000</f>
        <v>34614.910948779994</v>
      </c>
      <c r="I18" s="135">
        <f>SUM('[6]Sheet 1'!$DI$94:$DI$106)/1000+'[6]Sheet 1'!$AE$90/1000</f>
        <v>29507.5433990166</v>
      </c>
      <c r="K18" s="103">
        <v>11697</v>
      </c>
      <c r="L18" s="123" t="s">
        <v>139</v>
      </c>
      <c r="N18" s="102">
        <f>(SUM('[1]PL'!$DI$91:$DI$103)+'[1]PL'!$AE$87)/1000</f>
        <v>11697.450540209993</v>
      </c>
      <c r="O18" s="123" t="s">
        <v>139</v>
      </c>
    </row>
    <row r="19" spans="1:9" ht="13.5" customHeight="1">
      <c r="A19" s="12"/>
      <c r="I19" s="109"/>
    </row>
    <row r="20" spans="1:9" ht="13.5" customHeight="1">
      <c r="A20" s="12">
        <v>2</v>
      </c>
      <c r="B20" s="100" t="s">
        <v>98</v>
      </c>
      <c r="C20" s="7" t="s">
        <v>103</v>
      </c>
      <c r="I20" s="109"/>
    </row>
    <row r="21" spans="1:9" ht="13.5" customHeight="1">
      <c r="A21" s="12"/>
      <c r="D21" s="7" t="s">
        <v>104</v>
      </c>
      <c r="I21" s="109"/>
    </row>
    <row r="22" spans="1:9" ht="13.5" customHeight="1">
      <c r="A22" s="12"/>
      <c r="D22" s="7" t="s">
        <v>105</v>
      </c>
      <c r="I22" s="109"/>
    </row>
    <row r="23" spans="1:15" ht="13.5" customHeight="1">
      <c r="A23" s="12"/>
      <c r="D23" s="7" t="s">
        <v>106</v>
      </c>
      <c r="E23" s="104">
        <f>+H23-K23</f>
        <v>6529.13279708499</v>
      </c>
      <c r="F23" s="124" t="s">
        <v>139</v>
      </c>
      <c r="H23" s="104">
        <f>+H30-H24-H25-H26</f>
        <v>-4022.8672029150102</v>
      </c>
      <c r="I23" s="129">
        <f>+I30-I24-I25-I26</f>
        <v>47089.468451470006</v>
      </c>
      <c r="K23" s="104">
        <f>SUM(N23:N25)-K24-K25</f>
        <v>-10552</v>
      </c>
      <c r="L23" s="124" t="s">
        <v>139</v>
      </c>
      <c r="N23" s="105">
        <v>-10552</v>
      </c>
      <c r="O23" s="124" t="s">
        <v>139</v>
      </c>
    </row>
    <row r="24" spans="1:15" ht="13.5" customHeight="1">
      <c r="A24" s="12"/>
      <c r="B24" s="100" t="s">
        <v>99</v>
      </c>
      <c r="C24" s="7" t="s">
        <v>107</v>
      </c>
      <c r="E24" s="106">
        <f>+H24-K24</f>
        <v>-6051.802744154997</v>
      </c>
      <c r="F24" s="33" t="s">
        <v>139</v>
      </c>
      <c r="H24" s="107">
        <f>-'[3]Sheet1'!$AJ$14/1000</f>
        <v>-23625.802744154997</v>
      </c>
      <c r="I24" s="136">
        <f>-'[7]Sheet1'!$AH$14/1000</f>
        <v>-26838.762661000008</v>
      </c>
      <c r="K24" s="106">
        <v>-17574</v>
      </c>
      <c r="L24" s="33" t="s">
        <v>139</v>
      </c>
      <c r="N24" s="107">
        <v>-17574</v>
      </c>
      <c r="O24" s="33" t="s">
        <v>139</v>
      </c>
    </row>
    <row r="25" spans="1:15" ht="13.5" customHeight="1">
      <c r="A25" s="12"/>
      <c r="B25" s="100" t="s">
        <v>100</v>
      </c>
      <c r="C25" s="7" t="s">
        <v>108</v>
      </c>
      <c r="E25" s="106">
        <f>+H25-K25</f>
        <v>-2723.2161608599963</v>
      </c>
      <c r="F25" s="33" t="s">
        <v>139</v>
      </c>
      <c r="H25" s="107">
        <f>-SUM('[3]Sheet1'!$AJ$21:$AJ$22)/1000-'[3]Sheet1'!$AJ$13/1000</f>
        <v>-14544.216160859996</v>
      </c>
      <c r="I25" s="136">
        <f>-'[7]Sheet1'!$AH$13/1000+'[7]Sheet1'!$AH$20/1000</f>
        <v>-13451.70579047</v>
      </c>
      <c r="K25" s="106">
        <v>-11821</v>
      </c>
      <c r="L25" s="33" t="s">
        <v>139</v>
      </c>
      <c r="N25" s="107">
        <v>-11821</v>
      </c>
      <c r="O25" s="33" t="s">
        <v>139</v>
      </c>
    </row>
    <row r="26" spans="1:15" ht="13.5" customHeight="1">
      <c r="A26" s="12"/>
      <c r="B26" s="100" t="s">
        <v>109</v>
      </c>
      <c r="C26" s="7" t="s">
        <v>110</v>
      </c>
      <c r="E26" s="108">
        <f>+H26-K26</f>
        <v>-573.2547050000003</v>
      </c>
      <c r="F26" s="36" t="s">
        <v>139</v>
      </c>
      <c r="H26" s="125">
        <f>+'[2]PL'!$DF$139/1000</f>
        <v>-2789.2547050000003</v>
      </c>
      <c r="I26" s="130">
        <v>-27287</v>
      </c>
      <c r="K26" s="108">
        <v>-2216</v>
      </c>
      <c r="L26" s="36" t="s">
        <v>139</v>
      </c>
      <c r="N26" s="125">
        <f>+'[1]PL'!$DI$139/1000</f>
        <v>-2215.639528</v>
      </c>
      <c r="O26" s="36" t="s">
        <v>139</v>
      </c>
    </row>
    <row r="27" spans="1:14" ht="13.5" customHeight="1">
      <c r="A27" s="12"/>
      <c r="B27" s="100" t="s">
        <v>111</v>
      </c>
      <c r="C27" s="7" t="s">
        <v>112</v>
      </c>
      <c r="H27" s="100"/>
      <c r="I27" s="109"/>
      <c r="N27" s="100"/>
    </row>
    <row r="28" spans="1:14" ht="13.5" customHeight="1">
      <c r="A28" s="12"/>
      <c r="D28" s="7" t="s">
        <v>113</v>
      </c>
      <c r="H28" s="100"/>
      <c r="I28" s="109"/>
      <c r="N28" s="100"/>
    </row>
    <row r="29" spans="1:14" ht="13.5" customHeight="1">
      <c r="A29" s="12"/>
      <c r="D29" s="7" t="s">
        <v>114</v>
      </c>
      <c r="E29" s="100"/>
      <c r="H29" s="100"/>
      <c r="I29" s="109"/>
      <c r="K29" s="100"/>
      <c r="N29" s="100"/>
    </row>
    <row r="30" spans="1:15" ht="13.5" customHeight="1">
      <c r="A30" s="12"/>
      <c r="D30" s="7" t="s">
        <v>115</v>
      </c>
      <c r="E30" s="100">
        <f>SUM(E23:E26)</f>
        <v>-2819.1408129300034</v>
      </c>
      <c r="F30" s="12" t="s">
        <v>139</v>
      </c>
      <c r="H30" s="100">
        <f>((+'[2]PL'!$DF$141-'[2]PL'!$DF$135)/1000)-3</f>
        <v>-44982.14081293</v>
      </c>
      <c r="I30" s="109">
        <f>6799-27287</f>
        <v>-20488</v>
      </c>
      <c r="K30" s="100">
        <f>SUM(K23:K26)</f>
        <v>-42163</v>
      </c>
      <c r="L30" s="12" t="s">
        <v>139</v>
      </c>
      <c r="N30" s="100">
        <f>SUM(N23:N26)</f>
        <v>-42162.639528</v>
      </c>
      <c r="O30" s="12" t="s">
        <v>139</v>
      </c>
    </row>
    <row r="31" spans="1:15" ht="13.5" customHeight="1" thickBot="1">
      <c r="A31" s="12"/>
      <c r="B31" s="100" t="s">
        <v>116</v>
      </c>
      <c r="C31" s="7" t="s">
        <v>117</v>
      </c>
      <c r="E31" s="99">
        <f>+H31-K31</f>
        <v>10454.348736599997</v>
      </c>
      <c r="F31" s="73" t="s">
        <v>139</v>
      </c>
      <c r="H31" s="99">
        <f>+'[2]PL'!$DF$135/1000</f>
        <v>18864.348736599997</v>
      </c>
      <c r="I31" s="126">
        <v>7491</v>
      </c>
      <c r="K31" s="99">
        <v>8410</v>
      </c>
      <c r="L31" s="73" t="s">
        <v>139</v>
      </c>
      <c r="N31" s="99">
        <f>+'[1]PL'!$DI$135/1000</f>
        <v>8410.4389005</v>
      </c>
      <c r="O31" s="73" t="s">
        <v>139</v>
      </c>
    </row>
    <row r="32" spans="1:14" ht="13.5" customHeight="1">
      <c r="A32" s="12"/>
      <c r="B32" s="100" t="s">
        <v>118</v>
      </c>
      <c r="C32" s="7" t="s">
        <v>119</v>
      </c>
      <c r="E32" s="100"/>
      <c r="H32" s="100"/>
      <c r="I32" s="109"/>
      <c r="K32" s="100"/>
      <c r="N32" s="100"/>
    </row>
    <row r="33" spans="1:15" ht="13.5" customHeight="1">
      <c r="A33" s="12"/>
      <c r="B33" s="100" t="s">
        <v>79</v>
      </c>
      <c r="D33" s="7" t="s">
        <v>120</v>
      </c>
      <c r="E33" s="110">
        <f>ROUNDDOWN(SUM(E30:E31),0)</f>
        <v>7635</v>
      </c>
      <c r="F33" s="12" t="s">
        <v>139</v>
      </c>
      <c r="H33" s="110">
        <f>+H30+H31</f>
        <v>-26117.792076330006</v>
      </c>
      <c r="I33" s="109">
        <f>SUM(I30:I31)</f>
        <v>-12997</v>
      </c>
      <c r="K33" s="110">
        <f>ROUNDUP(SUM(K30:K31),0)</f>
        <v>-33753</v>
      </c>
      <c r="L33" s="12" t="s">
        <v>139</v>
      </c>
      <c r="N33" s="110">
        <f>ROUNDUP(SUM(N30:N31),0)</f>
        <v>-33753</v>
      </c>
      <c r="O33" s="12" t="s">
        <v>139</v>
      </c>
    </row>
    <row r="34" spans="1:15" ht="13.5" customHeight="1" thickBot="1">
      <c r="A34" s="12"/>
      <c r="B34" s="100" t="s">
        <v>121</v>
      </c>
      <c r="C34" s="7" t="s">
        <v>80</v>
      </c>
      <c r="E34" s="99">
        <v>-2401</v>
      </c>
      <c r="F34" s="73" t="s">
        <v>139</v>
      </c>
      <c r="H34" s="99">
        <v>-3685</v>
      </c>
      <c r="I34" s="126">
        <v>-7847</v>
      </c>
      <c r="K34" s="99">
        <v>-1284</v>
      </c>
      <c r="L34" s="73" t="s">
        <v>139</v>
      </c>
      <c r="N34" s="99">
        <f>SUM('[1]PL'!$DI$144:$DI$147)/1000</f>
        <v>-1284.06106917</v>
      </c>
      <c r="O34" s="73" t="s">
        <v>139</v>
      </c>
    </row>
    <row r="35" spans="1:14" ht="13.5" customHeight="1">
      <c r="A35" s="12"/>
      <c r="B35" s="100" t="s">
        <v>122</v>
      </c>
      <c r="C35" s="12" t="s">
        <v>122</v>
      </c>
      <c r="D35" s="7" t="s">
        <v>126</v>
      </c>
      <c r="E35" s="100"/>
      <c r="H35" s="100"/>
      <c r="K35" s="100"/>
      <c r="N35" s="100"/>
    </row>
    <row r="36" spans="1:15" ht="13.5" customHeight="1">
      <c r="A36" s="12"/>
      <c r="D36" s="7" t="s">
        <v>28</v>
      </c>
      <c r="E36" s="100">
        <f>+E33+E34</f>
        <v>5234</v>
      </c>
      <c r="F36" s="72" t="s">
        <v>139</v>
      </c>
      <c r="H36" s="100">
        <f>SUM(H33:H35)-0.5</f>
        <v>-29803.292076330006</v>
      </c>
      <c r="I36" s="100">
        <f>SUM(I33:I35)</f>
        <v>-20844</v>
      </c>
      <c r="K36" s="100">
        <f>SUM(K33:K35)</f>
        <v>-35037</v>
      </c>
      <c r="L36" s="72" t="s">
        <v>139</v>
      </c>
      <c r="N36" s="100">
        <f>SUM(N33:N35)</f>
        <v>-35037.06106917</v>
      </c>
      <c r="O36" s="72" t="s">
        <v>139</v>
      </c>
    </row>
    <row r="37" spans="1:15" ht="13.5" customHeight="1" thickBot="1">
      <c r="A37" s="12"/>
      <c r="C37" s="12" t="s">
        <v>125</v>
      </c>
      <c r="D37" s="7" t="s">
        <v>127</v>
      </c>
      <c r="E37" s="99">
        <v>-5227</v>
      </c>
      <c r="F37" s="73" t="s">
        <v>139</v>
      </c>
      <c r="H37" s="99">
        <f>ROUNDUP(+'[2]PL'!$DF$151/1000,0)+1</f>
        <v>-10180</v>
      </c>
      <c r="I37" s="126">
        <v>-1832</v>
      </c>
      <c r="K37" s="99">
        <v>-4953</v>
      </c>
      <c r="L37" s="73" t="s">
        <v>139</v>
      </c>
      <c r="N37" s="99">
        <f>+'[1]PL'!$DI$151/1000</f>
        <v>-4953.114930855244</v>
      </c>
      <c r="O37" s="73" t="s">
        <v>139</v>
      </c>
    </row>
    <row r="38" spans="1:14" ht="13.5" customHeight="1">
      <c r="A38" s="12"/>
      <c r="B38" s="100" t="s">
        <v>123</v>
      </c>
      <c r="C38" s="7" t="s">
        <v>128</v>
      </c>
      <c r="E38" s="100"/>
      <c r="H38" s="100"/>
      <c r="K38" s="100"/>
      <c r="N38" s="100"/>
    </row>
    <row r="39" spans="1:15" ht="13.5" customHeight="1">
      <c r="A39" s="12"/>
      <c r="D39" s="7" t="s">
        <v>129</v>
      </c>
      <c r="E39" s="100">
        <f>SUM(E36:E37)</f>
        <v>7</v>
      </c>
      <c r="F39" s="12" t="s">
        <v>139</v>
      </c>
      <c r="H39" s="100">
        <f>+H37+H36</f>
        <v>-39983.292076330006</v>
      </c>
      <c r="I39" s="100">
        <f>SUM(I36:I37)</f>
        <v>-22676</v>
      </c>
      <c r="K39" s="100">
        <f>SUM(K36:K37)</f>
        <v>-39990</v>
      </c>
      <c r="L39" s="12" t="s">
        <v>139</v>
      </c>
      <c r="N39" s="100">
        <f>SUM(N36:N37)</f>
        <v>-39990.17600002524</v>
      </c>
      <c r="O39" s="12" t="s">
        <v>139</v>
      </c>
    </row>
    <row r="40" spans="1:15" ht="13.5" customHeight="1">
      <c r="A40" s="12"/>
      <c r="B40" s="100" t="s">
        <v>124</v>
      </c>
      <c r="C40" s="12" t="s">
        <v>122</v>
      </c>
      <c r="D40" s="7" t="s">
        <v>130</v>
      </c>
      <c r="E40" s="137">
        <v>0</v>
      </c>
      <c r="F40" s="124" t="s">
        <v>139</v>
      </c>
      <c r="H40" s="137">
        <v>0</v>
      </c>
      <c r="I40" s="137">
        <v>0</v>
      </c>
      <c r="K40" s="104">
        <v>0</v>
      </c>
      <c r="L40" s="124" t="s">
        <v>139</v>
      </c>
      <c r="N40" s="104">
        <v>0</v>
      </c>
      <c r="O40" s="127" t="s">
        <v>139</v>
      </c>
    </row>
    <row r="41" spans="1:15" ht="13.5" customHeight="1">
      <c r="A41" s="12"/>
      <c r="C41" s="12" t="s">
        <v>125</v>
      </c>
      <c r="D41" s="7" t="s">
        <v>127</v>
      </c>
      <c r="E41" s="131">
        <v>0</v>
      </c>
      <c r="F41" s="33" t="s">
        <v>139</v>
      </c>
      <c r="H41" s="132">
        <v>0</v>
      </c>
      <c r="I41" s="132">
        <v>0</v>
      </c>
      <c r="K41" s="107">
        <v>0</v>
      </c>
      <c r="L41" s="33" t="s">
        <v>139</v>
      </c>
      <c r="N41" s="106">
        <v>0</v>
      </c>
      <c r="O41" s="27" t="s">
        <v>139</v>
      </c>
    </row>
    <row r="42" spans="1:15" ht="13.5" customHeight="1">
      <c r="A42" s="12"/>
      <c r="C42" s="12" t="s">
        <v>132</v>
      </c>
      <c r="D42" s="7" t="s">
        <v>131</v>
      </c>
      <c r="E42" s="107"/>
      <c r="F42" s="111"/>
      <c r="H42" s="132"/>
      <c r="I42" s="132"/>
      <c r="K42" s="107"/>
      <c r="L42" s="111"/>
      <c r="N42" s="106"/>
      <c r="O42" s="112"/>
    </row>
    <row r="43" spans="1:15" ht="13.5" customHeight="1">
      <c r="A43" s="12"/>
      <c r="B43" s="100" t="s">
        <v>79</v>
      </c>
      <c r="C43" s="12"/>
      <c r="D43" s="7" t="s">
        <v>50</v>
      </c>
      <c r="E43" s="138">
        <v>0</v>
      </c>
      <c r="F43" s="36" t="s">
        <v>139</v>
      </c>
      <c r="H43" s="138">
        <v>0</v>
      </c>
      <c r="I43" s="138">
        <v>0</v>
      </c>
      <c r="K43" s="108">
        <v>0</v>
      </c>
      <c r="L43" s="36" t="s">
        <v>139</v>
      </c>
      <c r="N43" s="108">
        <v>0</v>
      </c>
      <c r="O43" s="37" t="s">
        <v>139</v>
      </c>
    </row>
    <row r="44" spans="1:15" ht="13.5" customHeight="1" thickBot="1">
      <c r="A44" s="12"/>
      <c r="E44" s="159"/>
      <c r="F44" s="160"/>
      <c r="G44" s="113"/>
      <c r="H44" s="159"/>
      <c r="I44" s="160"/>
      <c r="J44" s="113"/>
      <c r="K44" s="159"/>
      <c r="L44" s="160"/>
      <c r="M44" s="113"/>
      <c r="N44" s="145"/>
      <c r="O44" s="113"/>
    </row>
    <row r="45" spans="1:15" ht="12" customHeight="1">
      <c r="A45" s="12"/>
      <c r="B45" s="100" t="s">
        <v>133</v>
      </c>
      <c r="C45" s="7" t="s">
        <v>135</v>
      </c>
      <c r="E45" s="188">
        <f>+E39</f>
        <v>7</v>
      </c>
      <c r="F45" s="190" t="s">
        <v>139</v>
      </c>
      <c r="G45" s="146"/>
      <c r="H45" s="188">
        <f>+H39</f>
        <v>-39983.292076330006</v>
      </c>
      <c r="I45" s="188">
        <f>+I39</f>
        <v>-22676</v>
      </c>
      <c r="J45" s="146"/>
      <c r="K45" s="188">
        <f>+K39</f>
        <v>-39990</v>
      </c>
      <c r="L45" s="190" t="s">
        <v>139</v>
      </c>
      <c r="M45" s="146"/>
      <c r="N45" s="146"/>
      <c r="O45" s="146"/>
    </row>
    <row r="46" spans="1:16" ht="9.75" customHeight="1" thickBot="1">
      <c r="A46" s="12"/>
      <c r="D46" s="7" t="s">
        <v>134</v>
      </c>
      <c r="E46" s="189"/>
      <c r="F46" s="191"/>
      <c r="G46" s="158"/>
      <c r="H46" s="189"/>
      <c r="I46" s="192"/>
      <c r="J46" s="158"/>
      <c r="K46" s="192"/>
      <c r="L46" s="191"/>
      <c r="M46" s="148"/>
      <c r="N46" s="149">
        <f>+N39</f>
        <v>-39990.17600002524</v>
      </c>
      <c r="O46" s="147" t="s">
        <v>139</v>
      </c>
      <c r="P46" s="6"/>
    </row>
    <row r="47" spans="1:3" ht="13.5" customHeight="1">
      <c r="A47" s="12"/>
      <c r="C47" s="12"/>
    </row>
    <row r="48" spans="1:15" ht="13.5" customHeight="1" thickBot="1">
      <c r="A48" s="12"/>
      <c r="C48" s="12"/>
      <c r="E48" s="186" t="s">
        <v>90</v>
      </c>
      <c r="F48" s="187"/>
      <c r="G48" s="139"/>
      <c r="H48" s="186" t="s">
        <v>91</v>
      </c>
      <c r="I48" s="187"/>
      <c r="J48" s="139"/>
      <c r="K48" s="186" t="s">
        <v>90</v>
      </c>
      <c r="L48" s="187"/>
      <c r="M48" s="139"/>
      <c r="N48" s="186" t="s">
        <v>91</v>
      </c>
      <c r="O48" s="187"/>
    </row>
    <row r="49" spans="1:15" ht="13.5" customHeight="1" thickTop="1">
      <c r="A49" s="12"/>
      <c r="C49" s="12"/>
      <c r="E49" s="8" t="s">
        <v>92</v>
      </c>
      <c r="F49" s="9" t="s">
        <v>95</v>
      </c>
      <c r="G49" s="10"/>
      <c r="H49" s="8" t="s">
        <v>92</v>
      </c>
      <c r="I49" s="9" t="s">
        <v>95</v>
      </c>
      <c r="J49" s="139"/>
      <c r="K49" s="8" t="s">
        <v>92</v>
      </c>
      <c r="L49" s="9" t="s">
        <v>95</v>
      </c>
      <c r="M49" s="10"/>
      <c r="N49" s="8" t="s">
        <v>92</v>
      </c>
      <c r="O49" s="9" t="s">
        <v>95</v>
      </c>
    </row>
    <row r="50" spans="1:15" ht="13.5" customHeight="1">
      <c r="A50" s="12"/>
      <c r="C50" s="12"/>
      <c r="E50" s="8" t="s">
        <v>93</v>
      </c>
      <c r="F50" s="11" t="s">
        <v>93</v>
      </c>
      <c r="G50" s="10"/>
      <c r="H50" s="8" t="s">
        <v>93</v>
      </c>
      <c r="I50" s="11" t="s">
        <v>93</v>
      </c>
      <c r="J50" s="139"/>
      <c r="K50" s="8" t="s">
        <v>93</v>
      </c>
      <c r="L50" s="11" t="s">
        <v>93</v>
      </c>
      <c r="M50" s="10"/>
      <c r="N50" s="8" t="s">
        <v>93</v>
      </c>
      <c r="O50" s="11" t="s">
        <v>93</v>
      </c>
    </row>
    <row r="51" spans="1:15" ht="13.5" customHeight="1">
      <c r="A51" s="12"/>
      <c r="C51" s="12"/>
      <c r="E51" s="8" t="s">
        <v>94</v>
      </c>
      <c r="F51" s="11" t="s">
        <v>96</v>
      </c>
      <c r="G51" s="10"/>
      <c r="H51" s="8" t="s">
        <v>176</v>
      </c>
      <c r="I51" s="11" t="s">
        <v>96</v>
      </c>
      <c r="J51" s="139"/>
      <c r="K51" s="8" t="s">
        <v>39</v>
      </c>
      <c r="L51" s="11" t="s">
        <v>96</v>
      </c>
      <c r="M51" s="10"/>
      <c r="N51" s="8" t="s">
        <v>176</v>
      </c>
      <c r="O51" s="11" t="s">
        <v>96</v>
      </c>
    </row>
    <row r="52" spans="1:15" ht="13.5" customHeight="1">
      <c r="A52" s="12"/>
      <c r="C52" s="12"/>
      <c r="E52" s="8"/>
      <c r="F52" s="11" t="s">
        <v>94</v>
      </c>
      <c r="G52" s="10"/>
      <c r="H52" s="8"/>
      <c r="I52" s="11" t="s">
        <v>177</v>
      </c>
      <c r="J52" s="139"/>
      <c r="K52" s="140" t="s">
        <v>40</v>
      </c>
      <c r="L52" s="11" t="s">
        <v>94</v>
      </c>
      <c r="M52" s="10"/>
      <c r="N52" s="8"/>
      <c r="O52" s="11" t="s">
        <v>177</v>
      </c>
    </row>
    <row r="53" spans="5:15" ht="13.5" customHeight="1">
      <c r="E53" s="140" t="s">
        <v>38</v>
      </c>
      <c r="F53" s="141" t="s">
        <v>145</v>
      </c>
      <c r="G53" s="139"/>
      <c r="H53" s="140" t="s">
        <v>38</v>
      </c>
      <c r="I53" s="141" t="s">
        <v>145</v>
      </c>
      <c r="J53" s="139"/>
      <c r="K53" s="140" t="s">
        <v>97</v>
      </c>
      <c r="L53" s="141" t="s">
        <v>145</v>
      </c>
      <c r="M53" s="139"/>
      <c r="N53" s="140" t="s">
        <v>38</v>
      </c>
      <c r="O53" s="141" t="s">
        <v>145</v>
      </c>
    </row>
    <row r="54" spans="1:15" ht="13.5" customHeight="1">
      <c r="A54" s="12"/>
      <c r="C54" s="12"/>
      <c r="E54" s="142" t="s">
        <v>146</v>
      </c>
      <c r="F54" s="143" t="s">
        <v>146</v>
      </c>
      <c r="G54" s="139"/>
      <c r="H54" s="142" t="s">
        <v>146</v>
      </c>
      <c r="I54" s="143" t="s">
        <v>146</v>
      </c>
      <c r="J54" s="139"/>
      <c r="K54" s="142" t="s">
        <v>146</v>
      </c>
      <c r="L54" s="143" t="s">
        <v>146</v>
      </c>
      <c r="M54" s="139"/>
      <c r="N54" s="142" t="s">
        <v>146</v>
      </c>
      <c r="O54" s="143" t="s">
        <v>146</v>
      </c>
    </row>
    <row r="55" spans="1:15" ht="13.5" customHeight="1">
      <c r="A55" s="12"/>
      <c r="C55" s="12"/>
      <c r="E55" s="144"/>
      <c r="F55" s="144"/>
      <c r="G55" s="139"/>
      <c r="H55" s="144"/>
      <c r="I55" s="144"/>
      <c r="J55" s="139"/>
      <c r="K55" s="144"/>
      <c r="L55" s="144"/>
      <c r="M55" s="139"/>
      <c r="N55" s="144"/>
      <c r="O55" s="144"/>
    </row>
    <row r="56" spans="1:15" ht="13.5" customHeight="1">
      <c r="A56" s="12"/>
      <c r="C56" s="12"/>
      <c r="E56" s="72"/>
      <c r="F56" s="72"/>
      <c r="H56" s="72"/>
      <c r="I56" s="72"/>
      <c r="K56" s="72"/>
      <c r="L56" s="72"/>
      <c r="N56" s="72"/>
      <c r="O56" s="72"/>
    </row>
    <row r="57" spans="1:3" ht="13.5" customHeight="1">
      <c r="A57" s="12">
        <v>3</v>
      </c>
      <c r="B57" s="100" t="s">
        <v>98</v>
      </c>
      <c r="C57" s="13" t="s">
        <v>252</v>
      </c>
    </row>
    <row r="58" spans="1:4" ht="13.5" customHeight="1">
      <c r="A58" s="12"/>
      <c r="D58" s="13" t="s">
        <v>136</v>
      </c>
    </row>
    <row r="59" spans="1:4" ht="13.5" customHeight="1">
      <c r="A59" s="12"/>
      <c r="D59" s="13" t="s">
        <v>137</v>
      </c>
    </row>
    <row r="60" spans="1:15" ht="13.5" customHeight="1">
      <c r="A60" s="12"/>
      <c r="C60" s="12" t="s">
        <v>122</v>
      </c>
      <c r="D60" s="7" t="s">
        <v>247</v>
      </c>
      <c r="E60" s="211">
        <f>ROUNDDOWN((+E39/199789)*100,3)</f>
        <v>0.003</v>
      </c>
      <c r="F60" s="12" t="s">
        <v>139</v>
      </c>
      <c r="H60" s="70">
        <f>(+H39/199789)*100</f>
        <v>-20.012759499436907</v>
      </c>
      <c r="I60" s="70">
        <f>(+I39/199789)*100-0.01</f>
        <v>-11.359974222805059</v>
      </c>
      <c r="K60" s="70">
        <f>(+K39/199789)*100</f>
        <v>-20.016117003438627</v>
      </c>
      <c r="L60" s="12" t="s">
        <v>139</v>
      </c>
      <c r="N60" s="70">
        <f>(+N39/199789)*100</f>
        <v>-20.01620509638931</v>
      </c>
      <c r="O60" s="12" t="s">
        <v>139</v>
      </c>
    </row>
    <row r="61" spans="1:15" ht="13.5" customHeight="1">
      <c r="A61" s="12"/>
      <c r="C61" s="12" t="s">
        <v>125</v>
      </c>
      <c r="D61" s="7" t="s">
        <v>246</v>
      </c>
      <c r="E61" s="211">
        <f>+E60</f>
        <v>0.003</v>
      </c>
      <c r="F61" s="12" t="s">
        <v>139</v>
      </c>
      <c r="H61" s="70">
        <f>(+H39/199789)*100</f>
        <v>-20.012759499436907</v>
      </c>
      <c r="I61" s="70">
        <f>(+I39/199789)*100-0.01</f>
        <v>-11.359974222805059</v>
      </c>
      <c r="K61" s="70">
        <f>(+K39/199789)*100</f>
        <v>-20.016117003438627</v>
      </c>
      <c r="L61" s="12" t="s">
        <v>139</v>
      </c>
      <c r="N61" s="70">
        <f>(+N39/199789)*100</f>
        <v>-20.01620509638931</v>
      </c>
      <c r="O61" s="12" t="s">
        <v>139</v>
      </c>
    </row>
    <row r="62" spans="1:3" ht="13.5" customHeight="1">
      <c r="A62" s="14" t="s">
        <v>138</v>
      </c>
      <c r="C62" s="13"/>
    </row>
    <row r="63" spans="1:3" ht="13.5" customHeight="1">
      <c r="A63" s="12" t="s">
        <v>139</v>
      </c>
      <c r="B63" s="162" t="s">
        <v>78</v>
      </c>
      <c r="C63" s="13" t="s">
        <v>52</v>
      </c>
    </row>
    <row r="64" spans="1:3" ht="13.5" customHeight="1">
      <c r="A64" s="12"/>
      <c r="C64" s="13"/>
    </row>
    <row r="65" spans="1:3" ht="12">
      <c r="A65" s="12"/>
      <c r="C65" s="13"/>
    </row>
    <row r="66" spans="1:9" ht="12">
      <c r="A66" s="183" t="s">
        <v>49</v>
      </c>
      <c r="B66" s="184"/>
      <c r="C66" s="184"/>
      <c r="D66" s="184"/>
      <c r="E66" s="184"/>
      <c r="F66" s="184"/>
      <c r="G66" s="184"/>
      <c r="H66" s="184"/>
      <c r="I66" s="184"/>
    </row>
    <row r="67" spans="1:9" ht="12">
      <c r="A67" s="184" t="s">
        <v>87</v>
      </c>
      <c r="B67" s="184"/>
      <c r="C67" s="184"/>
      <c r="D67" s="184"/>
      <c r="E67" s="184"/>
      <c r="F67" s="184"/>
      <c r="G67" s="184"/>
      <c r="H67" s="184"/>
      <c r="I67" s="184"/>
    </row>
    <row r="68" spans="1:9" ht="12">
      <c r="A68" s="182" t="s">
        <v>47</v>
      </c>
      <c r="B68" s="183"/>
      <c r="C68" s="183"/>
      <c r="D68" s="183"/>
      <c r="E68" s="183"/>
      <c r="F68" s="183"/>
      <c r="G68" s="183"/>
      <c r="H68" s="183"/>
      <c r="I68" s="183"/>
    </row>
    <row r="69" spans="1:3" ht="12">
      <c r="A69" s="12"/>
      <c r="C69" s="13"/>
    </row>
    <row r="70" spans="1:8" ht="12">
      <c r="A70" s="12"/>
      <c r="C70" s="13"/>
      <c r="F70" s="124" t="s">
        <v>141</v>
      </c>
      <c r="H70" s="124" t="s">
        <v>141</v>
      </c>
    </row>
    <row r="71" spans="1:8" ht="12" customHeight="1">
      <c r="A71" s="12"/>
      <c r="C71" s="13"/>
      <c r="F71" s="33" t="s">
        <v>140</v>
      </c>
      <c r="H71" s="33" t="s">
        <v>142</v>
      </c>
    </row>
    <row r="72" spans="1:8" ht="12" customHeight="1">
      <c r="A72" s="12"/>
      <c r="C72" s="13"/>
      <c r="F72" s="33" t="s">
        <v>92</v>
      </c>
      <c r="H72" s="33" t="s">
        <v>143</v>
      </c>
    </row>
    <row r="73" spans="1:8" ht="13.5" customHeight="1">
      <c r="A73" s="12"/>
      <c r="C73" s="12"/>
      <c r="F73" s="33" t="s">
        <v>94</v>
      </c>
      <c r="H73" s="33" t="s">
        <v>144</v>
      </c>
    </row>
    <row r="74" spans="1:8" ht="13.5" customHeight="1">
      <c r="A74" s="12"/>
      <c r="C74" s="12"/>
      <c r="F74" s="17" t="s">
        <v>38</v>
      </c>
      <c r="H74" s="17" t="s">
        <v>145</v>
      </c>
    </row>
    <row r="75" spans="1:8" ht="13.5" customHeight="1">
      <c r="A75" s="12"/>
      <c r="C75" s="12"/>
      <c r="F75" s="36" t="s">
        <v>146</v>
      </c>
      <c r="H75" s="36" t="s">
        <v>146</v>
      </c>
    </row>
    <row r="76" spans="1:5" ht="13.5" customHeight="1">
      <c r="A76" s="12"/>
      <c r="C76" s="12"/>
      <c r="E76" s="113"/>
    </row>
    <row r="77" spans="1:8" ht="13.5" customHeight="1">
      <c r="A77" s="15" t="s">
        <v>152</v>
      </c>
      <c r="B77" s="100" t="s">
        <v>147</v>
      </c>
      <c r="C77" s="13"/>
      <c r="D77" s="13"/>
      <c r="E77" s="113"/>
      <c r="F77" s="7">
        <f>+'[2]PL'!$DF$26/1000</f>
        <v>94608.48162375002</v>
      </c>
      <c r="H77" s="7">
        <v>105136</v>
      </c>
    </row>
    <row r="78" spans="1:8" ht="13.5" customHeight="1">
      <c r="A78" s="15" t="s">
        <v>153</v>
      </c>
      <c r="B78" s="100" t="s">
        <v>179</v>
      </c>
      <c r="C78" s="13"/>
      <c r="D78" s="13"/>
      <c r="E78" s="113"/>
      <c r="F78" s="7">
        <f>+'[2]PL'!$DF$27/1000</f>
        <v>108554.59553069998</v>
      </c>
      <c r="H78" s="7">
        <v>82075</v>
      </c>
    </row>
    <row r="79" spans="1:8" ht="13.5" customHeight="1">
      <c r="A79" s="15" t="s">
        <v>154</v>
      </c>
      <c r="B79" s="100" t="s">
        <v>148</v>
      </c>
      <c r="C79" s="13"/>
      <c r="D79" s="13"/>
      <c r="E79" s="113"/>
      <c r="F79" s="114">
        <v>190546</v>
      </c>
      <c r="G79" s="128" t="s">
        <v>79</v>
      </c>
      <c r="H79" s="7">
        <v>149950</v>
      </c>
    </row>
    <row r="80" spans="1:8" ht="13.5" customHeight="1">
      <c r="A80" s="15" t="s">
        <v>155</v>
      </c>
      <c r="B80" s="100" t="s">
        <v>149</v>
      </c>
      <c r="C80" s="13"/>
      <c r="D80" s="13"/>
      <c r="E80" s="113"/>
      <c r="F80" s="114">
        <f>+'[2]PL'!$DF$31/1000</f>
        <v>6098.17004</v>
      </c>
      <c r="G80" s="128"/>
      <c r="H80" s="7">
        <v>7454</v>
      </c>
    </row>
    <row r="81" spans="1:8" ht="13.5" customHeight="1">
      <c r="A81" s="15" t="s">
        <v>156</v>
      </c>
      <c r="B81" s="100" t="s">
        <v>150</v>
      </c>
      <c r="C81" s="13"/>
      <c r="D81" s="13"/>
      <c r="E81" s="113"/>
      <c r="F81" s="114">
        <f>SUM('[2]PL'!$DF$28+'[2]PL'!$DF$32+'[2]PL'!$DF$33)/1000</f>
        <v>45802.714773418404</v>
      </c>
      <c r="H81" s="7">
        <f>36186+7393</f>
        <v>43579</v>
      </c>
    </row>
    <row r="82" spans="1:5" ht="13.5" customHeight="1">
      <c r="A82" s="15" t="s">
        <v>160</v>
      </c>
      <c r="B82" s="100" t="s">
        <v>151</v>
      </c>
      <c r="C82" s="13"/>
      <c r="D82" s="13"/>
      <c r="E82" s="113"/>
    </row>
    <row r="83" spans="1:8" ht="6.75" customHeight="1">
      <c r="A83" s="12"/>
      <c r="C83" s="16"/>
      <c r="D83" s="13"/>
      <c r="E83" s="113"/>
      <c r="F83" s="150"/>
      <c r="H83" s="5"/>
    </row>
    <row r="84" spans="1:8" ht="13.5" customHeight="1">
      <c r="A84" s="12"/>
      <c r="C84" s="16" t="s">
        <v>183</v>
      </c>
      <c r="D84" s="13"/>
      <c r="E84" s="112"/>
      <c r="F84" s="115">
        <f>+'[2]PL'!$DF$39/1000</f>
        <v>115670.03909</v>
      </c>
      <c r="G84" s="113"/>
      <c r="H84" s="111">
        <v>50870</v>
      </c>
    </row>
    <row r="85" spans="1:8" ht="13.5" customHeight="1">
      <c r="A85" s="12"/>
      <c r="C85" s="16" t="s">
        <v>157</v>
      </c>
      <c r="D85" s="13"/>
      <c r="E85" s="112"/>
      <c r="F85" s="115">
        <f>+'[2]PL'!$DF$38/1000</f>
        <v>41273.64155694998</v>
      </c>
      <c r="H85" s="111">
        <v>45975</v>
      </c>
    </row>
    <row r="86" spans="1:8" ht="13.5" customHeight="1">
      <c r="A86" s="12"/>
      <c r="C86" s="16" t="s">
        <v>158</v>
      </c>
      <c r="D86" s="13"/>
      <c r="E86" s="112"/>
      <c r="F86" s="111">
        <f>+'[2]PL'!$DF$40/1000</f>
        <v>223441.68238416006</v>
      </c>
      <c r="H86" s="111">
        <v>227266</v>
      </c>
    </row>
    <row r="87" spans="1:8" ht="13.5" customHeight="1">
      <c r="A87" s="12"/>
      <c r="C87" s="16" t="s">
        <v>81</v>
      </c>
      <c r="D87" s="13"/>
      <c r="E87" s="112"/>
      <c r="F87" s="115">
        <v>52343</v>
      </c>
      <c r="H87" s="111">
        <v>93507</v>
      </c>
    </row>
    <row r="88" spans="1:8" ht="13.5" customHeight="1">
      <c r="A88" s="12"/>
      <c r="C88" s="16" t="s">
        <v>159</v>
      </c>
      <c r="D88" s="13"/>
      <c r="E88" s="112"/>
      <c r="F88" s="111">
        <f>+'[2]PL'!$DF$46/1000</f>
        <v>18227.48353124</v>
      </c>
      <c r="H88" s="111">
        <v>49674</v>
      </c>
    </row>
    <row r="89" spans="1:8" ht="13.5" customHeight="1">
      <c r="A89" s="12"/>
      <c r="C89" s="13"/>
      <c r="D89" s="13"/>
      <c r="E89" s="112"/>
      <c r="F89" s="116">
        <f>SUM(F83:F88)</f>
        <v>450955.84656235005</v>
      </c>
      <c r="H89" s="116">
        <f>SUM(H83:H88)</f>
        <v>467292</v>
      </c>
    </row>
    <row r="90" spans="1:8" ht="13.5" customHeight="1">
      <c r="A90" s="15">
        <v>7</v>
      </c>
      <c r="B90" s="100" t="s">
        <v>161</v>
      </c>
      <c r="C90" s="13"/>
      <c r="D90" s="13"/>
      <c r="E90" s="112"/>
      <c r="F90" s="111"/>
      <c r="H90" s="111"/>
    </row>
    <row r="91" spans="1:8" ht="13.5" customHeight="1">
      <c r="A91" s="12"/>
      <c r="C91" s="16" t="s">
        <v>83</v>
      </c>
      <c r="D91" s="13"/>
      <c r="E91" s="112"/>
      <c r="F91" s="111">
        <f>+'[2]PL'!$DF$58/1000</f>
        <v>319231.190474</v>
      </c>
      <c r="H91" s="111">
        <v>294121</v>
      </c>
    </row>
    <row r="92" spans="1:8" ht="13.5" customHeight="1">
      <c r="A92" s="12"/>
      <c r="C92" s="16" t="s">
        <v>82</v>
      </c>
      <c r="D92" s="13"/>
      <c r="E92" s="112"/>
      <c r="F92" s="111">
        <f>+'[2]PL'!$DF$51/1000</f>
        <v>148945.38086853002</v>
      </c>
      <c r="H92" s="111">
        <v>93867</v>
      </c>
    </row>
    <row r="93" spans="1:12" ht="13.5" customHeight="1">
      <c r="A93" s="12"/>
      <c r="C93" s="16" t="s">
        <v>162</v>
      </c>
      <c r="D93" s="13"/>
      <c r="E93" s="112"/>
      <c r="F93" s="111">
        <v>98128</v>
      </c>
      <c r="H93" s="111">
        <f>185955-H92</f>
        <v>92088</v>
      </c>
      <c r="L93" s="7">
        <f>2167406+495852+490483+97623+1679004+474523+3762457+490007+621744+4128356+3064612+2353321+6652396+4952941+887757+2250000+2937181+1974853+571733+490004</f>
        <v>40542253</v>
      </c>
    </row>
    <row r="94" spans="1:8" ht="13.5" customHeight="1">
      <c r="A94" s="12"/>
      <c r="C94" s="16" t="s">
        <v>163</v>
      </c>
      <c r="D94" s="13"/>
      <c r="E94" s="112"/>
      <c r="F94" s="111">
        <f>+'[2]PL'!$DF$57/1000</f>
        <v>2350.6958070000005</v>
      </c>
      <c r="H94" s="111">
        <v>6288</v>
      </c>
    </row>
    <row r="95" spans="1:8" ht="13.5" customHeight="1">
      <c r="A95" s="12"/>
      <c r="C95" s="16" t="s">
        <v>164</v>
      </c>
      <c r="D95" s="13"/>
      <c r="E95" s="117"/>
      <c r="F95" s="118">
        <f>ROUND('[2]PL'!$DF$59/1000,0)</f>
        <v>1438</v>
      </c>
      <c r="H95" s="118">
        <v>719</v>
      </c>
    </row>
    <row r="96" spans="1:8" ht="13.5" customHeight="1">
      <c r="A96" s="12"/>
      <c r="C96" s="13"/>
      <c r="D96" s="13"/>
      <c r="E96" s="112"/>
      <c r="F96" s="116">
        <f>ROUNDDOWN(SUM(F91:F95),0)</f>
        <v>570093</v>
      </c>
      <c r="H96" s="116">
        <f>SUM(H91:H95)</f>
        <v>487083</v>
      </c>
    </row>
    <row r="97" spans="1:8" ht="13.5" customHeight="1">
      <c r="A97" s="15">
        <v>8</v>
      </c>
      <c r="B97" s="100" t="s">
        <v>180</v>
      </c>
      <c r="C97" s="13"/>
      <c r="D97" s="13"/>
      <c r="E97" s="113"/>
      <c r="F97" s="7">
        <f>+F89-F96</f>
        <v>-119137.15343764995</v>
      </c>
      <c r="H97" s="7">
        <f>+H89-H96</f>
        <v>-19791</v>
      </c>
    </row>
    <row r="98" spans="1:8" ht="13.5" customHeight="1" thickBot="1">
      <c r="A98" s="12"/>
      <c r="C98" s="13"/>
      <c r="D98" s="13"/>
      <c r="E98" s="113"/>
      <c r="F98" s="119">
        <f>ROUNDUP(SUM(F77:F81)+F97,0)</f>
        <v>326473</v>
      </c>
      <c r="H98" s="120">
        <f>SUM(H77:H81)+H97</f>
        <v>368403</v>
      </c>
    </row>
    <row r="99" spans="1:8" ht="13.5" customHeight="1" thickTop="1">
      <c r="A99" s="12"/>
      <c r="C99" s="13"/>
      <c r="D99" s="13"/>
      <c r="E99" s="113"/>
      <c r="F99" s="113"/>
      <c r="H99" s="113"/>
    </row>
    <row r="100" spans="1:8" ht="13.5" customHeight="1">
      <c r="A100" s="15">
        <v>9</v>
      </c>
      <c r="B100" s="100" t="s">
        <v>169</v>
      </c>
      <c r="C100" s="13"/>
      <c r="D100" s="13"/>
      <c r="E100" s="113"/>
      <c r="F100" s="113"/>
      <c r="H100" s="113"/>
    </row>
    <row r="101" spans="1:8" ht="13.5" customHeight="1">
      <c r="A101" s="12" t="s">
        <v>79</v>
      </c>
      <c r="B101" s="100" t="s">
        <v>165</v>
      </c>
      <c r="C101" s="13"/>
      <c r="D101" s="13"/>
      <c r="E101" s="113"/>
      <c r="F101" s="7">
        <f>+'[2]PL'!$DF$12/1000</f>
        <v>99894.25049699997</v>
      </c>
      <c r="H101" s="7">
        <v>99894</v>
      </c>
    </row>
    <row r="102" spans="1:5" ht="13.5" customHeight="1">
      <c r="A102" s="12"/>
      <c r="B102" s="100" t="s">
        <v>166</v>
      </c>
      <c r="C102" s="13"/>
      <c r="D102" s="13"/>
      <c r="E102" s="113"/>
    </row>
    <row r="103" spans="1:8" ht="13.5" customHeight="1">
      <c r="A103" s="12"/>
      <c r="C103" s="16" t="s">
        <v>167</v>
      </c>
      <c r="D103" s="13"/>
      <c r="E103" s="113"/>
      <c r="F103" s="7">
        <v>49977</v>
      </c>
      <c r="H103" s="7">
        <v>49977</v>
      </c>
    </row>
    <row r="104" spans="1:8" ht="13.5" customHeight="1">
      <c r="A104" s="12"/>
      <c r="C104" s="16" t="s">
        <v>181</v>
      </c>
      <c r="D104" s="13"/>
      <c r="E104" s="113"/>
      <c r="F104" s="7">
        <v>-4770</v>
      </c>
      <c r="H104" s="7">
        <v>-5953</v>
      </c>
    </row>
    <row r="105" spans="1:8" ht="13.5" customHeight="1">
      <c r="A105" s="12"/>
      <c r="C105" s="16" t="s">
        <v>182</v>
      </c>
      <c r="D105" s="13"/>
      <c r="E105" s="113"/>
      <c r="F105" s="7">
        <v>949</v>
      </c>
      <c r="H105" s="7">
        <v>152</v>
      </c>
    </row>
    <row r="106" spans="1:8" ht="13.5" customHeight="1">
      <c r="A106" s="12"/>
      <c r="C106" s="16" t="s">
        <v>178</v>
      </c>
      <c r="D106" s="13"/>
      <c r="E106" s="113"/>
      <c r="F106" s="7">
        <v>1400</v>
      </c>
      <c r="H106" s="7">
        <v>1400</v>
      </c>
    </row>
    <row r="107" spans="1:8" ht="13.5" customHeight="1">
      <c r="A107" s="12"/>
      <c r="C107" s="16" t="s">
        <v>168</v>
      </c>
      <c r="D107" s="13"/>
      <c r="E107" s="113"/>
      <c r="F107" s="5">
        <v>103560</v>
      </c>
      <c r="H107" s="5">
        <v>144981</v>
      </c>
    </row>
    <row r="108" spans="1:8" ht="13.5" customHeight="1">
      <c r="A108" s="12"/>
      <c r="C108" s="13" t="s">
        <v>79</v>
      </c>
      <c r="D108" s="13"/>
      <c r="E108" s="113"/>
      <c r="F108" s="7">
        <f>SUM(F101:F107)</f>
        <v>251010.25049699997</v>
      </c>
      <c r="H108" s="7">
        <f>SUM(H101:H107)</f>
        <v>290451</v>
      </c>
    </row>
    <row r="109" spans="1:8" ht="13.5" customHeight="1">
      <c r="A109" s="15" t="s">
        <v>170</v>
      </c>
      <c r="B109" s="100" t="s">
        <v>172</v>
      </c>
      <c r="C109" s="13"/>
      <c r="D109" s="13"/>
      <c r="E109" s="113"/>
      <c r="F109" s="7">
        <f>+'[2]PL'!$DF$18/1000</f>
        <v>61700.26253757247</v>
      </c>
      <c r="H109" s="7">
        <v>51569</v>
      </c>
    </row>
    <row r="110" spans="1:8" ht="13.5" customHeight="1">
      <c r="A110" s="15" t="s">
        <v>171</v>
      </c>
      <c r="B110" s="100" t="s">
        <v>173</v>
      </c>
      <c r="C110" s="13"/>
      <c r="D110" s="13"/>
      <c r="E110" s="113"/>
      <c r="F110" s="7">
        <f>+'[2]PL'!$DF$20/1000</f>
        <v>9394.832</v>
      </c>
      <c r="H110" s="7">
        <v>21364</v>
      </c>
    </row>
    <row r="111" spans="1:8" ht="13.5" customHeight="1">
      <c r="A111" s="15" t="s">
        <v>175</v>
      </c>
      <c r="B111" s="100" t="s">
        <v>174</v>
      </c>
      <c r="C111" s="13"/>
      <c r="D111" s="13"/>
      <c r="E111" s="113"/>
      <c r="F111" s="7">
        <f>4367+1</f>
        <v>4368</v>
      </c>
      <c r="H111" s="7">
        <v>5019</v>
      </c>
    </row>
    <row r="112" spans="3:8" ht="13.5" customHeight="1" thickBot="1">
      <c r="C112" s="13"/>
      <c r="D112" s="13"/>
      <c r="E112" s="113"/>
      <c r="F112" s="120">
        <f>SUM(F108:F111)</f>
        <v>326473.3450345724</v>
      </c>
      <c r="H112" s="120">
        <f>SUM(H108:H111)</f>
        <v>368403</v>
      </c>
    </row>
    <row r="113" spans="3:8" ht="13.5" customHeight="1" thickTop="1">
      <c r="C113" s="13"/>
      <c r="D113" s="13"/>
      <c r="E113" s="113"/>
      <c r="H113" s="7" t="s">
        <v>79</v>
      </c>
    </row>
    <row r="114" spans="1:8" ht="13.5" customHeight="1">
      <c r="A114" s="15" t="s">
        <v>185</v>
      </c>
      <c r="B114" s="162" t="s">
        <v>70</v>
      </c>
      <c r="C114" s="13"/>
      <c r="D114" s="13"/>
      <c r="E114" s="121"/>
      <c r="F114" s="122">
        <f>(F108-F81)/(F101*2)</f>
        <v>1.0271238569918715</v>
      </c>
      <c r="H114" s="122">
        <f>(H108-H81)/(H101*2)</f>
        <v>1.2356698099985985</v>
      </c>
    </row>
    <row r="115" spans="3:5" ht="12">
      <c r="C115" s="13"/>
      <c r="D115" s="13"/>
      <c r="E115" s="113"/>
    </row>
    <row r="116" spans="3:6" ht="12">
      <c r="C116" s="13"/>
      <c r="D116" s="13"/>
      <c r="E116" s="113"/>
      <c r="F116" s="122">
        <f>(F108-F81)</f>
        <v>205207.53572358156</v>
      </c>
    </row>
    <row r="117" spans="3:6" ht="12">
      <c r="C117" s="13"/>
      <c r="D117" s="13"/>
      <c r="E117" s="113"/>
      <c r="F117" s="7">
        <f>+F112+F96</f>
        <v>896566.3450345724</v>
      </c>
    </row>
    <row r="118" spans="3:8" ht="12">
      <c r="C118" s="13"/>
      <c r="D118" s="16" t="s">
        <v>51</v>
      </c>
      <c r="E118" s="113"/>
      <c r="F118" s="113">
        <f>+F98-F112</f>
        <v>-0.3450345724122599</v>
      </c>
      <c r="H118" s="113">
        <f>+H98-H112</f>
        <v>0</v>
      </c>
    </row>
    <row r="119" spans="3:5" ht="12">
      <c r="C119" s="13"/>
      <c r="D119" s="13"/>
      <c r="E119" s="113"/>
    </row>
    <row r="120" spans="3:5" ht="12">
      <c r="C120" s="13"/>
      <c r="D120" s="13"/>
      <c r="E120" s="113"/>
    </row>
    <row r="121" ht="12">
      <c r="E121" s="113"/>
    </row>
    <row r="122" ht="12">
      <c r="E122" s="113"/>
    </row>
    <row r="123" ht="12">
      <c r="E123" s="113"/>
    </row>
    <row r="124" ht="12">
      <c r="E124" s="113"/>
    </row>
    <row r="125" ht="12">
      <c r="E125" s="113"/>
    </row>
    <row r="126" ht="12">
      <c r="E126" s="113"/>
    </row>
    <row r="127" ht="12">
      <c r="E127" s="113"/>
    </row>
    <row r="128" ht="12">
      <c r="E128" s="113"/>
    </row>
    <row r="129" ht="12">
      <c r="E129" s="113"/>
    </row>
    <row r="130" ht="12">
      <c r="E130" s="113"/>
    </row>
    <row r="131" ht="12">
      <c r="E131" s="113"/>
    </row>
    <row r="132" ht="12">
      <c r="E132" s="113"/>
    </row>
    <row r="133" ht="12">
      <c r="E133" s="113"/>
    </row>
    <row r="134" ht="12">
      <c r="E134" s="113"/>
    </row>
    <row r="135" ht="12">
      <c r="E135" s="113"/>
    </row>
    <row r="136" ht="12">
      <c r="E136" s="113"/>
    </row>
    <row r="137" ht="12">
      <c r="E137" s="113"/>
    </row>
    <row r="138" ht="12">
      <c r="E138" s="113"/>
    </row>
    <row r="139" ht="12">
      <c r="E139" s="113"/>
    </row>
    <row r="140" ht="12">
      <c r="E140" s="113"/>
    </row>
    <row r="141" ht="12">
      <c r="E141" s="113"/>
    </row>
    <row r="142" ht="12">
      <c r="E142" s="113"/>
    </row>
    <row r="143" ht="12">
      <c r="E143" s="113"/>
    </row>
  </sheetData>
  <mergeCells count="19">
    <mergeCell ref="F45:F46"/>
    <mergeCell ref="H45:H46"/>
    <mergeCell ref="I45:I46"/>
    <mergeCell ref="K45:K46"/>
    <mergeCell ref="K8:L8"/>
    <mergeCell ref="N8:O8"/>
    <mergeCell ref="K48:L48"/>
    <mergeCell ref="N48:O48"/>
    <mergeCell ref="L45:L46"/>
    <mergeCell ref="A68:I68"/>
    <mergeCell ref="A66:I66"/>
    <mergeCell ref="A67:I67"/>
    <mergeCell ref="A1:I1"/>
    <mergeCell ref="A2:I2"/>
    <mergeCell ref="H8:I8"/>
    <mergeCell ref="E8:F8"/>
    <mergeCell ref="E48:F48"/>
    <mergeCell ref="H48:I48"/>
    <mergeCell ref="E45:E46"/>
  </mergeCells>
  <printOptions/>
  <pageMargins left="0.7086614173228347" right="0.35433070866141736" top="0.7874015748031497" bottom="0.3937007874015748" header="0.5118110236220472" footer="0.5118110236220472"/>
  <pageSetup horizontalDpi="300" verticalDpi="300" orientation="portrait" paperSize="9" scale="95" r:id="rId1"/>
  <headerFooter alignWithMargins="0">
    <oddFooter>&amp;L&amp;"Times New Roman,Bold Italic"&amp;8c:\&amp;F.xls  &amp;D  &amp;T&amp;C&amp;"Times New Roman,Bold Italic"&amp;8&amp;A&amp;R&amp;"Times New Roman,Bold Italic"&amp;8Page  &amp;P  of  &amp;N</oddFooter>
  </headerFooter>
  <rowBreaks count="2" manualBreakCount="2">
    <brk id="47" max="255" man="1"/>
    <brk id="64" max="8" man="1"/>
  </rowBreaks>
</worksheet>
</file>

<file path=xl/worksheets/sheet2.xml><?xml version="1.0" encoding="utf-8"?>
<worksheet xmlns="http://schemas.openxmlformats.org/spreadsheetml/2006/main" xmlns:r="http://schemas.openxmlformats.org/officeDocument/2006/relationships">
  <dimension ref="A1:G426"/>
  <sheetViews>
    <sheetView tabSelected="1" workbookViewId="0" topLeftCell="B264">
      <selection activeCell="B266" sqref="B266:G271"/>
    </sheetView>
  </sheetViews>
  <sheetFormatPr defaultColWidth="8.88671875" defaultRowHeight="15"/>
  <cols>
    <col min="1" max="1" width="3.6640625" style="0" customWidth="1"/>
    <col min="2" max="2" width="4.5546875" style="0" customWidth="1"/>
    <col min="3" max="3" width="32.77734375" style="0" customWidth="1"/>
    <col min="4" max="4" width="10.21484375" style="0" customWidth="1"/>
    <col min="5" max="5" width="8.6640625" style="0" customWidth="1"/>
    <col min="6" max="6" width="8.5546875" style="0" customWidth="1"/>
    <col min="7" max="7" width="9.5546875" style="0" customWidth="1"/>
  </cols>
  <sheetData>
    <row r="1" spans="1:7" ht="15">
      <c r="A1" s="203" t="s">
        <v>85</v>
      </c>
      <c r="B1" s="203"/>
      <c r="C1" s="203"/>
      <c r="D1" s="203"/>
      <c r="E1" s="203"/>
      <c r="F1" s="203"/>
      <c r="G1" s="203"/>
    </row>
    <row r="2" spans="1:7" ht="15">
      <c r="A2" s="204" t="s">
        <v>86</v>
      </c>
      <c r="B2" s="204"/>
      <c r="C2" s="204"/>
      <c r="D2" s="204"/>
      <c r="E2" s="204"/>
      <c r="F2" s="204"/>
      <c r="G2" s="204"/>
    </row>
    <row r="3" spans="1:7" ht="15">
      <c r="A3" s="204" t="s">
        <v>87</v>
      </c>
      <c r="B3" s="204"/>
      <c r="C3" s="204"/>
      <c r="D3" s="204"/>
      <c r="E3" s="204"/>
      <c r="F3" s="204"/>
      <c r="G3" s="204"/>
    </row>
    <row r="4" ht="15">
      <c r="A4" s="4"/>
    </row>
    <row r="5" spans="1:7" ht="15">
      <c r="A5" s="200" t="s">
        <v>213</v>
      </c>
      <c r="B5" s="200"/>
      <c r="C5" s="200"/>
      <c r="D5" s="200"/>
      <c r="E5" s="200"/>
      <c r="F5" s="200"/>
      <c r="G5" s="200"/>
    </row>
    <row r="6" spans="1:7" ht="15">
      <c r="A6" s="200" t="s">
        <v>48</v>
      </c>
      <c r="B6" s="200"/>
      <c r="C6" s="200"/>
      <c r="D6" s="200"/>
      <c r="E6" s="200"/>
      <c r="F6" s="200"/>
      <c r="G6" s="200"/>
    </row>
    <row r="7" spans="1:2" ht="15">
      <c r="A7" s="7"/>
      <c r="B7" s="7"/>
    </row>
    <row r="8" spans="1:2" ht="15">
      <c r="A8" s="201" t="s">
        <v>184</v>
      </c>
      <c r="B8" s="201"/>
    </row>
    <row r="9" spans="1:3" ht="21" customHeight="1">
      <c r="A9" s="21">
        <v>1</v>
      </c>
      <c r="B9" s="22" t="s">
        <v>194</v>
      </c>
      <c r="C9" s="1"/>
    </row>
    <row r="10" spans="1:7" ht="15" customHeight="1">
      <c r="A10" s="21"/>
      <c r="B10" s="173" t="s">
        <v>68</v>
      </c>
      <c r="C10" s="174"/>
      <c r="D10" s="174"/>
      <c r="E10" s="174"/>
      <c r="F10" s="174"/>
      <c r="G10" s="174"/>
    </row>
    <row r="11" spans="1:7" ht="12" customHeight="1">
      <c r="A11" s="21"/>
      <c r="B11" s="174"/>
      <c r="C11" s="174"/>
      <c r="D11" s="174"/>
      <c r="E11" s="174"/>
      <c r="F11" s="174"/>
      <c r="G11" s="174"/>
    </row>
    <row r="12" spans="1:7" ht="12" customHeight="1">
      <c r="A12" s="21"/>
      <c r="B12" s="174"/>
      <c r="C12" s="174"/>
      <c r="D12" s="174"/>
      <c r="E12" s="174"/>
      <c r="F12" s="174"/>
      <c r="G12" s="174"/>
    </row>
    <row r="13" spans="1:6" ht="12.75" customHeight="1">
      <c r="A13" s="18"/>
      <c r="B13" s="4"/>
      <c r="D13" s="3"/>
      <c r="E13" s="3"/>
      <c r="F13" s="3"/>
    </row>
    <row r="14" spans="1:6" ht="12.75" customHeight="1">
      <c r="A14" s="21">
        <v>2</v>
      </c>
      <c r="B14" s="22" t="s">
        <v>239</v>
      </c>
      <c r="C14" s="1"/>
      <c r="D14" s="3"/>
      <c r="E14" s="12" t="s">
        <v>79</v>
      </c>
      <c r="F14" s="3"/>
    </row>
    <row r="15" spans="1:4" ht="12.75" customHeight="1">
      <c r="A15" s="18"/>
      <c r="B15" s="80" t="s">
        <v>73</v>
      </c>
      <c r="D15" s="3"/>
    </row>
    <row r="16" spans="1:6" ht="12.75" customHeight="1">
      <c r="A16" s="18"/>
      <c r="B16" s="4"/>
      <c r="D16" s="3"/>
      <c r="F16" s="69" t="s">
        <v>241</v>
      </c>
    </row>
    <row r="17" spans="1:6" ht="12.75" customHeight="1">
      <c r="A17" s="18"/>
      <c r="B17" s="4"/>
      <c r="D17" s="3"/>
      <c r="F17" s="69" t="s">
        <v>240</v>
      </c>
    </row>
    <row r="18" spans="1:6" ht="12.75" customHeight="1" thickBot="1">
      <c r="A18" s="18"/>
      <c r="B18" s="4"/>
      <c r="D18" s="3"/>
      <c r="F18" s="19" t="s">
        <v>146</v>
      </c>
    </row>
    <row r="19" spans="1:6" ht="12.75" customHeight="1" thickTop="1">
      <c r="A19" s="18"/>
      <c r="B19" s="69" t="s">
        <v>122</v>
      </c>
      <c r="C19" s="4" t="s">
        <v>207</v>
      </c>
      <c r="D19" s="4"/>
      <c r="F19" s="3"/>
    </row>
    <row r="20" spans="1:6" ht="12.75" customHeight="1">
      <c r="A20" s="18"/>
      <c r="B20" s="69"/>
      <c r="C20" s="4" t="s">
        <v>208</v>
      </c>
      <c r="D20" s="3"/>
      <c r="F20" s="4">
        <v>778</v>
      </c>
    </row>
    <row r="21" spans="1:6" ht="12.75" customHeight="1">
      <c r="A21" s="18"/>
      <c r="B21" s="69"/>
      <c r="C21" s="4" t="s">
        <v>209</v>
      </c>
      <c r="D21" s="3"/>
      <c r="F21" s="4">
        <v>-824</v>
      </c>
    </row>
    <row r="22" spans="1:6" ht="6" customHeight="1">
      <c r="A22" s="18"/>
      <c r="B22" s="69"/>
      <c r="C22" s="4"/>
      <c r="D22" s="3"/>
      <c r="F22" s="4"/>
    </row>
    <row r="23" spans="1:6" ht="12.75" customHeight="1">
      <c r="A23" s="18"/>
      <c r="B23" s="69" t="s">
        <v>125</v>
      </c>
      <c r="C23" s="4" t="s">
        <v>29</v>
      </c>
      <c r="D23" s="3"/>
      <c r="F23" s="4"/>
    </row>
    <row r="24" spans="1:6" ht="12.75" customHeight="1">
      <c r="A24" s="18"/>
      <c r="B24" s="69" t="s">
        <v>79</v>
      </c>
      <c r="C24" s="4" t="s">
        <v>41</v>
      </c>
      <c r="D24" s="3"/>
      <c r="F24" s="4">
        <v>-114</v>
      </c>
    </row>
    <row r="25" spans="1:6" ht="12.75" customHeight="1">
      <c r="A25" s="18"/>
      <c r="B25" s="69"/>
      <c r="C25" s="4" t="s">
        <v>209</v>
      </c>
      <c r="D25" s="3"/>
      <c r="F25" s="4">
        <v>29</v>
      </c>
    </row>
    <row r="26" spans="1:6" ht="6" customHeight="1">
      <c r="A26" s="18"/>
      <c r="B26" s="69"/>
      <c r="C26" s="4"/>
      <c r="D26" s="3"/>
      <c r="F26" s="4"/>
    </row>
    <row r="27" spans="1:6" ht="12.75" customHeight="1">
      <c r="A27" s="18"/>
      <c r="B27" s="69" t="s">
        <v>132</v>
      </c>
      <c r="C27" s="4" t="s">
        <v>210</v>
      </c>
      <c r="D27" s="3"/>
      <c r="F27" s="4">
        <v>-1908</v>
      </c>
    </row>
    <row r="28" spans="1:6" ht="6" customHeight="1">
      <c r="A28" s="18"/>
      <c r="B28" s="69"/>
      <c r="C28" s="4"/>
      <c r="D28" s="3"/>
      <c r="F28" s="4"/>
    </row>
    <row r="29" spans="1:6" ht="12.75" customHeight="1">
      <c r="A29" s="18"/>
      <c r="B29" s="69" t="s">
        <v>211</v>
      </c>
      <c r="C29" s="4" t="s">
        <v>212</v>
      </c>
      <c r="D29" s="3"/>
      <c r="F29" s="4">
        <v>-750</v>
      </c>
    </row>
    <row r="30" spans="1:6" ht="15" customHeight="1" thickBot="1">
      <c r="A30" s="18"/>
      <c r="B30" s="69"/>
      <c r="C30" s="4"/>
      <c r="D30" s="3"/>
      <c r="F30" s="62">
        <f>SUM(F20:F29)</f>
        <v>-2789</v>
      </c>
    </row>
    <row r="31" spans="1:5" ht="12.75" customHeight="1" thickTop="1">
      <c r="A31" s="18"/>
      <c r="B31" s="4"/>
      <c r="C31" s="4"/>
      <c r="D31" s="3"/>
      <c r="E31" s="3"/>
    </row>
    <row r="32" spans="1:6" ht="12.75" customHeight="1">
      <c r="A32" s="21">
        <v>3</v>
      </c>
      <c r="B32" s="22" t="s">
        <v>195</v>
      </c>
      <c r="C32" s="1"/>
      <c r="D32" s="3"/>
      <c r="E32" s="3"/>
      <c r="F32" s="3"/>
    </row>
    <row r="33" spans="1:6" ht="12.75" customHeight="1">
      <c r="A33" s="18"/>
      <c r="B33" s="80" t="s">
        <v>74</v>
      </c>
      <c r="D33" s="3"/>
      <c r="E33" s="3"/>
      <c r="F33" s="3"/>
    </row>
    <row r="34" spans="1:6" ht="12.75" customHeight="1">
      <c r="A34" s="18"/>
      <c r="B34" s="4"/>
      <c r="D34" s="3"/>
      <c r="E34" s="3"/>
      <c r="F34" s="3"/>
    </row>
    <row r="35" spans="1:6" ht="12.75" customHeight="1">
      <c r="A35" s="21">
        <v>4</v>
      </c>
      <c r="B35" s="22" t="s">
        <v>80</v>
      </c>
      <c r="C35" s="1"/>
      <c r="D35" s="3"/>
      <c r="E35" s="3"/>
      <c r="F35" s="3"/>
    </row>
    <row r="36" spans="1:7" ht="12.75" customHeight="1">
      <c r="A36" s="21"/>
      <c r="B36" s="196" t="s">
        <v>24</v>
      </c>
      <c r="C36" s="196"/>
      <c r="D36" s="196"/>
      <c r="E36" s="196"/>
      <c r="F36" s="196"/>
      <c r="G36" s="196"/>
    </row>
    <row r="37" spans="1:7" ht="12.75" customHeight="1">
      <c r="A37" s="21"/>
      <c r="B37" s="196"/>
      <c r="C37" s="196"/>
      <c r="D37" s="196"/>
      <c r="E37" s="196"/>
      <c r="F37" s="196"/>
      <c r="G37" s="196"/>
    </row>
    <row r="38" spans="1:7" ht="12.75" customHeight="1">
      <c r="A38" s="21"/>
      <c r="B38" s="196"/>
      <c r="C38" s="196"/>
      <c r="D38" s="196"/>
      <c r="E38" s="196"/>
      <c r="F38" s="196"/>
      <c r="G38" s="196"/>
    </row>
    <row r="39" spans="1:7" ht="12.75" customHeight="1">
      <c r="A39" s="21"/>
      <c r="B39" s="96"/>
      <c r="C39" s="96"/>
      <c r="D39" s="96"/>
      <c r="F39" s="69" t="s">
        <v>241</v>
      </c>
      <c r="G39" s="96"/>
    </row>
    <row r="40" spans="1:7" ht="12.75" customHeight="1">
      <c r="A40" s="21"/>
      <c r="B40" s="96"/>
      <c r="C40" s="96"/>
      <c r="D40" s="96"/>
      <c r="F40" s="69" t="s">
        <v>240</v>
      </c>
      <c r="G40" s="96"/>
    </row>
    <row r="41" spans="1:7" ht="15" customHeight="1" thickBot="1">
      <c r="A41" s="21"/>
      <c r="B41" s="46"/>
      <c r="C41" s="46"/>
      <c r="D41" s="46"/>
      <c r="F41" s="19" t="s">
        <v>146</v>
      </c>
      <c r="G41" s="46"/>
    </row>
    <row r="42" spans="1:7" ht="18" customHeight="1" thickTop="1">
      <c r="A42" s="21"/>
      <c r="B42" s="46"/>
      <c r="C42" s="81" t="s">
        <v>253</v>
      </c>
      <c r="D42" s="46"/>
      <c r="F42" s="46">
        <v>-151</v>
      </c>
      <c r="G42" s="46"/>
    </row>
    <row r="43" spans="1:7" ht="12.75" customHeight="1">
      <c r="A43" s="21"/>
      <c r="B43" s="46"/>
      <c r="C43" s="46" t="s">
        <v>234</v>
      </c>
      <c r="D43" s="46"/>
      <c r="F43" s="46">
        <v>-4184</v>
      </c>
      <c r="G43" s="46"/>
    </row>
    <row r="44" spans="1:7" ht="12.75" customHeight="1">
      <c r="A44" s="21"/>
      <c r="B44" s="46"/>
      <c r="C44" s="46" t="s">
        <v>0</v>
      </c>
      <c r="D44" s="46"/>
      <c r="F44" s="46">
        <v>650</v>
      </c>
      <c r="G44" s="46"/>
    </row>
    <row r="45" spans="1:7" ht="4.5" customHeight="1">
      <c r="A45" s="21"/>
      <c r="B45" s="46"/>
      <c r="C45" s="46"/>
      <c r="D45" s="46"/>
      <c r="F45" s="46"/>
      <c r="G45" s="46"/>
    </row>
    <row r="46" spans="1:7" ht="15" customHeight="1" thickBot="1">
      <c r="A46" s="21"/>
      <c r="B46" s="46"/>
      <c r="C46" s="46"/>
      <c r="D46" s="46"/>
      <c r="F46" s="66">
        <f>SUM(F42:F45)</f>
        <v>-3685</v>
      </c>
      <c r="G46" s="46"/>
    </row>
    <row r="47" spans="1:7" ht="12.75" customHeight="1" thickTop="1">
      <c r="A47" s="21"/>
      <c r="B47" s="46"/>
      <c r="C47" s="46"/>
      <c r="D47" s="46"/>
      <c r="E47" s="46"/>
      <c r="F47" s="46"/>
      <c r="G47" s="46"/>
    </row>
    <row r="48" spans="1:6" ht="12.75" customHeight="1">
      <c r="A48" s="21">
        <v>5</v>
      </c>
      <c r="B48" s="22" t="s">
        <v>244</v>
      </c>
      <c r="C48" s="1"/>
      <c r="D48" s="3"/>
      <c r="E48" s="3"/>
      <c r="F48" s="3"/>
    </row>
    <row r="49" spans="1:6" ht="12.75" customHeight="1">
      <c r="A49" s="18"/>
      <c r="B49" s="4" t="s">
        <v>53</v>
      </c>
      <c r="D49" s="3"/>
      <c r="E49" s="3"/>
      <c r="F49" s="3"/>
    </row>
    <row r="50" spans="1:6" ht="12.75" customHeight="1">
      <c r="A50" s="18"/>
      <c r="B50" s="4"/>
      <c r="D50" s="3"/>
      <c r="E50" s="3"/>
      <c r="F50" s="3"/>
    </row>
    <row r="51" spans="1:6" ht="12.75" customHeight="1">
      <c r="A51" s="21">
        <v>6</v>
      </c>
      <c r="B51" s="22" t="s">
        <v>23</v>
      </c>
      <c r="C51" s="1"/>
      <c r="D51" s="3"/>
      <c r="E51" s="3"/>
      <c r="F51" s="3"/>
    </row>
    <row r="52" spans="1:6" ht="12.75" customHeight="1">
      <c r="A52" s="18"/>
      <c r="B52" s="4" t="s">
        <v>245</v>
      </c>
      <c r="D52" s="3"/>
      <c r="E52" s="3"/>
      <c r="F52" s="3"/>
    </row>
    <row r="53" spans="1:6" ht="12.75" customHeight="1">
      <c r="A53" s="18"/>
      <c r="B53" s="2"/>
      <c r="D53" s="3"/>
      <c r="E53" s="3"/>
      <c r="F53" s="3"/>
    </row>
    <row r="54" spans="1:6" ht="12.75" customHeight="1">
      <c r="A54" s="21">
        <v>7</v>
      </c>
      <c r="B54" s="22" t="s">
        <v>196</v>
      </c>
      <c r="D54" s="3"/>
      <c r="E54" s="3"/>
      <c r="F54" s="3"/>
    </row>
    <row r="55" spans="1:6" ht="12.75" customHeight="1">
      <c r="A55" s="21"/>
      <c r="B55" s="64"/>
      <c r="C55" s="152"/>
      <c r="D55" s="4"/>
      <c r="E55" s="4"/>
      <c r="F55" s="3"/>
    </row>
    <row r="56" spans="1:6" ht="12.75" customHeight="1">
      <c r="A56" s="21"/>
      <c r="B56" s="64" t="s">
        <v>98</v>
      </c>
      <c r="C56" s="172" t="s">
        <v>57</v>
      </c>
      <c r="D56" s="38"/>
      <c r="E56" s="4"/>
      <c r="F56" s="3"/>
    </row>
    <row r="57" spans="1:6" ht="12.75" customHeight="1">
      <c r="A57" s="21"/>
      <c r="B57" s="64"/>
      <c r="C57" s="152"/>
      <c r="D57" s="38"/>
      <c r="E57" s="4"/>
      <c r="F57" s="3"/>
    </row>
    <row r="58" spans="1:6" ht="12.75" customHeight="1">
      <c r="A58" s="21"/>
      <c r="C58" s="51"/>
      <c r="D58" s="52"/>
      <c r="E58" s="55" t="s">
        <v>235</v>
      </c>
      <c r="F58" s="3"/>
    </row>
    <row r="59" spans="1:6" ht="13.5" customHeight="1">
      <c r="A59" s="21"/>
      <c r="C59" s="25" t="s">
        <v>54</v>
      </c>
      <c r="D59" s="38"/>
      <c r="E59" s="151">
        <v>0</v>
      </c>
      <c r="F59" s="3"/>
    </row>
    <row r="60" spans="1:6" ht="13.5" customHeight="1">
      <c r="A60" s="21"/>
      <c r="C60" s="164" t="s">
        <v>55</v>
      </c>
      <c r="D60" s="54"/>
      <c r="E60" s="54">
        <v>5449798</v>
      </c>
      <c r="F60" s="3"/>
    </row>
    <row r="61" spans="1:6" ht="13.5" customHeight="1">
      <c r="A61" s="21"/>
      <c r="C61" s="25" t="s">
        <v>56</v>
      </c>
      <c r="D61" s="47"/>
      <c r="E61" s="47">
        <v>-45900</v>
      </c>
      <c r="F61" s="3"/>
    </row>
    <row r="62" spans="1:6" ht="2.25" customHeight="1">
      <c r="A62" s="21"/>
      <c r="C62" s="48"/>
      <c r="D62" s="49"/>
      <c r="E62" s="49"/>
      <c r="F62" s="3"/>
    </row>
    <row r="63" spans="1:6" ht="12" customHeight="1">
      <c r="A63" s="21"/>
      <c r="B63" s="53"/>
      <c r="C63" s="38"/>
      <c r="D63" s="38"/>
      <c r="E63" s="4"/>
      <c r="F63" s="3"/>
    </row>
    <row r="64" spans="1:6" ht="12.75" customHeight="1">
      <c r="A64" s="21"/>
      <c r="B64" s="64" t="s">
        <v>99</v>
      </c>
      <c r="C64" s="4" t="s">
        <v>42</v>
      </c>
      <c r="D64" s="38"/>
      <c r="E64" s="4"/>
      <c r="F64" s="3"/>
    </row>
    <row r="65" spans="1:6" ht="12.75" customHeight="1">
      <c r="A65" s="21"/>
      <c r="B65" s="64"/>
      <c r="C65" s="4"/>
      <c r="D65" s="38"/>
      <c r="E65" s="4"/>
      <c r="F65" s="3"/>
    </row>
    <row r="66" spans="1:6" ht="12.75" customHeight="1">
      <c r="A66" s="21"/>
      <c r="C66" s="51"/>
      <c r="D66" s="52"/>
      <c r="E66" s="55" t="s">
        <v>235</v>
      </c>
      <c r="F66" s="3"/>
    </row>
    <row r="67" spans="1:6" ht="13.5" customHeight="1">
      <c r="A67" s="21"/>
      <c r="C67" s="25" t="s">
        <v>236</v>
      </c>
      <c r="D67" s="38"/>
      <c r="E67" s="50">
        <f>7991573+736.25</f>
        <v>7992309.25</v>
      </c>
      <c r="F67" s="3"/>
    </row>
    <row r="68" spans="1:6" ht="13.5" customHeight="1">
      <c r="A68" s="21"/>
      <c r="C68" s="164" t="s">
        <v>237</v>
      </c>
      <c r="D68" s="52"/>
      <c r="E68" s="68">
        <v>7992309</v>
      </c>
      <c r="F68" s="3"/>
    </row>
    <row r="69" spans="1:6" ht="13.5" customHeight="1">
      <c r="A69" s="21"/>
      <c r="C69" s="25" t="s">
        <v>238</v>
      </c>
      <c r="D69" s="47"/>
      <c r="E69" s="47">
        <f>+'[4]A'!$O$66</f>
        <v>16889011.71</v>
      </c>
      <c r="F69" s="3"/>
    </row>
    <row r="70" spans="1:6" ht="2.25" customHeight="1">
      <c r="A70" s="18"/>
      <c r="C70" s="48"/>
      <c r="D70" s="49"/>
      <c r="E70" s="49"/>
      <c r="F70" s="3"/>
    </row>
    <row r="71" spans="1:6" ht="12.75" customHeight="1">
      <c r="A71" s="18"/>
      <c r="B71" s="53"/>
      <c r="C71" s="38"/>
      <c r="D71" s="38"/>
      <c r="E71" s="4"/>
      <c r="F71" s="3"/>
    </row>
    <row r="72" spans="1:6" ht="12.75" customHeight="1">
      <c r="A72" s="21">
        <v>8</v>
      </c>
      <c r="B72" s="22" t="s">
        <v>197</v>
      </c>
      <c r="C72" s="1"/>
      <c r="D72" s="3"/>
      <c r="E72" s="3"/>
      <c r="F72" s="3"/>
    </row>
    <row r="73" spans="1:7" ht="12.75" customHeight="1">
      <c r="A73" s="21"/>
      <c r="B73" s="195" t="s">
        <v>254</v>
      </c>
      <c r="C73" s="196"/>
      <c r="D73" s="196"/>
      <c r="E73" s="196"/>
      <c r="F73" s="196"/>
      <c r="G73" s="196"/>
    </row>
    <row r="74" spans="1:7" ht="12.75" customHeight="1">
      <c r="A74" s="21"/>
      <c r="B74" s="196"/>
      <c r="C74" s="196"/>
      <c r="D74" s="196"/>
      <c r="E74" s="196"/>
      <c r="F74" s="196"/>
      <c r="G74" s="196"/>
    </row>
    <row r="75" spans="1:6" ht="12.75" customHeight="1">
      <c r="A75" s="18"/>
      <c r="B75" s="4"/>
      <c r="D75" s="3"/>
      <c r="E75" s="3"/>
      <c r="F75" s="3"/>
    </row>
    <row r="76" spans="1:6" ht="12.75" customHeight="1">
      <c r="A76" s="21">
        <v>9</v>
      </c>
      <c r="B76" s="22" t="s">
        <v>198</v>
      </c>
      <c r="C76" s="1"/>
      <c r="D76" s="3"/>
      <c r="E76" s="3"/>
      <c r="F76" s="3"/>
    </row>
    <row r="77" spans="1:7" ht="12.75" customHeight="1">
      <c r="A77" s="21"/>
      <c r="B77" s="195" t="s">
        <v>37</v>
      </c>
      <c r="C77" s="174"/>
      <c r="D77" s="174"/>
      <c r="E77" s="174"/>
      <c r="F77" s="174"/>
      <c r="G77" s="174"/>
    </row>
    <row r="78" spans="1:7" ht="12" customHeight="1">
      <c r="A78" s="21"/>
      <c r="B78" s="174"/>
      <c r="C78" s="174"/>
      <c r="D78" s="174"/>
      <c r="E78" s="174"/>
      <c r="F78" s="174"/>
      <c r="G78" s="174"/>
    </row>
    <row r="79" spans="1:7" ht="12.75" customHeight="1">
      <c r="A79" s="21"/>
      <c r="B79" s="64"/>
      <c r="C79" s="67"/>
      <c r="D79" s="67"/>
      <c r="E79" s="67"/>
      <c r="F79" s="67"/>
      <c r="G79" s="67"/>
    </row>
    <row r="80" spans="1:7" ht="12.75" customHeight="1">
      <c r="A80" s="21"/>
      <c r="B80" s="64" t="s">
        <v>98</v>
      </c>
      <c r="C80" s="195" t="s">
        <v>63</v>
      </c>
      <c r="D80" s="195"/>
      <c r="E80" s="195"/>
      <c r="F80" s="195"/>
      <c r="G80" s="195"/>
    </row>
    <row r="81" spans="1:7" ht="12.75" customHeight="1">
      <c r="A81" s="21"/>
      <c r="B81" s="46"/>
      <c r="C81" s="195"/>
      <c r="D81" s="195"/>
      <c r="E81" s="195"/>
      <c r="F81" s="195"/>
      <c r="G81" s="195"/>
    </row>
    <row r="82" spans="1:7" ht="12.75" customHeight="1">
      <c r="A82" s="21"/>
      <c r="B82" s="46"/>
      <c r="C82" s="195"/>
      <c r="D82" s="195"/>
      <c r="E82" s="195"/>
      <c r="F82" s="195"/>
      <c r="G82" s="195"/>
    </row>
    <row r="83" spans="1:7" ht="12.75" customHeight="1">
      <c r="A83" s="21"/>
      <c r="B83" s="46"/>
      <c r="C83" s="195"/>
      <c r="D83" s="195"/>
      <c r="E83" s="195"/>
      <c r="F83" s="195"/>
      <c r="G83" s="195"/>
    </row>
    <row r="84" spans="1:7" ht="12.75" customHeight="1">
      <c r="A84" s="21"/>
      <c r="B84" s="46"/>
      <c r="C84" s="89"/>
      <c r="D84" s="89"/>
      <c r="E84" s="89"/>
      <c r="F84" s="89"/>
      <c r="G84" s="89"/>
    </row>
    <row r="85" spans="1:7" ht="12.75" customHeight="1">
      <c r="A85" s="21"/>
      <c r="B85" s="64" t="s">
        <v>99</v>
      </c>
      <c r="C85" s="195" t="s">
        <v>69</v>
      </c>
      <c r="D85" s="196"/>
      <c r="E85" s="196"/>
      <c r="F85" s="196"/>
      <c r="G85" s="196"/>
    </row>
    <row r="86" spans="1:7" ht="12.75" customHeight="1">
      <c r="A86" s="21"/>
      <c r="B86" s="46"/>
      <c r="C86" s="196"/>
      <c r="D86" s="196"/>
      <c r="E86" s="196"/>
      <c r="F86" s="196"/>
      <c r="G86" s="196"/>
    </row>
    <row r="87" spans="1:7" ht="12.75" customHeight="1">
      <c r="A87" s="21"/>
      <c r="B87" s="46"/>
      <c r="C87" s="67"/>
      <c r="D87" s="67"/>
      <c r="E87" s="67"/>
      <c r="F87" s="67"/>
      <c r="G87" s="67"/>
    </row>
    <row r="88" spans="1:7" ht="12.75" customHeight="1">
      <c r="A88" s="21"/>
      <c r="B88" s="64" t="s">
        <v>100</v>
      </c>
      <c r="C88" s="46" t="s">
        <v>30</v>
      </c>
      <c r="D88" s="46"/>
      <c r="E88" s="46"/>
      <c r="F88" s="46"/>
      <c r="G88" s="46"/>
    </row>
    <row r="89" spans="1:7" ht="12.75" customHeight="1">
      <c r="A89" s="21"/>
      <c r="B89" s="64"/>
      <c r="C89" s="46"/>
      <c r="D89" s="46"/>
      <c r="E89" s="46"/>
      <c r="F89" s="46"/>
      <c r="G89" s="46"/>
    </row>
    <row r="90" spans="1:7" ht="12.75" customHeight="1">
      <c r="A90" s="21"/>
      <c r="B90" s="195" t="s">
        <v>11</v>
      </c>
      <c r="C90" s="196"/>
      <c r="D90" s="196"/>
      <c r="E90" s="196"/>
      <c r="F90" s="196"/>
      <c r="G90" s="196"/>
    </row>
    <row r="91" spans="1:7" ht="12.75" customHeight="1">
      <c r="A91" s="21"/>
      <c r="B91" s="196"/>
      <c r="C91" s="196"/>
      <c r="D91" s="196"/>
      <c r="E91" s="196"/>
      <c r="F91" s="196"/>
      <c r="G91" s="196"/>
    </row>
    <row r="92" spans="1:7" ht="12.75" customHeight="1">
      <c r="A92" s="21"/>
      <c r="B92" s="64"/>
      <c r="C92" s="46"/>
      <c r="D92" s="46"/>
      <c r="E92" s="46"/>
      <c r="F92" s="46"/>
      <c r="G92" s="46"/>
    </row>
    <row r="93" spans="1:7" ht="16.5" customHeight="1">
      <c r="A93" s="21"/>
      <c r="B93" s="202" t="s">
        <v>64</v>
      </c>
      <c r="C93" s="202"/>
      <c r="D93" s="202"/>
      <c r="E93" s="202"/>
      <c r="F93" s="202"/>
      <c r="G93" s="202"/>
    </row>
    <row r="94" spans="1:7" ht="12.75" customHeight="1">
      <c r="A94" s="21"/>
      <c r="B94" s="202"/>
      <c r="C94" s="202"/>
      <c r="D94" s="202"/>
      <c r="E94" s="202"/>
      <c r="F94" s="202"/>
      <c r="G94" s="202"/>
    </row>
    <row r="95" spans="1:7" ht="12.75" customHeight="1">
      <c r="A95" s="21"/>
      <c r="B95" s="202"/>
      <c r="C95" s="202"/>
      <c r="D95" s="202"/>
      <c r="E95" s="202"/>
      <c r="F95" s="202"/>
      <c r="G95" s="202"/>
    </row>
    <row r="96" spans="1:7" ht="12.75" customHeight="1">
      <c r="A96" s="21"/>
      <c r="B96" s="94"/>
      <c r="C96" s="94"/>
      <c r="D96" s="94"/>
      <c r="E96" s="94"/>
      <c r="F96" s="94"/>
      <c r="G96" s="94"/>
    </row>
    <row r="97" spans="1:7" ht="12.75" customHeight="1">
      <c r="A97" s="21"/>
      <c r="B97" s="177" t="s">
        <v>17</v>
      </c>
      <c r="C97" s="177"/>
      <c r="D97" s="177"/>
      <c r="E97" s="177"/>
      <c r="F97" s="177"/>
      <c r="G97" s="177"/>
    </row>
    <row r="98" spans="1:7" ht="12.75" customHeight="1">
      <c r="A98" s="21"/>
      <c r="B98" s="177"/>
      <c r="C98" s="177"/>
      <c r="D98" s="177"/>
      <c r="E98" s="177"/>
      <c r="F98" s="177"/>
      <c r="G98" s="177"/>
    </row>
    <row r="99" spans="1:7" ht="12.75" customHeight="1">
      <c r="A99" s="21"/>
      <c r="B99" s="177"/>
      <c r="C99" s="177"/>
      <c r="D99" s="177"/>
      <c r="E99" s="177"/>
      <c r="F99" s="177"/>
      <c r="G99" s="177"/>
    </row>
    <row r="100" spans="1:7" ht="12.75" customHeight="1">
      <c r="A100" s="21"/>
      <c r="B100" s="177"/>
      <c r="C100" s="177"/>
      <c r="D100" s="177"/>
      <c r="E100" s="177"/>
      <c r="F100" s="177"/>
      <c r="G100" s="177"/>
    </row>
    <row r="101" spans="1:7" ht="12.75" customHeight="1">
      <c r="A101" s="21"/>
      <c r="B101" s="177"/>
      <c r="C101" s="177"/>
      <c r="D101" s="177"/>
      <c r="E101" s="177"/>
      <c r="F101" s="177"/>
      <c r="G101" s="177"/>
    </row>
    <row r="102" spans="1:7" ht="12.75" customHeight="1">
      <c r="A102" s="21"/>
      <c r="B102" s="90"/>
      <c r="C102" s="90"/>
      <c r="D102" s="90"/>
      <c r="E102" s="90"/>
      <c r="F102" s="90"/>
      <c r="G102" s="90"/>
    </row>
    <row r="103" spans="1:7" ht="12.75" customHeight="1">
      <c r="A103" s="21"/>
      <c r="B103" s="193" t="s">
        <v>18</v>
      </c>
      <c r="C103" s="193"/>
      <c r="D103" s="193"/>
      <c r="E103" s="193"/>
      <c r="F103" s="193"/>
      <c r="G103" s="193"/>
    </row>
    <row r="104" spans="1:7" ht="12.75" customHeight="1">
      <c r="A104" s="21"/>
      <c r="B104" s="193"/>
      <c r="C104" s="193"/>
      <c r="D104" s="193"/>
      <c r="E104" s="193"/>
      <c r="F104" s="193"/>
      <c r="G104" s="193"/>
    </row>
    <row r="105" spans="1:7" ht="20.25" customHeight="1">
      <c r="A105" s="21"/>
      <c r="B105" s="193"/>
      <c r="C105" s="193"/>
      <c r="D105" s="193"/>
      <c r="E105" s="193"/>
      <c r="F105" s="193"/>
      <c r="G105" s="193"/>
    </row>
    <row r="106" spans="1:7" ht="12.75" customHeight="1">
      <c r="A106" s="21"/>
      <c r="B106" s="91"/>
      <c r="C106" s="91"/>
      <c r="D106" s="91"/>
      <c r="E106" s="91"/>
      <c r="F106" s="91"/>
      <c r="G106" s="91"/>
    </row>
    <row r="107" spans="1:7" ht="12.75" customHeight="1">
      <c r="A107" s="21"/>
      <c r="B107" s="193" t="s">
        <v>13</v>
      </c>
      <c r="C107" s="193"/>
      <c r="D107" s="193"/>
      <c r="E107" s="193"/>
      <c r="F107" s="193"/>
      <c r="G107" s="193"/>
    </row>
    <row r="108" spans="1:7" ht="12.75" customHeight="1">
      <c r="A108" s="21"/>
      <c r="B108" s="193"/>
      <c r="C108" s="193"/>
      <c r="D108" s="193"/>
      <c r="E108" s="193"/>
      <c r="F108" s="193"/>
      <c r="G108" s="193"/>
    </row>
    <row r="109" spans="1:7" ht="12.75" customHeight="1">
      <c r="A109" s="21"/>
      <c r="B109" s="193"/>
      <c r="C109" s="193"/>
      <c r="D109" s="193"/>
      <c r="E109" s="193"/>
      <c r="F109" s="193"/>
      <c r="G109" s="193"/>
    </row>
    <row r="110" spans="1:6" ht="12.75" customHeight="1">
      <c r="A110" s="21" t="s">
        <v>170</v>
      </c>
      <c r="B110" s="22" t="s">
        <v>199</v>
      </c>
      <c r="C110" s="1"/>
      <c r="D110" s="3"/>
      <c r="E110" s="3"/>
      <c r="F110" s="3"/>
    </row>
    <row r="111" spans="1:7" ht="12.75" customHeight="1">
      <c r="A111" s="21"/>
      <c r="B111" s="195" t="s">
        <v>26</v>
      </c>
      <c r="C111" s="196"/>
      <c r="D111" s="196"/>
      <c r="E111" s="196"/>
      <c r="F111" s="196"/>
      <c r="G111" s="196"/>
    </row>
    <row r="112" spans="1:7" ht="12.75" customHeight="1">
      <c r="A112" s="21"/>
      <c r="B112" s="196"/>
      <c r="C112" s="196"/>
      <c r="D112" s="196"/>
      <c r="E112" s="196"/>
      <c r="F112" s="196"/>
      <c r="G112" s="196"/>
    </row>
    <row r="113" spans="1:6" ht="12.75" customHeight="1">
      <c r="A113" s="18"/>
      <c r="B113" s="4"/>
      <c r="D113" s="3"/>
      <c r="E113" s="3"/>
      <c r="F113" s="3"/>
    </row>
    <row r="114" spans="1:6" ht="12.75" customHeight="1">
      <c r="A114" s="21" t="s">
        <v>171</v>
      </c>
      <c r="B114" s="22" t="s">
        <v>255</v>
      </c>
      <c r="D114" s="3"/>
      <c r="E114" s="3"/>
      <c r="F114" s="3"/>
    </row>
    <row r="115" spans="1:7" ht="12" customHeight="1">
      <c r="A115" s="21"/>
      <c r="B115" s="64" t="s">
        <v>98</v>
      </c>
      <c r="C115" s="195" t="s">
        <v>58</v>
      </c>
      <c r="D115" s="196"/>
      <c r="E115" s="196"/>
      <c r="F115" s="196"/>
      <c r="G115" s="196"/>
    </row>
    <row r="116" spans="1:7" ht="12.75" customHeight="1">
      <c r="A116" s="21"/>
      <c r="B116" s="46"/>
      <c r="C116" s="196"/>
      <c r="D116" s="196"/>
      <c r="E116" s="196"/>
      <c r="F116" s="196"/>
      <c r="G116" s="196"/>
    </row>
    <row r="117" spans="1:7" ht="12" customHeight="1">
      <c r="A117" s="21"/>
      <c r="B117" s="46"/>
      <c r="C117" s="196"/>
      <c r="D117" s="196"/>
      <c r="E117" s="196"/>
      <c r="F117" s="196"/>
      <c r="G117" s="196"/>
    </row>
    <row r="118" spans="1:7" ht="12" customHeight="1">
      <c r="A118" s="21"/>
      <c r="B118" s="46"/>
      <c r="C118" s="63"/>
      <c r="D118" s="63"/>
      <c r="E118" s="63"/>
      <c r="F118" s="63"/>
      <c r="G118" s="63"/>
    </row>
    <row r="119" spans="1:7" ht="12.75" customHeight="1">
      <c r="A119" s="21"/>
      <c r="B119" s="82" t="s">
        <v>99</v>
      </c>
      <c r="C119" s="175" t="s">
        <v>75</v>
      </c>
      <c r="D119" s="176"/>
      <c r="E119" s="176"/>
      <c r="F119" s="176"/>
      <c r="G119" s="176"/>
    </row>
    <row r="120" spans="1:7" ht="12.75" customHeight="1">
      <c r="A120" s="21"/>
      <c r="B120" s="83"/>
      <c r="C120" s="176"/>
      <c r="D120" s="176"/>
      <c r="E120" s="176"/>
      <c r="F120" s="176"/>
      <c r="G120" s="176"/>
    </row>
    <row r="121" spans="1:7" ht="12.75" customHeight="1">
      <c r="A121" s="21"/>
      <c r="B121" s="83"/>
      <c r="C121" s="176"/>
      <c r="D121" s="176"/>
      <c r="E121" s="176"/>
      <c r="F121" s="176"/>
      <c r="G121" s="176"/>
    </row>
    <row r="122" spans="1:7" ht="12.75" customHeight="1">
      <c r="A122" s="21"/>
      <c r="B122" s="83"/>
      <c r="C122" s="176"/>
      <c r="D122" s="176"/>
      <c r="E122" s="176"/>
      <c r="F122" s="176"/>
      <c r="G122" s="176"/>
    </row>
    <row r="123" spans="1:7" ht="12.75" customHeight="1">
      <c r="A123" s="21"/>
      <c r="B123" s="83"/>
      <c r="C123" s="176"/>
      <c r="D123" s="176"/>
      <c r="E123" s="176"/>
      <c r="F123" s="176"/>
      <c r="G123" s="176"/>
    </row>
    <row r="124" spans="1:7" ht="12.75" customHeight="1">
      <c r="A124" s="21"/>
      <c r="B124" s="83"/>
      <c r="C124" s="176"/>
      <c r="D124" s="176"/>
      <c r="E124" s="176"/>
      <c r="F124" s="176"/>
      <c r="G124" s="176"/>
    </row>
    <row r="125" spans="1:7" ht="15.75" customHeight="1">
      <c r="A125" s="21"/>
      <c r="B125" s="83"/>
      <c r="C125" s="176"/>
      <c r="D125" s="176"/>
      <c r="E125" s="176"/>
      <c r="F125" s="176"/>
      <c r="G125" s="176"/>
    </row>
    <row r="126" spans="1:7" ht="9" customHeight="1">
      <c r="A126" s="21"/>
      <c r="B126" s="83"/>
      <c r="C126" s="176"/>
      <c r="D126" s="176"/>
      <c r="E126" s="176"/>
      <c r="F126" s="176"/>
      <c r="G126" s="176"/>
    </row>
    <row r="127" spans="1:7" ht="12" customHeight="1">
      <c r="A127" s="21"/>
      <c r="B127" s="178" t="s">
        <v>248</v>
      </c>
      <c r="C127" s="195" t="s">
        <v>14</v>
      </c>
      <c r="D127" s="174"/>
      <c r="E127" s="174"/>
      <c r="F127" s="174"/>
      <c r="G127" s="174"/>
    </row>
    <row r="128" spans="1:7" ht="12.75" customHeight="1">
      <c r="A128" s="21"/>
      <c r="B128" s="179"/>
      <c r="C128" s="174"/>
      <c r="D128" s="174"/>
      <c r="E128" s="174"/>
      <c r="F128" s="174"/>
      <c r="G128" s="174"/>
    </row>
    <row r="129" spans="1:7" ht="12.75" customHeight="1">
      <c r="A129" s="21"/>
      <c r="B129" s="93"/>
      <c r="C129" s="95"/>
      <c r="D129" s="95"/>
      <c r="E129" s="95"/>
      <c r="F129" s="95"/>
      <c r="G129" s="95"/>
    </row>
    <row r="130" spans="1:6" ht="12.75" customHeight="1">
      <c r="A130" s="21" t="s">
        <v>175</v>
      </c>
      <c r="B130" s="22" t="s">
        <v>200</v>
      </c>
      <c r="C130" s="1"/>
      <c r="D130" s="3"/>
      <c r="E130" s="69"/>
      <c r="F130" s="3"/>
    </row>
    <row r="131" spans="1:6" ht="12.75" customHeight="1">
      <c r="A131" s="21"/>
      <c r="B131" s="22"/>
      <c r="C131" s="1"/>
      <c r="D131" s="3"/>
      <c r="F131" s="71" t="s">
        <v>59</v>
      </c>
    </row>
    <row r="132" spans="1:6" ht="12.75" customHeight="1">
      <c r="A132" s="21"/>
      <c r="B132" s="22"/>
      <c r="C132" s="1"/>
      <c r="D132" s="3"/>
      <c r="F132" s="155" t="s">
        <v>38</v>
      </c>
    </row>
    <row r="133" spans="1:6" ht="12.75" customHeight="1" thickBot="1">
      <c r="A133" s="21"/>
      <c r="B133" s="22"/>
      <c r="C133" s="1"/>
      <c r="D133" s="3"/>
      <c r="F133" s="153" t="s">
        <v>146</v>
      </c>
    </row>
    <row r="134" spans="1:6" ht="12.75" customHeight="1" thickTop="1">
      <c r="A134" s="21"/>
      <c r="B134" s="74" t="s">
        <v>98</v>
      </c>
      <c r="C134" s="46" t="s">
        <v>229</v>
      </c>
      <c r="D134" s="61"/>
      <c r="F134" s="3"/>
    </row>
    <row r="135" spans="1:6" ht="12.75" customHeight="1">
      <c r="A135" s="21"/>
      <c r="B135" s="74"/>
      <c r="C135" s="81"/>
      <c r="D135" s="61"/>
      <c r="F135" s="4"/>
    </row>
    <row r="136" spans="1:6" ht="12.75" customHeight="1">
      <c r="A136" s="21"/>
      <c r="B136" s="74"/>
      <c r="C136" s="46" t="s">
        <v>19</v>
      </c>
      <c r="D136" s="61"/>
      <c r="F136" s="4">
        <v>311922</v>
      </c>
    </row>
    <row r="137" spans="1:6" ht="12.75" customHeight="1">
      <c r="A137" s="21"/>
      <c r="B137" s="74"/>
      <c r="C137" s="81" t="s">
        <v>60</v>
      </c>
      <c r="D137" s="61"/>
      <c r="F137" s="4">
        <v>7309</v>
      </c>
    </row>
    <row r="138" spans="1:6" ht="4.5" customHeight="1">
      <c r="A138" s="21"/>
      <c r="B138" s="74"/>
      <c r="C138" s="61"/>
      <c r="D138" s="61"/>
      <c r="F138" s="4"/>
    </row>
    <row r="139" spans="1:6" ht="15" customHeight="1" thickBot="1">
      <c r="A139" s="21"/>
      <c r="B139" s="74"/>
      <c r="C139" s="61"/>
      <c r="D139" s="61"/>
      <c r="F139" s="62">
        <f>SUM(F135:F137)</f>
        <v>319231</v>
      </c>
    </row>
    <row r="140" spans="1:6" ht="15" customHeight="1" thickTop="1">
      <c r="A140" s="21"/>
      <c r="B140" s="74"/>
      <c r="C140" s="61"/>
      <c r="D140" s="61"/>
      <c r="F140" s="38"/>
    </row>
    <row r="141" spans="1:7" ht="15" customHeight="1">
      <c r="A141" s="21"/>
      <c r="B141" s="171" t="s">
        <v>65</v>
      </c>
      <c r="C141" s="199" t="s">
        <v>3</v>
      </c>
      <c r="D141" s="199"/>
      <c r="E141" s="199"/>
      <c r="F141" s="199"/>
      <c r="G141" s="199"/>
    </row>
    <row r="142" spans="1:7" ht="15" customHeight="1">
      <c r="A142" s="21"/>
      <c r="B142" s="74"/>
      <c r="C142" s="199"/>
      <c r="D142" s="199"/>
      <c r="E142" s="199"/>
      <c r="F142" s="199"/>
      <c r="G142" s="199"/>
    </row>
    <row r="143" spans="1:7" ht="23.25" customHeight="1">
      <c r="A143" s="21"/>
      <c r="B143" s="74"/>
      <c r="C143" s="199"/>
      <c r="D143" s="199"/>
      <c r="E143" s="199"/>
      <c r="F143" s="199"/>
      <c r="G143" s="199"/>
    </row>
    <row r="144" spans="1:7" ht="15" customHeight="1">
      <c r="A144" s="21"/>
      <c r="B144" s="74"/>
      <c r="C144" s="169"/>
      <c r="D144" s="169"/>
      <c r="E144" s="169"/>
      <c r="F144" s="169"/>
      <c r="G144" s="169"/>
    </row>
    <row r="145" spans="1:6" ht="12.75" customHeight="1">
      <c r="A145" s="21"/>
      <c r="B145" s="74" t="s">
        <v>99</v>
      </c>
      <c r="C145" s="46" t="s">
        <v>230</v>
      </c>
      <c r="D145" s="61"/>
      <c r="E145" s="4"/>
      <c r="F145" s="3"/>
    </row>
    <row r="146" spans="1:6" ht="12.75" customHeight="1">
      <c r="A146" s="21"/>
      <c r="B146" s="74"/>
      <c r="C146" s="81" t="s">
        <v>243</v>
      </c>
      <c r="D146" s="61"/>
      <c r="F146" s="4">
        <v>16704</v>
      </c>
    </row>
    <row r="147" spans="1:6" ht="12.75" customHeight="1">
      <c r="A147" s="21"/>
      <c r="B147" s="75"/>
      <c r="C147" s="81" t="s">
        <v>60</v>
      </c>
      <c r="D147" s="3"/>
      <c r="F147" s="4">
        <v>-7309</v>
      </c>
    </row>
    <row r="148" spans="1:6" ht="4.5" customHeight="1">
      <c r="A148" s="21"/>
      <c r="B148" s="75"/>
      <c r="C148" s="1"/>
      <c r="D148" s="3"/>
      <c r="F148" s="4"/>
    </row>
    <row r="149" spans="1:6" ht="15" customHeight="1" thickBot="1">
      <c r="A149" s="21"/>
      <c r="B149" s="75"/>
      <c r="C149" s="1"/>
      <c r="D149" s="3"/>
      <c r="F149" s="62">
        <f>SUM(F146:F148)</f>
        <v>9395</v>
      </c>
    </row>
    <row r="150" spans="1:6" ht="15" customHeight="1" thickTop="1">
      <c r="A150" s="21"/>
      <c r="B150" s="75"/>
      <c r="C150" s="1"/>
      <c r="D150" s="3"/>
      <c r="E150" s="38"/>
      <c r="F150" s="3"/>
    </row>
    <row r="151" spans="1:6" ht="15" customHeight="1">
      <c r="A151" s="21"/>
      <c r="B151" s="74" t="s">
        <v>100</v>
      </c>
      <c r="C151" s="46" t="s">
        <v>249</v>
      </c>
      <c r="D151" s="3"/>
      <c r="E151" s="38"/>
      <c r="F151" s="3"/>
    </row>
    <row r="152" spans="1:6" ht="15" customHeight="1">
      <c r="A152" s="21"/>
      <c r="B152" s="75"/>
      <c r="C152" s="1"/>
      <c r="D152" s="69" t="s">
        <v>250</v>
      </c>
      <c r="E152" s="71"/>
      <c r="F152" s="69" t="s">
        <v>251</v>
      </c>
    </row>
    <row r="153" spans="1:6" ht="15" customHeight="1">
      <c r="A153" s="21"/>
      <c r="B153" s="75"/>
      <c r="C153" s="1"/>
      <c r="D153" s="69" t="s">
        <v>31</v>
      </c>
      <c r="E153" s="71"/>
      <c r="F153" s="69" t="s">
        <v>25</v>
      </c>
    </row>
    <row r="154" spans="1:6" ht="3" customHeight="1" thickBot="1">
      <c r="A154" s="21"/>
      <c r="B154" s="75"/>
      <c r="C154" s="1"/>
      <c r="D154" s="73"/>
      <c r="E154" s="72"/>
      <c r="F154" s="73"/>
    </row>
    <row r="155" spans="1:6" ht="18" customHeight="1">
      <c r="A155" s="21"/>
      <c r="B155" s="75"/>
      <c r="C155" s="64"/>
      <c r="D155" s="4"/>
      <c r="E155" s="38"/>
      <c r="F155" s="4"/>
    </row>
    <row r="156" spans="1:6" ht="12" customHeight="1">
      <c r="A156" s="21"/>
      <c r="B156" s="75"/>
      <c r="C156" s="81" t="s">
        <v>242</v>
      </c>
      <c r="D156" s="4">
        <v>2432732</v>
      </c>
      <c r="E156" s="38"/>
      <c r="F156" s="4">
        <f>+D156*2.229/1000</f>
        <v>5422.559628000001</v>
      </c>
    </row>
    <row r="157" spans="1:6" ht="12" customHeight="1">
      <c r="A157" s="21"/>
      <c r="B157" s="75"/>
      <c r="C157" s="81" t="s">
        <v>71</v>
      </c>
      <c r="D157" s="4">
        <v>4000000</v>
      </c>
      <c r="E157" s="38"/>
      <c r="F157" s="4">
        <f>780000*2.282/1000</f>
        <v>1779.96</v>
      </c>
    </row>
    <row r="158" spans="1:6" ht="12" customHeight="1">
      <c r="A158" s="21"/>
      <c r="B158" s="75"/>
      <c r="C158" s="65" t="s">
        <v>43</v>
      </c>
      <c r="D158" s="4">
        <v>5209</v>
      </c>
      <c r="E158" s="38"/>
      <c r="F158" s="4">
        <v>32.041</v>
      </c>
    </row>
    <row r="159" spans="1:6" ht="9" customHeight="1">
      <c r="A159" s="21"/>
      <c r="B159" s="75"/>
      <c r="C159" s="64"/>
      <c r="D159" s="4"/>
      <c r="E159" s="38"/>
      <c r="F159" s="4"/>
    </row>
    <row r="160" spans="1:6" ht="15" customHeight="1" thickBot="1">
      <c r="A160" s="21"/>
      <c r="B160" s="75"/>
      <c r="C160" s="64"/>
      <c r="D160" s="4"/>
      <c r="E160" s="38"/>
      <c r="F160" s="62">
        <f>SUM(F155:F159)</f>
        <v>7234.560628000001</v>
      </c>
    </row>
    <row r="161" spans="1:6" ht="12.75" customHeight="1" thickTop="1">
      <c r="A161" s="21"/>
      <c r="B161" s="22"/>
      <c r="C161" s="1"/>
      <c r="D161" s="4"/>
      <c r="E161" s="4"/>
      <c r="F161" s="4"/>
    </row>
    <row r="162" spans="1:6" ht="12.75" customHeight="1">
      <c r="A162" s="21" t="s">
        <v>185</v>
      </c>
      <c r="B162" s="22" t="s">
        <v>201</v>
      </c>
      <c r="C162" s="1"/>
      <c r="D162" s="3"/>
      <c r="E162" s="3"/>
      <c r="F162" s="3"/>
    </row>
    <row r="163" spans="1:6" ht="12.75" customHeight="1">
      <c r="A163" s="21"/>
      <c r="B163" s="81" t="s">
        <v>10</v>
      </c>
      <c r="C163" s="46"/>
      <c r="D163" s="46"/>
      <c r="E163" s="46"/>
      <c r="F163" s="46"/>
    </row>
    <row r="164" spans="1:6" ht="12.75" customHeight="1">
      <c r="A164" s="21"/>
      <c r="B164" s="46"/>
      <c r="C164" s="46"/>
      <c r="E164" s="154"/>
      <c r="F164" s="71" t="s">
        <v>59</v>
      </c>
    </row>
    <row r="165" spans="1:6" ht="12.75" customHeight="1">
      <c r="A165" s="21"/>
      <c r="B165" s="46"/>
      <c r="C165" s="46"/>
      <c r="F165" s="155" t="s">
        <v>38</v>
      </c>
    </row>
    <row r="166" spans="1:6" ht="12.75" customHeight="1" thickBot="1">
      <c r="A166" s="21"/>
      <c r="B166" s="46"/>
      <c r="C166" s="46"/>
      <c r="F166" s="153" t="s">
        <v>146</v>
      </c>
    </row>
    <row r="167" spans="1:6" ht="12.75" customHeight="1" thickTop="1">
      <c r="A167" s="21"/>
      <c r="B167" s="46"/>
      <c r="C167" s="46"/>
      <c r="F167" s="72"/>
    </row>
    <row r="168" spans="1:6" ht="12.75" customHeight="1">
      <c r="A168" s="21"/>
      <c r="B168" s="46" t="s">
        <v>20</v>
      </c>
      <c r="C168" s="46"/>
      <c r="D168" s="46"/>
      <c r="F168" s="46">
        <f>3909+12693</f>
        <v>16602</v>
      </c>
    </row>
    <row r="169" spans="1:6" ht="12.75" customHeight="1">
      <c r="A169" s="21"/>
      <c r="B169" s="65"/>
      <c r="C169" s="46"/>
      <c r="D169" s="46"/>
      <c r="F169" s="46"/>
    </row>
    <row r="170" spans="1:6" ht="12.75" customHeight="1">
      <c r="A170" s="21"/>
      <c r="B170" s="65" t="s">
        <v>22</v>
      </c>
      <c r="C170" s="46"/>
      <c r="D170" s="46"/>
      <c r="F170" s="46">
        <v>18864</v>
      </c>
    </row>
    <row r="171" spans="1:6" ht="12" customHeight="1">
      <c r="A171" s="21"/>
      <c r="B171" s="65"/>
      <c r="C171" s="46"/>
      <c r="D171" s="46"/>
      <c r="F171" s="46"/>
    </row>
    <row r="172" spans="1:6" ht="12.75" customHeight="1">
      <c r="A172" s="21"/>
      <c r="B172" s="65" t="s">
        <v>21</v>
      </c>
      <c r="C172" s="46"/>
      <c r="D172" s="46"/>
      <c r="F172" s="46">
        <v>4620</v>
      </c>
    </row>
    <row r="173" spans="1:6" ht="12.75" customHeight="1">
      <c r="A173" s="21"/>
      <c r="B173" s="67"/>
      <c r="C173" s="46"/>
      <c r="D173" s="46"/>
      <c r="F173" s="46"/>
    </row>
    <row r="174" spans="1:6" ht="15" customHeight="1" thickBot="1">
      <c r="A174" s="21"/>
      <c r="B174" s="64"/>
      <c r="C174" s="46"/>
      <c r="D174" s="46"/>
      <c r="F174" s="66">
        <f>SUM(F167:F173)</f>
        <v>40086</v>
      </c>
    </row>
    <row r="175" spans="1:6" ht="12.75" customHeight="1" thickTop="1">
      <c r="A175" s="21"/>
      <c r="B175" s="64"/>
      <c r="C175" s="46"/>
      <c r="D175" s="46"/>
      <c r="F175" s="46"/>
    </row>
    <row r="176" spans="1:7" ht="12.75" customHeight="1">
      <c r="A176" s="97" t="s">
        <v>65</v>
      </c>
      <c r="B176" s="207" t="s">
        <v>61</v>
      </c>
      <c r="C176" s="207"/>
      <c r="D176" s="207"/>
      <c r="E176" s="207"/>
      <c r="F176" s="207"/>
      <c r="G176" s="207"/>
    </row>
    <row r="177" spans="1:7" ht="12.75" customHeight="1">
      <c r="A177" s="21"/>
      <c r="B177" s="207"/>
      <c r="C177" s="207"/>
      <c r="D177" s="207"/>
      <c r="E177" s="207"/>
      <c r="F177" s="207"/>
      <c r="G177" s="207"/>
    </row>
    <row r="178" spans="1:6" ht="12.75" customHeight="1">
      <c r="A178" s="21" t="s">
        <v>186</v>
      </c>
      <c r="B178" s="22" t="s">
        <v>202</v>
      </c>
      <c r="C178" s="1"/>
      <c r="D178" s="3"/>
      <c r="E178" s="3"/>
      <c r="F178" s="3"/>
    </row>
    <row r="179" spans="1:7" ht="12.75" customHeight="1">
      <c r="A179" s="18"/>
      <c r="B179" s="209" t="s">
        <v>9</v>
      </c>
      <c r="C179" s="174"/>
      <c r="D179" s="174"/>
      <c r="E179" s="174"/>
      <c r="F179" s="174"/>
      <c r="G179" s="210"/>
    </row>
    <row r="180" spans="1:7" ht="12.75" customHeight="1">
      <c r="A180" s="18"/>
      <c r="B180" s="174"/>
      <c r="C180" s="174"/>
      <c r="D180" s="174"/>
      <c r="E180" s="174"/>
      <c r="F180" s="174"/>
      <c r="G180" s="210"/>
    </row>
    <row r="181" spans="1:6" ht="12.75" customHeight="1">
      <c r="A181" s="18"/>
      <c r="B181" s="4"/>
      <c r="D181" s="3"/>
      <c r="E181" s="3"/>
      <c r="F181" s="3"/>
    </row>
    <row r="182" spans="1:6" ht="12.75" customHeight="1">
      <c r="A182" s="21" t="s">
        <v>187</v>
      </c>
      <c r="B182" s="87" t="s">
        <v>76</v>
      </c>
      <c r="C182" s="1"/>
      <c r="D182" s="3"/>
      <c r="E182" s="3"/>
      <c r="F182" s="3"/>
    </row>
    <row r="183" spans="1:7" ht="12.75" customHeight="1">
      <c r="A183" s="21"/>
      <c r="B183" s="209" t="s">
        <v>32</v>
      </c>
      <c r="C183" s="209"/>
      <c r="D183" s="209"/>
      <c r="E183" s="209"/>
      <c r="F183" s="209"/>
      <c r="G183" s="209"/>
    </row>
    <row r="184" spans="1:7" ht="12.75" customHeight="1">
      <c r="A184" s="21"/>
      <c r="B184" s="209"/>
      <c r="C184" s="209"/>
      <c r="D184" s="209"/>
      <c r="E184" s="209"/>
      <c r="F184" s="209"/>
      <c r="G184" s="209"/>
    </row>
    <row r="185" spans="1:6" ht="12.75" customHeight="1">
      <c r="A185" s="21"/>
      <c r="B185" s="87"/>
      <c r="C185" s="1"/>
      <c r="D185" s="3"/>
      <c r="E185" s="3"/>
      <c r="F185" s="3"/>
    </row>
    <row r="186" spans="1:7" ht="12.75" customHeight="1">
      <c r="A186" s="21"/>
      <c r="B186" s="88" t="s">
        <v>122</v>
      </c>
      <c r="C186" s="194" t="s">
        <v>27</v>
      </c>
      <c r="D186" s="194"/>
      <c r="E186" s="194"/>
      <c r="F186" s="194"/>
      <c r="G186" s="194"/>
    </row>
    <row r="187" spans="1:7" ht="9.75" customHeight="1">
      <c r="A187" s="21"/>
      <c r="B187" s="4"/>
      <c r="C187" s="194"/>
      <c r="D187" s="194"/>
      <c r="E187" s="194"/>
      <c r="F187" s="194"/>
      <c r="G187" s="194"/>
    </row>
    <row r="188" spans="1:7" ht="9.75" customHeight="1">
      <c r="A188" s="21"/>
      <c r="B188" s="4"/>
      <c r="C188" s="194"/>
      <c r="D188" s="194"/>
      <c r="E188" s="194"/>
      <c r="F188" s="194"/>
      <c r="G188" s="194"/>
    </row>
    <row r="189" spans="1:7" ht="9.75" customHeight="1">
      <c r="A189" s="21"/>
      <c r="B189" s="4"/>
      <c r="C189" s="194"/>
      <c r="D189" s="194"/>
      <c r="E189" s="194"/>
      <c r="F189" s="194"/>
      <c r="G189" s="194"/>
    </row>
    <row r="190" spans="1:7" ht="9.75" customHeight="1">
      <c r="A190" s="21"/>
      <c r="B190" s="4"/>
      <c r="C190" s="194"/>
      <c r="D190" s="194"/>
      <c r="E190" s="194"/>
      <c r="F190" s="194"/>
      <c r="G190" s="194"/>
    </row>
    <row r="191" spans="1:7" ht="9.75" customHeight="1">
      <c r="A191" s="21"/>
      <c r="B191" s="4"/>
      <c r="C191" s="194"/>
      <c r="D191" s="194"/>
      <c r="E191" s="194"/>
      <c r="F191" s="194"/>
      <c r="G191" s="194"/>
    </row>
    <row r="192" spans="1:7" ht="9.75" customHeight="1">
      <c r="A192" s="21"/>
      <c r="B192" s="4"/>
      <c r="C192" s="194"/>
      <c r="D192" s="194"/>
      <c r="E192" s="194"/>
      <c r="F192" s="194"/>
      <c r="G192" s="194"/>
    </row>
    <row r="193" spans="1:7" ht="9.75" customHeight="1">
      <c r="A193" s="21"/>
      <c r="B193" s="4"/>
      <c r="C193" s="194"/>
      <c r="D193" s="194"/>
      <c r="E193" s="194"/>
      <c r="F193" s="194"/>
      <c r="G193" s="194"/>
    </row>
    <row r="194" spans="1:7" ht="9.75" customHeight="1">
      <c r="A194" s="21"/>
      <c r="B194" s="4"/>
      <c r="C194" s="194"/>
      <c r="D194" s="194"/>
      <c r="E194" s="194"/>
      <c r="F194" s="194"/>
      <c r="G194" s="194"/>
    </row>
    <row r="195" spans="1:7" ht="9.75" customHeight="1">
      <c r="A195" s="21"/>
      <c r="B195" s="4"/>
      <c r="C195" s="167"/>
      <c r="D195" s="167"/>
      <c r="E195" s="167"/>
      <c r="F195" s="167"/>
      <c r="G195" s="167"/>
    </row>
    <row r="196" spans="1:7" ht="9.75" customHeight="1">
      <c r="A196" s="21"/>
      <c r="B196" s="4"/>
      <c r="C196" s="168"/>
      <c r="D196" s="168"/>
      <c r="E196" s="168"/>
      <c r="F196" s="168"/>
      <c r="G196" s="168"/>
    </row>
    <row r="197" spans="1:7" ht="12" customHeight="1">
      <c r="A197" s="21"/>
      <c r="B197" s="88" t="s">
        <v>125</v>
      </c>
      <c r="C197" s="197" t="s">
        <v>6</v>
      </c>
      <c r="D197" s="197"/>
      <c r="E197" s="197"/>
      <c r="F197" s="197"/>
      <c r="G197" s="197"/>
    </row>
    <row r="198" spans="1:7" ht="12" customHeight="1">
      <c r="A198" s="21"/>
      <c r="B198" s="69"/>
      <c r="C198" s="197"/>
      <c r="D198" s="197"/>
      <c r="E198" s="197"/>
      <c r="F198" s="197"/>
      <c r="G198" s="197"/>
    </row>
    <row r="199" spans="1:7" ht="9" customHeight="1">
      <c r="A199" s="21"/>
      <c r="B199" s="69"/>
      <c r="C199" s="197"/>
      <c r="D199" s="197"/>
      <c r="E199" s="197"/>
      <c r="F199" s="197"/>
      <c r="G199" s="197"/>
    </row>
    <row r="200" spans="1:7" ht="9.75" customHeight="1">
      <c r="A200" s="21"/>
      <c r="B200" s="69"/>
      <c r="C200" s="197"/>
      <c r="D200" s="197"/>
      <c r="E200" s="197"/>
      <c r="F200" s="197"/>
      <c r="G200" s="197"/>
    </row>
    <row r="201" spans="1:7" ht="9" customHeight="1">
      <c r="A201" s="21"/>
      <c r="B201" s="69"/>
      <c r="C201" s="197"/>
      <c r="D201" s="197"/>
      <c r="E201" s="197"/>
      <c r="F201" s="197"/>
      <c r="G201" s="197"/>
    </row>
    <row r="202" spans="1:7" ht="12" customHeight="1">
      <c r="A202" s="21"/>
      <c r="B202" s="69"/>
      <c r="C202" s="197"/>
      <c r="D202" s="197"/>
      <c r="E202" s="197"/>
      <c r="F202" s="197"/>
      <c r="G202" s="197"/>
    </row>
    <row r="203" spans="1:7" ht="12" customHeight="1">
      <c r="A203" s="21"/>
      <c r="B203" s="69"/>
      <c r="C203" s="197"/>
      <c r="D203" s="197"/>
      <c r="E203" s="197"/>
      <c r="F203" s="197"/>
      <c r="G203" s="197"/>
    </row>
    <row r="204" spans="1:7" ht="12" customHeight="1">
      <c r="A204" s="21"/>
      <c r="B204" s="69"/>
      <c r="C204" s="197"/>
      <c r="D204" s="197"/>
      <c r="E204" s="197"/>
      <c r="F204" s="197"/>
      <c r="G204" s="197"/>
    </row>
    <row r="205" spans="1:7" ht="12" customHeight="1">
      <c r="A205" s="21"/>
      <c r="B205" s="69"/>
      <c r="C205" s="76"/>
      <c r="D205" s="76"/>
      <c r="E205" s="76"/>
      <c r="F205" s="76"/>
      <c r="G205" s="76"/>
    </row>
    <row r="206" spans="1:7" ht="15" customHeight="1">
      <c r="A206" s="21"/>
      <c r="B206" s="88" t="s">
        <v>132</v>
      </c>
      <c r="C206" s="197" t="s">
        <v>7</v>
      </c>
      <c r="D206" s="198"/>
      <c r="E206" s="198"/>
      <c r="F206" s="198"/>
      <c r="G206" s="198"/>
    </row>
    <row r="207" spans="1:7" ht="15" customHeight="1">
      <c r="A207" s="21"/>
      <c r="B207" s="69"/>
      <c r="C207" s="198"/>
      <c r="D207" s="198"/>
      <c r="E207" s="198"/>
      <c r="F207" s="198"/>
      <c r="G207" s="198"/>
    </row>
    <row r="208" spans="1:7" ht="15" customHeight="1">
      <c r="A208" s="21"/>
      <c r="B208" s="4"/>
      <c r="C208" s="198"/>
      <c r="D208" s="198"/>
      <c r="E208" s="198"/>
      <c r="F208" s="198"/>
      <c r="G208" s="198"/>
    </row>
    <row r="209" spans="1:7" ht="12.75" customHeight="1">
      <c r="A209" s="21"/>
      <c r="B209" s="4"/>
      <c r="C209" s="198"/>
      <c r="D209" s="198"/>
      <c r="E209" s="198"/>
      <c r="F209" s="198"/>
      <c r="G209" s="198"/>
    </row>
    <row r="210" spans="1:7" ht="12.75" customHeight="1">
      <c r="A210" s="21"/>
      <c r="B210" s="4"/>
      <c r="C210" s="198"/>
      <c r="D210" s="198"/>
      <c r="E210" s="198"/>
      <c r="F210" s="198"/>
      <c r="G210" s="198"/>
    </row>
    <row r="211" spans="1:7" ht="12.75" customHeight="1">
      <c r="A211" s="21"/>
      <c r="B211" s="4"/>
      <c r="C211" s="76"/>
      <c r="D211" s="76"/>
      <c r="E211" s="76"/>
      <c r="F211" s="76"/>
      <c r="G211" s="76"/>
    </row>
    <row r="212" spans="1:7" ht="12.75" customHeight="1">
      <c r="A212" s="18"/>
      <c r="B212" s="88" t="s">
        <v>211</v>
      </c>
      <c r="C212" s="208" t="s">
        <v>12</v>
      </c>
      <c r="D212" s="197"/>
      <c r="E212" s="197"/>
      <c r="F212" s="197"/>
      <c r="G212" s="197"/>
    </row>
    <row r="213" spans="1:7" ht="12.75" customHeight="1">
      <c r="A213" s="18"/>
      <c r="B213" s="4"/>
      <c r="C213" s="197"/>
      <c r="D213" s="197"/>
      <c r="E213" s="197"/>
      <c r="F213" s="197"/>
      <c r="G213" s="197"/>
    </row>
    <row r="214" spans="1:7" ht="12.75" customHeight="1">
      <c r="A214" s="18"/>
      <c r="B214" s="4"/>
      <c r="C214" s="197"/>
      <c r="D214" s="197"/>
      <c r="E214" s="197"/>
      <c r="F214" s="197"/>
      <c r="G214" s="197"/>
    </row>
    <row r="215" spans="1:7" ht="12.75" customHeight="1">
      <c r="A215" s="18"/>
      <c r="B215" s="4"/>
      <c r="C215" s="197"/>
      <c r="D215" s="197"/>
      <c r="E215" s="197"/>
      <c r="F215" s="197"/>
      <c r="G215" s="197"/>
    </row>
    <row r="216" spans="1:7" ht="12.75" customHeight="1">
      <c r="A216" s="18"/>
      <c r="B216" s="4"/>
      <c r="C216" s="197"/>
      <c r="D216" s="197"/>
      <c r="E216" s="197"/>
      <c r="F216" s="197"/>
      <c r="G216" s="197"/>
    </row>
    <row r="217" spans="1:7" ht="12.75" customHeight="1">
      <c r="A217" s="18"/>
      <c r="B217" s="4"/>
      <c r="C217" s="197"/>
      <c r="D217" s="197"/>
      <c r="E217" s="197"/>
      <c r="F217" s="197"/>
      <c r="G217" s="197"/>
    </row>
    <row r="218" spans="1:7" ht="12.75" customHeight="1">
      <c r="A218" s="18"/>
      <c r="B218" s="4"/>
      <c r="C218" s="197"/>
      <c r="D218" s="197"/>
      <c r="E218" s="197"/>
      <c r="F218" s="197"/>
      <c r="G218" s="197"/>
    </row>
    <row r="219" spans="1:7" ht="10.5" customHeight="1">
      <c r="A219" s="18"/>
      <c r="B219" s="4"/>
      <c r="C219" s="197"/>
      <c r="D219" s="197"/>
      <c r="E219" s="197"/>
      <c r="F219" s="197"/>
      <c r="G219" s="197"/>
    </row>
    <row r="220" spans="1:7" ht="12" customHeight="1">
      <c r="A220" s="18"/>
      <c r="B220" s="4"/>
      <c r="C220" s="197"/>
      <c r="D220" s="197"/>
      <c r="E220" s="197"/>
      <c r="F220" s="197"/>
      <c r="G220" s="197"/>
    </row>
    <row r="221" spans="1:7" ht="12.75" customHeight="1">
      <c r="A221" s="18"/>
      <c r="B221" s="4"/>
      <c r="C221" s="77"/>
      <c r="D221" s="77"/>
      <c r="E221" s="77"/>
      <c r="F221" s="77"/>
      <c r="G221" s="77"/>
    </row>
    <row r="222" spans="1:7" ht="12.75" customHeight="1">
      <c r="A222" s="18"/>
      <c r="B222" s="88" t="s">
        <v>231</v>
      </c>
      <c r="C222" s="197" t="s">
        <v>1</v>
      </c>
      <c r="D222" s="197"/>
      <c r="E222" s="197"/>
      <c r="F222" s="197"/>
      <c r="G222" s="197"/>
    </row>
    <row r="223" spans="1:7" ht="12.75" customHeight="1">
      <c r="A223" s="18"/>
      <c r="B223" s="4"/>
      <c r="C223" s="197"/>
      <c r="D223" s="197"/>
      <c r="E223" s="197"/>
      <c r="F223" s="197"/>
      <c r="G223" s="197"/>
    </row>
    <row r="224" spans="1:7" ht="12.75" customHeight="1">
      <c r="A224" s="18"/>
      <c r="B224" s="4"/>
      <c r="C224" s="197"/>
      <c r="D224" s="197"/>
      <c r="E224" s="197"/>
      <c r="F224" s="197"/>
      <c r="G224" s="197"/>
    </row>
    <row r="225" spans="1:7" ht="12.75" customHeight="1">
      <c r="A225" s="18"/>
      <c r="B225" s="4"/>
      <c r="C225" s="197"/>
      <c r="D225" s="197"/>
      <c r="E225" s="197"/>
      <c r="F225" s="197"/>
      <c r="G225" s="197"/>
    </row>
    <row r="226" spans="1:7" ht="15" customHeight="1">
      <c r="A226" s="18"/>
      <c r="B226" s="4"/>
      <c r="C226" s="197"/>
      <c r="D226" s="197"/>
      <c r="E226" s="197"/>
      <c r="F226" s="197"/>
      <c r="G226" s="197"/>
    </row>
    <row r="227" spans="1:7" ht="15" customHeight="1">
      <c r="A227" s="18"/>
      <c r="B227" s="4"/>
      <c r="C227" s="197"/>
      <c r="D227" s="197"/>
      <c r="E227" s="197"/>
      <c r="F227" s="197"/>
      <c r="G227" s="197"/>
    </row>
    <row r="228" spans="1:7" ht="12.75" customHeight="1">
      <c r="A228" s="18"/>
      <c r="B228" s="4"/>
      <c r="C228" s="77"/>
      <c r="D228" s="77"/>
      <c r="E228" s="77"/>
      <c r="F228" s="77"/>
      <c r="G228" s="77"/>
    </row>
    <row r="229" spans="1:7" ht="12.75" customHeight="1">
      <c r="A229" s="18"/>
      <c r="B229" s="88" t="s">
        <v>232</v>
      </c>
      <c r="C229" s="206" t="s">
        <v>4</v>
      </c>
      <c r="D229" s="206"/>
      <c r="E229" s="206"/>
      <c r="F229" s="206"/>
      <c r="G229" s="206"/>
    </row>
    <row r="230" spans="1:7" ht="12.75" customHeight="1">
      <c r="A230" s="18"/>
      <c r="B230" s="4"/>
      <c r="C230" s="206"/>
      <c r="D230" s="206"/>
      <c r="E230" s="206"/>
      <c r="F230" s="206"/>
      <c r="G230" s="206"/>
    </row>
    <row r="231" spans="1:7" ht="12.75" customHeight="1">
      <c r="A231" s="18"/>
      <c r="B231" s="4"/>
      <c r="C231" s="206"/>
      <c r="D231" s="206"/>
      <c r="E231" s="206"/>
      <c r="F231" s="206"/>
      <c r="G231" s="206"/>
    </row>
    <row r="232" spans="1:7" ht="12.75" customHeight="1">
      <c r="A232" s="18"/>
      <c r="B232" s="4"/>
      <c r="C232" s="206"/>
      <c r="D232" s="206"/>
      <c r="E232" s="206"/>
      <c r="F232" s="206"/>
      <c r="G232" s="206"/>
    </row>
    <row r="233" spans="1:7" ht="12.75" customHeight="1">
      <c r="A233" s="18"/>
      <c r="B233" s="4"/>
      <c r="C233" s="206"/>
      <c r="D233" s="206"/>
      <c r="E233" s="206"/>
      <c r="F233" s="206"/>
      <c r="G233" s="206"/>
    </row>
    <row r="234" spans="1:7" ht="18" customHeight="1">
      <c r="A234" s="18"/>
      <c r="B234" s="4"/>
      <c r="C234" s="206"/>
      <c r="D234" s="206"/>
      <c r="E234" s="206"/>
      <c r="F234" s="206"/>
      <c r="G234" s="206"/>
    </row>
    <row r="235" spans="1:7" ht="12.75" customHeight="1">
      <c r="A235" s="18"/>
      <c r="B235" s="4"/>
      <c r="C235" s="77"/>
      <c r="D235" s="77"/>
      <c r="E235" s="77"/>
      <c r="F235" s="77"/>
      <c r="G235" s="77"/>
    </row>
    <row r="236" spans="1:6" ht="12.75" customHeight="1">
      <c r="A236" s="21" t="s">
        <v>188</v>
      </c>
      <c r="B236" s="22" t="s">
        <v>203</v>
      </c>
      <c r="C236" s="1"/>
      <c r="D236" s="3"/>
      <c r="E236" s="3"/>
      <c r="F236" s="3"/>
    </row>
    <row r="237" spans="1:6" ht="6" customHeight="1">
      <c r="A237" s="21"/>
      <c r="B237" s="22"/>
      <c r="C237" s="1"/>
      <c r="D237" s="3"/>
      <c r="E237" s="3"/>
      <c r="F237" s="3"/>
    </row>
    <row r="238" spans="1:6" ht="15" customHeight="1">
      <c r="A238" s="18"/>
      <c r="B238" s="23"/>
      <c r="C238" s="24"/>
      <c r="D238" s="180" t="s">
        <v>33</v>
      </c>
      <c r="E238" s="181"/>
      <c r="F238" s="205"/>
    </row>
    <row r="239" spans="1:6" ht="15" customHeight="1">
      <c r="A239" s="18"/>
      <c r="B239" s="25"/>
      <c r="C239" s="26"/>
      <c r="D239" s="31" t="s">
        <v>84</v>
      </c>
      <c r="E239" s="33" t="s">
        <v>36</v>
      </c>
      <c r="F239" s="27" t="s">
        <v>220</v>
      </c>
    </row>
    <row r="240" spans="1:6" ht="10.5" customHeight="1">
      <c r="A240" s="18"/>
      <c r="B240" s="98"/>
      <c r="C240" s="165" t="s">
        <v>35</v>
      </c>
      <c r="D240" s="31" t="s">
        <v>79</v>
      </c>
      <c r="E240" s="33" t="s">
        <v>219</v>
      </c>
      <c r="F240" s="27" t="s">
        <v>221</v>
      </c>
    </row>
    <row r="241" spans="1:6" ht="10.5" customHeight="1">
      <c r="A241" s="18"/>
      <c r="B241" s="29"/>
      <c r="C241" s="30"/>
      <c r="D241" s="35" t="s">
        <v>146</v>
      </c>
      <c r="E241" s="36" t="s">
        <v>146</v>
      </c>
      <c r="F241" s="37" t="s">
        <v>146</v>
      </c>
    </row>
    <row r="242" spans="1:6" ht="12.75" customHeight="1">
      <c r="A242" s="18"/>
      <c r="B242" s="25"/>
      <c r="C242" s="26"/>
      <c r="D242" s="32"/>
      <c r="E242" s="34"/>
      <c r="F242" s="28"/>
    </row>
    <row r="243" spans="1:6" ht="12.75" customHeight="1">
      <c r="A243" s="18"/>
      <c r="B243" s="25"/>
      <c r="C243" s="39" t="s">
        <v>222</v>
      </c>
      <c r="D243" s="32"/>
      <c r="E243" s="34"/>
      <c r="F243" s="28"/>
    </row>
    <row r="244" spans="1:6" ht="6" customHeight="1">
      <c r="A244" s="18"/>
      <c r="B244" s="25"/>
      <c r="C244" s="38"/>
      <c r="D244" s="32"/>
      <c r="E244" s="34"/>
      <c r="F244" s="28"/>
    </row>
    <row r="245" spans="1:6" ht="12.75" customHeight="1">
      <c r="A245" s="18"/>
      <c r="B245" s="25"/>
      <c r="C245" s="38" t="s">
        <v>223</v>
      </c>
      <c r="D245" s="56">
        <f>+'[5]segmental'!$D$36/1000</f>
        <v>359849.72995818005</v>
      </c>
      <c r="E245" s="84">
        <f>+'[5]segmental'!$E$36/1000-3</f>
        <v>-43655.91039963</v>
      </c>
      <c r="F245" s="84">
        <v>806760</v>
      </c>
    </row>
    <row r="246" spans="1:6" ht="12.75" customHeight="1">
      <c r="A246" s="18"/>
      <c r="B246" s="25"/>
      <c r="C246" s="38" t="s">
        <v>224</v>
      </c>
      <c r="D246" s="56">
        <f>+'[5]segmental'!$D$37/1000</f>
        <v>40439.82063</v>
      </c>
      <c r="E246" s="84">
        <f>+'[5]segmental'!$E$37/1000</f>
        <v>11623.95268</v>
      </c>
      <c r="F246" s="58">
        <f>+'[5]segmental'!$F$37/1000</f>
        <v>415593.8367420001</v>
      </c>
    </row>
    <row r="247" spans="1:6" ht="12.75" customHeight="1">
      <c r="A247" s="18"/>
      <c r="B247" s="25"/>
      <c r="C247" s="38" t="s">
        <v>225</v>
      </c>
      <c r="D247" s="56">
        <f>+'[5]segmental'!$D$38/1000</f>
        <v>3835.158715</v>
      </c>
      <c r="E247" s="84">
        <f>+'[5]segmental'!$E$38/1000+'[5]segmental'!$E$40/1000</f>
        <v>-1429.619225</v>
      </c>
      <c r="F247" s="58">
        <f>+'[5]segmental'!$F$38/1000+'[5]segmental'!$F$40/1000</f>
        <v>29594.539208</v>
      </c>
    </row>
    <row r="248" spans="1:6" ht="12.75" customHeight="1">
      <c r="A248" s="18"/>
      <c r="B248" s="25"/>
      <c r="C248" s="38" t="s">
        <v>62</v>
      </c>
      <c r="D248" s="157">
        <f>+'[1]PL'!$AO$80</f>
        <v>0</v>
      </c>
      <c r="E248" s="84">
        <f>+'[5]segmental'!$E$39/1000</f>
        <v>392.7785</v>
      </c>
      <c r="F248" s="58">
        <f>+'[5]segmental'!$F$39/1000</f>
        <v>5119.0214000000005</v>
      </c>
    </row>
    <row r="249" spans="1:6" ht="12.75" customHeight="1">
      <c r="A249" s="18"/>
      <c r="B249" s="25"/>
      <c r="C249" s="38" t="s">
        <v>44</v>
      </c>
      <c r="D249" s="157">
        <v>0</v>
      </c>
      <c r="E249" s="84">
        <f>+'[5]segmental'!$E$41/1000</f>
        <v>18864.349</v>
      </c>
      <c r="F249" s="156">
        <f>+'[5]segmental'!$F$41</f>
        <v>0</v>
      </c>
    </row>
    <row r="250" spans="1:6" ht="12.75" customHeight="1">
      <c r="A250" s="18"/>
      <c r="B250" s="25"/>
      <c r="C250" s="38" t="s">
        <v>45</v>
      </c>
      <c r="D250" s="56">
        <f>+'[5]segmental'!$D$42/1000</f>
        <v>-138691.01585000003</v>
      </c>
      <c r="E250" s="84">
        <f>+'[5]segmental'!$E$42/1000</f>
        <v>-11913.342663299996</v>
      </c>
      <c r="F250" s="57">
        <v>-360501</v>
      </c>
    </row>
    <row r="251" spans="1:6" ht="12.75" customHeight="1">
      <c r="A251" s="18"/>
      <c r="B251" s="25"/>
      <c r="C251" s="38"/>
      <c r="D251" s="56"/>
      <c r="E251" s="170"/>
      <c r="F251" s="57"/>
    </row>
    <row r="252" spans="1:6" ht="15" customHeight="1" thickBot="1">
      <c r="A252" s="18"/>
      <c r="B252" s="25"/>
      <c r="C252" s="38"/>
      <c r="D252" s="59">
        <f>SUM(D245:D250)</f>
        <v>265433.6934531801</v>
      </c>
      <c r="E252" s="59">
        <f>SUM(E245:E250)</f>
        <v>-26117.792107929992</v>
      </c>
      <c r="F252" s="60">
        <f>SUM(F245:F250)</f>
        <v>896566.3973500002</v>
      </c>
    </row>
    <row r="253" spans="1:6" ht="12.75" customHeight="1" thickTop="1">
      <c r="A253" s="18"/>
      <c r="B253" s="25"/>
      <c r="C253" s="38"/>
      <c r="D253" s="41"/>
      <c r="E253" s="42"/>
      <c r="F253" s="42"/>
    </row>
    <row r="254" spans="1:6" ht="12.75" customHeight="1">
      <c r="A254" s="18"/>
      <c r="B254" s="25"/>
      <c r="C254" s="39" t="s">
        <v>226</v>
      </c>
      <c r="D254" s="41"/>
      <c r="E254" s="42"/>
      <c r="F254" s="42"/>
    </row>
    <row r="255" spans="1:6" ht="6" customHeight="1">
      <c r="A255" s="18"/>
      <c r="B255" s="25"/>
      <c r="C255" s="38"/>
      <c r="D255" s="41"/>
      <c r="E255" s="42"/>
      <c r="F255" s="42"/>
    </row>
    <row r="256" spans="1:6" ht="12.75" customHeight="1">
      <c r="A256" s="18"/>
      <c r="B256" s="25"/>
      <c r="C256" s="38" t="s">
        <v>227</v>
      </c>
      <c r="D256" s="56">
        <f>ROUNDUP(+D262-SUM(D258:D260),0)</f>
        <v>283612</v>
      </c>
      <c r="E256" s="56">
        <f>ROUND(+E262-SUM(E258:E260),0)</f>
        <v>2372</v>
      </c>
      <c r="F256" s="57">
        <f>ROUNDDOWN(+F262-SUM(F258:F260),0)</f>
        <v>1191300</v>
      </c>
    </row>
    <row r="257" spans="1:6" ht="12.75" customHeight="1">
      <c r="A257" s="18"/>
      <c r="B257" s="25"/>
      <c r="C257" s="38" t="s">
        <v>228</v>
      </c>
      <c r="D257" s="56"/>
      <c r="E257" s="57"/>
      <c r="F257" s="57"/>
    </row>
    <row r="258" spans="1:6" ht="12.75" customHeight="1">
      <c r="A258" s="18"/>
      <c r="B258" s="25"/>
      <c r="C258" s="86" t="s">
        <v>72</v>
      </c>
      <c r="D258" s="56">
        <f>SUM('[5]segmental'!$D$51:$D$56)/1000</f>
        <v>97424.85913518</v>
      </c>
      <c r="E258" s="57">
        <f>SUM('[5]segmental'!$E$51:$E$56)/1000</f>
        <v>-17079.873733019995</v>
      </c>
      <c r="F258" s="57">
        <f>SUM('[5]segmental'!$F$51:$F$56)/1000</f>
        <v>37834.67236340839</v>
      </c>
    </row>
    <row r="259" spans="1:6" ht="12.75" customHeight="1">
      <c r="A259" s="18"/>
      <c r="B259" s="25"/>
      <c r="C259" s="86" t="s">
        <v>233</v>
      </c>
      <c r="D259" s="56">
        <f>SUM('[5]segmental'!$D$58:$D$59)/1000</f>
        <v>23087.960137999995</v>
      </c>
      <c r="E259" s="57">
        <f>ROUND(SUM('[5]segmental'!$E$58:$E$59)/1000,0)</f>
        <v>503</v>
      </c>
      <c r="F259" s="57">
        <f>SUM('[5]segmental'!$F$58:$F$59)/1000+1</f>
        <v>29473.565151999996</v>
      </c>
    </row>
    <row r="260" spans="1:6" ht="12.75" customHeight="1">
      <c r="A260" s="18"/>
      <c r="B260" s="25"/>
      <c r="C260" s="38" t="s">
        <v>45</v>
      </c>
      <c r="D260" s="56">
        <f>+'[5]segmental'!$D$61/1000</f>
        <v>-138691.01585000003</v>
      </c>
      <c r="E260" s="57">
        <f>+E250</f>
        <v>-11913.342663299996</v>
      </c>
      <c r="F260" s="57">
        <f>+'[5]segmental'!$F$61/1000</f>
        <v>-362042.20317303995</v>
      </c>
    </row>
    <row r="261" spans="1:6" ht="12.75" customHeight="1">
      <c r="A261" s="18"/>
      <c r="B261" s="25"/>
      <c r="C261" s="86"/>
      <c r="D261" s="56"/>
      <c r="E261" s="57"/>
      <c r="F261" s="58"/>
    </row>
    <row r="262" spans="1:6" ht="15" customHeight="1" thickBot="1">
      <c r="A262" s="18"/>
      <c r="B262" s="25"/>
      <c r="C262" s="38"/>
      <c r="D262" s="59">
        <f>+D252</f>
        <v>265433.6934531801</v>
      </c>
      <c r="E262" s="60">
        <f>+E252</f>
        <v>-26117.792107929992</v>
      </c>
      <c r="F262" s="85">
        <f>+F252</f>
        <v>896566.3973500002</v>
      </c>
    </row>
    <row r="263" spans="1:6" ht="18" customHeight="1" thickTop="1">
      <c r="A263" s="18"/>
      <c r="B263" s="29"/>
      <c r="C263" s="40"/>
      <c r="D263" s="43"/>
      <c r="E263" s="44"/>
      <c r="F263" s="45"/>
    </row>
    <row r="264" spans="1:6" ht="12.75" customHeight="1">
      <c r="A264" s="18"/>
      <c r="B264" s="4"/>
      <c r="D264" s="3"/>
      <c r="E264" s="3"/>
      <c r="F264" s="3"/>
    </row>
    <row r="265" spans="1:6" ht="12.75" customHeight="1">
      <c r="A265" s="21" t="s">
        <v>189</v>
      </c>
      <c r="B265" s="22" t="s">
        <v>66</v>
      </c>
      <c r="C265" s="1"/>
      <c r="D265" s="3"/>
      <c r="E265" s="3"/>
      <c r="F265" s="3"/>
    </row>
    <row r="266" spans="1:7" ht="12.75" customHeight="1">
      <c r="A266" s="21"/>
      <c r="B266" s="215" t="s">
        <v>256</v>
      </c>
      <c r="C266" s="215"/>
      <c r="D266" s="215"/>
      <c r="E266" s="215"/>
      <c r="F266" s="215"/>
      <c r="G266" s="215"/>
    </row>
    <row r="267" spans="1:7" ht="12.75" customHeight="1">
      <c r="A267" s="21"/>
      <c r="B267" s="215"/>
      <c r="C267" s="215"/>
      <c r="D267" s="215"/>
      <c r="E267" s="215"/>
      <c r="F267" s="215"/>
      <c r="G267" s="215"/>
    </row>
    <row r="268" spans="1:7" ht="12.75" customHeight="1">
      <c r="A268" s="21"/>
      <c r="B268" s="215"/>
      <c r="C268" s="215"/>
      <c r="D268" s="215"/>
      <c r="E268" s="215"/>
      <c r="F268" s="215"/>
      <c r="G268" s="215"/>
    </row>
    <row r="269" spans="1:7" ht="12.75" customHeight="1">
      <c r="A269" s="21"/>
      <c r="B269" s="215"/>
      <c r="C269" s="215"/>
      <c r="D269" s="215"/>
      <c r="E269" s="215"/>
      <c r="F269" s="215"/>
      <c r="G269" s="215"/>
    </row>
    <row r="270" spans="1:7" ht="15.75" customHeight="1">
      <c r="A270" s="21"/>
      <c r="B270" s="215"/>
      <c r="C270" s="215"/>
      <c r="D270" s="215"/>
      <c r="E270" s="215"/>
      <c r="F270" s="215"/>
      <c r="G270" s="215"/>
    </row>
    <row r="271" spans="1:7" ht="12.75" customHeight="1">
      <c r="A271" s="21"/>
      <c r="B271" s="215"/>
      <c r="C271" s="215"/>
      <c r="D271" s="215"/>
      <c r="E271" s="215"/>
      <c r="F271" s="215"/>
      <c r="G271" s="215"/>
    </row>
    <row r="272" spans="1:7" ht="12.75" customHeight="1">
      <c r="A272" s="21"/>
      <c r="B272" s="169"/>
      <c r="C272" s="169"/>
      <c r="D272" s="169"/>
      <c r="E272" s="169"/>
      <c r="F272" s="169"/>
      <c r="G272" s="169"/>
    </row>
    <row r="273" spans="1:6" ht="12.75" customHeight="1">
      <c r="A273" s="21" t="s">
        <v>190</v>
      </c>
      <c r="B273" s="22" t="s">
        <v>204</v>
      </c>
      <c r="C273" s="1"/>
      <c r="D273" s="3"/>
      <c r="E273" s="3"/>
      <c r="F273" s="3"/>
    </row>
    <row r="274" spans="1:7" ht="12.75" customHeight="1">
      <c r="A274" s="21"/>
      <c r="B274" s="195" t="s">
        <v>2</v>
      </c>
      <c r="C274" s="195"/>
      <c r="D274" s="195"/>
      <c r="E274" s="195"/>
      <c r="F274" s="195"/>
      <c r="G274" s="195"/>
    </row>
    <row r="275" spans="1:7" ht="12.75" customHeight="1">
      <c r="A275" s="21"/>
      <c r="B275" s="195"/>
      <c r="C275" s="195"/>
      <c r="D275" s="195"/>
      <c r="E275" s="195"/>
      <c r="F275" s="195"/>
      <c r="G275" s="195"/>
    </row>
    <row r="276" spans="1:7" ht="12.75" customHeight="1">
      <c r="A276" s="21"/>
      <c r="B276" s="195"/>
      <c r="C276" s="195"/>
      <c r="D276" s="195"/>
      <c r="E276" s="195"/>
      <c r="F276" s="195"/>
      <c r="G276" s="195"/>
    </row>
    <row r="277" spans="1:7" ht="12.75" customHeight="1">
      <c r="A277" s="21"/>
      <c r="B277" s="195"/>
      <c r="C277" s="195"/>
      <c r="D277" s="195"/>
      <c r="E277" s="195"/>
      <c r="F277" s="195"/>
      <c r="G277" s="195"/>
    </row>
    <row r="278" spans="1:7" ht="12.75" customHeight="1">
      <c r="A278" s="21"/>
      <c r="B278" s="78"/>
      <c r="C278" s="78"/>
      <c r="D278" s="78"/>
      <c r="E278" s="78"/>
      <c r="F278" s="78"/>
      <c r="G278" s="78"/>
    </row>
    <row r="279" spans="1:7" ht="12.75" customHeight="1">
      <c r="A279" s="21"/>
      <c r="B279" s="214" t="s">
        <v>15</v>
      </c>
      <c r="C279" s="214"/>
      <c r="D279" s="214"/>
      <c r="E279" s="214"/>
      <c r="F279" s="214"/>
      <c r="G279" s="214"/>
    </row>
    <row r="280" spans="1:7" ht="12.75" customHeight="1">
      <c r="A280" s="21"/>
      <c r="B280" s="214"/>
      <c r="C280" s="214"/>
      <c r="D280" s="214"/>
      <c r="E280" s="214"/>
      <c r="F280" s="214"/>
      <c r="G280" s="214"/>
    </row>
    <row r="281" spans="1:7" ht="12.75" customHeight="1">
      <c r="A281" s="21"/>
      <c r="B281" s="214"/>
      <c r="C281" s="214"/>
      <c r="D281" s="214"/>
      <c r="E281" s="214"/>
      <c r="F281" s="214"/>
      <c r="G281" s="214"/>
    </row>
    <row r="282" spans="1:7" ht="13.5" customHeight="1">
      <c r="A282" s="21"/>
      <c r="B282" s="214"/>
      <c r="C282" s="214"/>
      <c r="D282" s="214"/>
      <c r="E282" s="214"/>
      <c r="F282" s="214"/>
      <c r="G282" s="214"/>
    </row>
    <row r="283" spans="1:7" ht="13.5" customHeight="1">
      <c r="A283" s="21"/>
      <c r="B283" s="161"/>
      <c r="C283" s="161"/>
      <c r="D283" s="161"/>
      <c r="E283" s="161"/>
      <c r="F283" s="161"/>
      <c r="G283" s="161"/>
    </row>
    <row r="284" spans="1:6" ht="12.75" customHeight="1">
      <c r="A284" s="21" t="s">
        <v>191</v>
      </c>
      <c r="B284" s="87" t="s">
        <v>77</v>
      </c>
      <c r="C284" s="1"/>
      <c r="D284" s="3"/>
      <c r="E284" s="3"/>
      <c r="F284" s="3"/>
    </row>
    <row r="285" spans="1:7" ht="12.75" customHeight="1">
      <c r="A285" s="21"/>
      <c r="B285" s="212" t="s">
        <v>5</v>
      </c>
      <c r="C285" s="213"/>
      <c r="D285" s="213"/>
      <c r="E285" s="213"/>
      <c r="F285" s="213"/>
      <c r="G285" s="213"/>
    </row>
    <row r="286" spans="1:7" ht="12.75" customHeight="1">
      <c r="A286" s="21"/>
      <c r="B286" s="213"/>
      <c r="C286" s="213"/>
      <c r="D286" s="213"/>
      <c r="E286" s="213"/>
      <c r="F286" s="213"/>
      <c r="G286" s="213"/>
    </row>
    <row r="287" spans="1:7" ht="12.75" customHeight="1">
      <c r="A287" s="21"/>
      <c r="B287" s="213"/>
      <c r="C287" s="213"/>
      <c r="D287" s="213"/>
      <c r="E287" s="213"/>
      <c r="F287" s="213"/>
      <c r="G287" s="213"/>
    </row>
    <row r="288" spans="1:7" ht="12.75" customHeight="1">
      <c r="A288" s="21"/>
      <c r="B288" s="213"/>
      <c r="C288" s="213"/>
      <c r="D288" s="213"/>
      <c r="E288" s="213"/>
      <c r="F288" s="213"/>
      <c r="G288" s="213"/>
    </row>
    <row r="289" spans="1:7" ht="12.75" customHeight="1">
      <c r="A289" s="21"/>
      <c r="B289" s="79"/>
      <c r="C289" s="79"/>
      <c r="D289" s="79"/>
      <c r="E289" s="79"/>
      <c r="F289" s="79"/>
      <c r="G289" s="79"/>
    </row>
    <row r="290" spans="1:6" ht="12.75" customHeight="1">
      <c r="A290" s="21" t="s">
        <v>192</v>
      </c>
      <c r="B290" s="22" t="s">
        <v>205</v>
      </c>
      <c r="D290" s="3"/>
      <c r="E290" s="3"/>
      <c r="F290" s="3"/>
    </row>
    <row r="291" spans="1:6" ht="12.75" customHeight="1">
      <c r="A291" s="21"/>
      <c r="B291" s="81" t="s">
        <v>34</v>
      </c>
      <c r="D291" s="3"/>
      <c r="E291" s="3"/>
      <c r="F291" s="3"/>
    </row>
    <row r="292" spans="1:6" ht="12.75" customHeight="1">
      <c r="A292" s="18"/>
      <c r="B292" s="4"/>
      <c r="D292" s="3"/>
      <c r="E292" s="3"/>
      <c r="F292" s="3"/>
    </row>
    <row r="293" spans="1:6" ht="12.75" customHeight="1">
      <c r="A293" s="21" t="s">
        <v>193</v>
      </c>
      <c r="B293" s="22" t="s">
        <v>206</v>
      </c>
      <c r="C293" s="1"/>
      <c r="D293" s="3"/>
      <c r="E293" s="3"/>
      <c r="F293" s="3"/>
    </row>
    <row r="294" spans="1:7" ht="12.75" customHeight="1">
      <c r="A294" s="18"/>
      <c r="B294" s="193" t="s">
        <v>8</v>
      </c>
      <c r="C294" s="193"/>
      <c r="D294" s="193"/>
      <c r="E294" s="193"/>
      <c r="F294" s="193"/>
      <c r="G294" s="193"/>
    </row>
    <row r="295" spans="1:7" ht="15" customHeight="1">
      <c r="A295" s="18"/>
      <c r="B295" s="193"/>
      <c r="C295" s="193"/>
      <c r="D295" s="193"/>
      <c r="E295" s="193"/>
      <c r="F295" s="193"/>
      <c r="G295" s="193"/>
    </row>
    <row r="296" spans="1:7" ht="15" customHeight="1">
      <c r="A296" s="18"/>
      <c r="B296" s="193" t="s">
        <v>16</v>
      </c>
      <c r="C296" s="193"/>
      <c r="D296" s="193"/>
      <c r="E296" s="193"/>
      <c r="F296" s="193"/>
      <c r="G296" s="193"/>
    </row>
    <row r="297" spans="1:7" ht="12.75" customHeight="1">
      <c r="A297" s="18"/>
      <c r="B297" s="166"/>
      <c r="C297" s="166"/>
      <c r="D297" s="166"/>
      <c r="E297" s="166"/>
      <c r="F297" s="166"/>
      <c r="G297" s="166"/>
    </row>
    <row r="298" spans="1:6" ht="12.75" customHeight="1">
      <c r="A298" s="18"/>
      <c r="B298" s="4"/>
      <c r="D298" s="3"/>
      <c r="E298" s="3"/>
      <c r="F298" s="3"/>
    </row>
    <row r="299" spans="1:6" ht="12.75" customHeight="1">
      <c r="A299" s="18"/>
      <c r="B299" s="4"/>
      <c r="D299" s="3"/>
      <c r="E299" s="3"/>
      <c r="F299" s="3"/>
    </row>
    <row r="300" spans="1:6" ht="12.75" customHeight="1">
      <c r="A300" s="20" t="s">
        <v>214</v>
      </c>
      <c r="B300" s="4"/>
      <c r="D300" s="3"/>
      <c r="E300" s="3"/>
      <c r="F300" s="3"/>
    </row>
    <row r="301" spans="1:6" ht="12.75" customHeight="1">
      <c r="A301" s="20"/>
      <c r="B301" s="4"/>
      <c r="D301" s="3"/>
      <c r="E301" s="3"/>
      <c r="F301" s="3"/>
    </row>
    <row r="302" spans="1:6" ht="12.75" customHeight="1">
      <c r="A302" s="7"/>
      <c r="B302" s="4"/>
      <c r="D302" s="3"/>
      <c r="E302" s="3"/>
      <c r="F302" s="3"/>
    </row>
    <row r="303" spans="1:6" ht="12.75" customHeight="1">
      <c r="A303" s="4" t="s">
        <v>215</v>
      </c>
      <c r="B303" s="4"/>
      <c r="D303" s="3"/>
      <c r="E303" s="3"/>
      <c r="F303" s="3"/>
    </row>
    <row r="304" spans="1:6" ht="12.75" customHeight="1">
      <c r="A304" s="4" t="s">
        <v>216</v>
      </c>
      <c r="B304" s="4"/>
      <c r="D304" s="3"/>
      <c r="E304" s="3"/>
      <c r="F304" s="3"/>
    </row>
    <row r="305" spans="1:6" ht="12.75" customHeight="1">
      <c r="A305" s="4" t="s">
        <v>218</v>
      </c>
      <c r="B305" s="4"/>
      <c r="D305" s="3"/>
      <c r="E305" s="3"/>
      <c r="F305" s="3"/>
    </row>
    <row r="306" spans="1:6" ht="12.75" customHeight="1">
      <c r="A306" s="7"/>
      <c r="B306" s="4"/>
      <c r="D306" s="3"/>
      <c r="E306" s="3"/>
      <c r="F306" s="3"/>
    </row>
    <row r="307" spans="1:6" ht="12.75" customHeight="1">
      <c r="A307" s="4" t="s">
        <v>217</v>
      </c>
      <c r="B307" s="4"/>
      <c r="D307" s="3"/>
      <c r="E307" s="3"/>
      <c r="F307" s="3"/>
    </row>
    <row r="308" spans="1:6" ht="12.75" customHeight="1">
      <c r="A308" s="80" t="s">
        <v>67</v>
      </c>
      <c r="B308" s="4"/>
      <c r="D308" s="3"/>
      <c r="E308" s="3"/>
      <c r="F308" s="3"/>
    </row>
    <row r="309" spans="1:2" ht="15">
      <c r="A309" s="7"/>
      <c r="B309" s="7"/>
    </row>
    <row r="310" spans="1:2" ht="15">
      <c r="A310" s="7"/>
      <c r="B310" s="7"/>
    </row>
    <row r="311" spans="1:2" ht="15">
      <c r="A311" s="7"/>
      <c r="B311" s="7"/>
    </row>
    <row r="312" spans="1:2" ht="15">
      <c r="A312" s="7"/>
      <c r="B312" s="7"/>
    </row>
    <row r="313" spans="1:2" ht="15">
      <c r="A313" s="7"/>
      <c r="B313" s="7"/>
    </row>
    <row r="314" spans="1:2" ht="15">
      <c r="A314" s="7"/>
      <c r="B314" s="7"/>
    </row>
    <row r="315" spans="1:2" ht="15">
      <c r="A315" s="7"/>
      <c r="B315" s="7"/>
    </row>
    <row r="316" spans="1:2" ht="15">
      <c r="A316" s="7"/>
      <c r="B316" s="7"/>
    </row>
    <row r="317" spans="1:2" ht="15">
      <c r="A317" s="7"/>
      <c r="B317" s="7"/>
    </row>
    <row r="318" spans="1:2" ht="15">
      <c r="A318" s="7"/>
      <c r="B318" s="7"/>
    </row>
    <row r="319" spans="1:2" ht="15">
      <c r="A319" s="7"/>
      <c r="B319" s="7"/>
    </row>
    <row r="320" spans="1:2" ht="15">
      <c r="A320" s="7"/>
      <c r="B320" s="7"/>
    </row>
    <row r="321" spans="1:2" ht="15">
      <c r="A321" s="7"/>
      <c r="B321" s="7"/>
    </row>
    <row r="322" spans="1:2" ht="15">
      <c r="A322" s="7"/>
      <c r="B322" s="7"/>
    </row>
    <row r="323" spans="1:2" ht="15">
      <c r="A323" s="7"/>
      <c r="B323" s="7"/>
    </row>
    <row r="324" spans="1:2" ht="15">
      <c r="A324" s="7"/>
      <c r="B324" s="7"/>
    </row>
    <row r="325" spans="1:2" ht="15">
      <c r="A325" s="7"/>
      <c r="B325" s="7"/>
    </row>
    <row r="326" spans="1:2" ht="15">
      <c r="A326" s="7"/>
      <c r="B326" s="7"/>
    </row>
    <row r="327" spans="1:2" ht="15">
      <c r="A327" s="7"/>
      <c r="B327" s="7"/>
    </row>
    <row r="328" spans="1:2" ht="15">
      <c r="A328" s="7"/>
      <c r="B328" s="7"/>
    </row>
    <row r="329" spans="1:2" ht="15">
      <c r="A329" s="7"/>
      <c r="B329" s="7"/>
    </row>
    <row r="330" spans="1:2" ht="15">
      <c r="A330" s="7"/>
      <c r="B330" s="7"/>
    </row>
    <row r="331" spans="1:2" ht="15">
      <c r="A331" s="7"/>
      <c r="B331" s="7"/>
    </row>
    <row r="332" spans="1:2" ht="15">
      <c r="A332" s="7"/>
      <c r="B332" s="7"/>
    </row>
    <row r="333" spans="1:2" ht="15">
      <c r="A333" s="7"/>
      <c r="B333" s="7"/>
    </row>
    <row r="334" spans="1:2" ht="15">
      <c r="A334" s="7"/>
      <c r="B334" s="7"/>
    </row>
    <row r="335" spans="1:2" ht="15">
      <c r="A335" s="7"/>
      <c r="B335" s="7"/>
    </row>
    <row r="336" spans="1:2" ht="15">
      <c r="A336" s="7"/>
      <c r="B336" s="7"/>
    </row>
    <row r="337" spans="1:2" ht="15">
      <c r="A337" s="7"/>
      <c r="B337" s="7"/>
    </row>
    <row r="338" spans="1:2" ht="15">
      <c r="A338" s="7"/>
      <c r="B338" s="7"/>
    </row>
    <row r="339" spans="1:2" ht="15">
      <c r="A339" s="7"/>
      <c r="B339" s="7"/>
    </row>
    <row r="340" spans="1:2" ht="15">
      <c r="A340" s="7"/>
      <c r="B340" s="7"/>
    </row>
    <row r="341" spans="1:2" ht="15">
      <c r="A341" s="7"/>
      <c r="B341" s="7"/>
    </row>
    <row r="342" spans="1:2" ht="15">
      <c r="A342" s="7"/>
      <c r="B342" s="7"/>
    </row>
    <row r="343" spans="1:2" ht="15">
      <c r="A343" s="7"/>
      <c r="B343" s="7"/>
    </row>
    <row r="344" spans="1:2" ht="15">
      <c r="A344" s="7"/>
      <c r="B344" s="7"/>
    </row>
    <row r="345" spans="1:2" ht="15">
      <c r="A345" s="7"/>
      <c r="B345" s="7"/>
    </row>
    <row r="346" spans="1:2" ht="15">
      <c r="A346" s="7"/>
      <c r="B346" s="7"/>
    </row>
    <row r="347" spans="1:2" ht="15">
      <c r="A347" s="7"/>
      <c r="B347" s="7"/>
    </row>
    <row r="348" spans="1:2" ht="15">
      <c r="A348" s="7"/>
      <c r="B348" s="7"/>
    </row>
    <row r="349" spans="1:2" ht="15">
      <c r="A349" s="7"/>
      <c r="B349" s="7"/>
    </row>
    <row r="350" spans="1:2" ht="15">
      <c r="A350" s="7"/>
      <c r="B350" s="7"/>
    </row>
    <row r="351" spans="1:2" ht="15">
      <c r="A351" s="7"/>
      <c r="B351" s="7"/>
    </row>
    <row r="352" spans="1:2" ht="15">
      <c r="A352" s="7"/>
      <c r="B352" s="7"/>
    </row>
    <row r="353" spans="1:2" ht="15">
      <c r="A353" s="7"/>
      <c r="B353" s="7"/>
    </row>
    <row r="354" spans="1:2" ht="15">
      <c r="A354" s="7"/>
      <c r="B354" s="7"/>
    </row>
    <row r="355" spans="1:2" ht="15">
      <c r="A355" s="7"/>
      <c r="B355" s="7"/>
    </row>
    <row r="356" spans="1:2" ht="15">
      <c r="A356" s="7"/>
      <c r="B356" s="7"/>
    </row>
    <row r="357" spans="1:2" ht="15">
      <c r="A357" s="7"/>
      <c r="B357" s="7"/>
    </row>
    <row r="358" spans="1:2" ht="15">
      <c r="A358" s="7"/>
      <c r="B358" s="7"/>
    </row>
    <row r="359" spans="1:2" ht="15">
      <c r="A359" s="7"/>
      <c r="B359" s="7"/>
    </row>
    <row r="360" spans="1:2" ht="15">
      <c r="A360" s="7"/>
      <c r="B360" s="7"/>
    </row>
    <row r="361" spans="1:2" ht="15">
      <c r="A361" s="7"/>
      <c r="B361" s="7"/>
    </row>
    <row r="362" spans="1:2" ht="15">
      <c r="A362" s="7"/>
      <c r="B362" s="7"/>
    </row>
    <row r="363" spans="1:2" ht="15">
      <c r="A363" s="7"/>
      <c r="B363" s="7"/>
    </row>
    <row r="364" spans="1:2" ht="15">
      <c r="A364" s="7"/>
      <c r="B364" s="7"/>
    </row>
    <row r="365" spans="1:2" ht="15">
      <c r="A365" s="7"/>
      <c r="B365" s="7"/>
    </row>
    <row r="366" spans="1:2" ht="15">
      <c r="A366" s="7"/>
      <c r="B366" s="7"/>
    </row>
    <row r="367" spans="1:2" ht="15">
      <c r="A367" s="7"/>
      <c r="B367" s="7"/>
    </row>
    <row r="368" spans="1:2" ht="15">
      <c r="A368" s="7"/>
      <c r="B368" s="7"/>
    </row>
    <row r="369" spans="1:2" ht="15">
      <c r="A369" s="7"/>
      <c r="B369" s="7"/>
    </row>
    <row r="370" spans="1:2" ht="15">
      <c r="A370" s="7"/>
      <c r="B370" s="7"/>
    </row>
    <row r="371" spans="1:2" ht="15">
      <c r="A371" s="7"/>
      <c r="B371" s="7"/>
    </row>
    <row r="372" spans="1:2" ht="15">
      <c r="A372" s="7"/>
      <c r="B372" s="7"/>
    </row>
    <row r="373" spans="1:2" ht="15">
      <c r="A373" s="7"/>
      <c r="B373" s="7"/>
    </row>
    <row r="374" spans="1:2" ht="15">
      <c r="A374" s="7"/>
      <c r="B374" s="7"/>
    </row>
    <row r="375" spans="1:2" ht="15">
      <c r="A375" s="7"/>
      <c r="B375" s="7"/>
    </row>
    <row r="376" spans="1:2" ht="15">
      <c r="A376" s="7"/>
      <c r="B376" s="7"/>
    </row>
    <row r="377" spans="1:2" ht="15">
      <c r="A377" s="7"/>
      <c r="B377" s="7"/>
    </row>
    <row r="378" spans="1:2" ht="15">
      <c r="A378" s="7"/>
      <c r="B378" s="7"/>
    </row>
    <row r="379" spans="1:2" ht="15">
      <c r="A379" s="7"/>
      <c r="B379" s="7"/>
    </row>
    <row r="380" spans="1:2" ht="15">
      <c r="A380" s="7"/>
      <c r="B380" s="7"/>
    </row>
    <row r="381" spans="1:2" ht="15">
      <c r="A381" s="7"/>
      <c r="B381" s="7"/>
    </row>
    <row r="382" spans="1:2" ht="15">
      <c r="A382" s="7"/>
      <c r="B382" s="7"/>
    </row>
    <row r="383" spans="1:2" ht="15">
      <c r="A383" s="7"/>
      <c r="B383" s="7"/>
    </row>
    <row r="384" spans="1:2" ht="15">
      <c r="A384" s="7"/>
      <c r="B384" s="7"/>
    </row>
    <row r="385" spans="1:2" ht="15">
      <c r="A385" s="7"/>
      <c r="B385" s="7"/>
    </row>
    <row r="386" spans="1:2" ht="15">
      <c r="A386" s="7"/>
      <c r="B386" s="7"/>
    </row>
    <row r="387" spans="1:2" ht="15">
      <c r="A387" s="7"/>
      <c r="B387" s="7"/>
    </row>
    <row r="388" spans="1:2" ht="15">
      <c r="A388" s="7"/>
      <c r="B388" s="7"/>
    </row>
    <row r="389" spans="1:2" ht="15">
      <c r="A389" s="7"/>
      <c r="B389" s="7"/>
    </row>
    <row r="390" spans="1:2" ht="15">
      <c r="A390" s="7"/>
      <c r="B390" s="7"/>
    </row>
    <row r="391" spans="1:2" ht="15">
      <c r="A391" s="7"/>
      <c r="B391" s="7"/>
    </row>
    <row r="392" spans="1:2" ht="15">
      <c r="A392" s="7"/>
      <c r="B392" s="7"/>
    </row>
    <row r="393" spans="1:2" ht="15">
      <c r="A393" s="7"/>
      <c r="B393" s="7"/>
    </row>
    <row r="394" spans="1:2" ht="15">
      <c r="A394" s="7"/>
      <c r="B394" s="7"/>
    </row>
    <row r="395" spans="1:2" ht="15">
      <c r="A395" s="7"/>
      <c r="B395" s="7"/>
    </row>
    <row r="396" spans="1:2" ht="15">
      <c r="A396" s="7"/>
      <c r="B396" s="7"/>
    </row>
    <row r="397" spans="1:2" ht="15">
      <c r="A397" s="7"/>
      <c r="B397" s="7"/>
    </row>
    <row r="398" spans="1:2" ht="15">
      <c r="A398" s="7"/>
      <c r="B398" s="7"/>
    </row>
    <row r="399" spans="1:2" ht="15">
      <c r="A399" s="7"/>
      <c r="B399" s="7"/>
    </row>
    <row r="400" spans="1:2" ht="15">
      <c r="A400" s="7"/>
      <c r="B400" s="7"/>
    </row>
    <row r="401" spans="1:2" ht="15">
      <c r="A401" s="7"/>
      <c r="B401" s="7"/>
    </row>
    <row r="402" spans="1:2" ht="15">
      <c r="A402" s="7"/>
      <c r="B402" s="7"/>
    </row>
    <row r="403" spans="1:2" ht="15">
      <c r="A403" s="7"/>
      <c r="B403" s="7"/>
    </row>
    <row r="404" spans="1:2" ht="15">
      <c r="A404" s="7"/>
      <c r="B404" s="7"/>
    </row>
    <row r="405" spans="1:2" ht="15">
      <c r="A405" s="7"/>
      <c r="B405" s="7"/>
    </row>
    <row r="406" spans="1:2" ht="15">
      <c r="A406" s="7"/>
      <c r="B406" s="7"/>
    </row>
    <row r="407" spans="1:2" ht="15">
      <c r="A407" s="7"/>
      <c r="B407" s="7"/>
    </row>
    <row r="408" spans="1:2" ht="15">
      <c r="A408" s="7"/>
      <c r="B408" s="7"/>
    </row>
    <row r="409" spans="1:2" ht="15">
      <c r="A409" s="7"/>
      <c r="B409" s="7"/>
    </row>
    <row r="410" spans="1:2" ht="15">
      <c r="A410" s="7"/>
      <c r="B410" s="7"/>
    </row>
    <row r="411" spans="1:2" ht="15">
      <c r="A411" s="7"/>
      <c r="B411" s="7"/>
    </row>
    <row r="412" spans="1:2" ht="15">
      <c r="A412" s="7"/>
      <c r="B412" s="7"/>
    </row>
    <row r="413" spans="1:2" ht="15">
      <c r="A413" s="7"/>
      <c r="B413" s="7"/>
    </row>
    <row r="414" spans="1:2" ht="15">
      <c r="A414" s="7"/>
      <c r="B414" s="7"/>
    </row>
    <row r="415" spans="1:2" ht="15">
      <c r="A415" s="7"/>
      <c r="B415" s="7"/>
    </row>
    <row r="416" spans="1:2" ht="15">
      <c r="A416" s="7"/>
      <c r="B416" s="7"/>
    </row>
    <row r="417" spans="1:2" ht="15">
      <c r="A417" s="7"/>
      <c r="B417" s="7"/>
    </row>
    <row r="418" spans="1:2" ht="15">
      <c r="A418" s="7"/>
      <c r="B418" s="7"/>
    </row>
    <row r="419" spans="1:2" ht="15">
      <c r="A419" s="7"/>
      <c r="B419" s="7"/>
    </row>
    <row r="420" spans="1:2" ht="15">
      <c r="A420" s="7"/>
      <c r="B420" s="7"/>
    </row>
    <row r="421" spans="1:2" ht="15">
      <c r="A421" s="7"/>
      <c r="B421" s="7"/>
    </row>
    <row r="422" spans="1:2" ht="15">
      <c r="A422" s="7"/>
      <c r="B422" s="7"/>
    </row>
    <row r="423" spans="1:2" ht="15">
      <c r="A423" s="7"/>
      <c r="B423" s="7"/>
    </row>
    <row r="424" spans="1:2" ht="15">
      <c r="A424" s="7"/>
      <c r="B424" s="7"/>
    </row>
    <row r="425" spans="1:2" ht="15">
      <c r="A425" s="7"/>
      <c r="B425" s="7"/>
    </row>
    <row r="426" spans="1:2" ht="15">
      <c r="A426" s="7"/>
      <c r="B426" s="7"/>
    </row>
  </sheetData>
  <mergeCells count="39">
    <mergeCell ref="B179:G180"/>
    <mergeCell ref="B285:G288"/>
    <mergeCell ref="B279:G282"/>
    <mergeCell ref="B274:G277"/>
    <mergeCell ref="B266:G271"/>
    <mergeCell ref="C127:G128"/>
    <mergeCell ref="B90:G91"/>
    <mergeCell ref="B127:B128"/>
    <mergeCell ref="D238:F238"/>
    <mergeCell ref="C229:G234"/>
    <mergeCell ref="C222:G227"/>
    <mergeCell ref="C141:G143"/>
    <mergeCell ref="B176:G177"/>
    <mergeCell ref="C212:G220"/>
    <mergeCell ref="B183:G184"/>
    <mergeCell ref="C119:G126"/>
    <mergeCell ref="C80:G83"/>
    <mergeCell ref="B77:G78"/>
    <mergeCell ref="C115:G117"/>
    <mergeCell ref="B107:G109"/>
    <mergeCell ref="B97:G101"/>
    <mergeCell ref="C85:G86"/>
    <mergeCell ref="B103:G105"/>
    <mergeCell ref="A1:G1"/>
    <mergeCell ref="A2:G2"/>
    <mergeCell ref="A3:G3"/>
    <mergeCell ref="A5:G5"/>
    <mergeCell ref="A6:G6"/>
    <mergeCell ref="B73:G74"/>
    <mergeCell ref="A8:B8"/>
    <mergeCell ref="B93:G95"/>
    <mergeCell ref="B10:G12"/>
    <mergeCell ref="B36:G38"/>
    <mergeCell ref="B296:G296"/>
    <mergeCell ref="C186:G194"/>
    <mergeCell ref="B111:G112"/>
    <mergeCell ref="C197:G204"/>
    <mergeCell ref="C206:G210"/>
    <mergeCell ref="B294:G295"/>
  </mergeCells>
  <printOptions/>
  <pageMargins left="0.7086614173228347" right="0" top="0.7874015748031497" bottom="0.984251968503937" header="0" footer="0"/>
  <pageSetup horizontalDpi="300" verticalDpi="300" orientation="portrait" paperSize="9" scale="92" r:id="rId1"/>
  <rowBreaks count="5" manualBreakCount="5">
    <brk id="52" max="255" man="1"/>
    <brk id="112" max="255" man="1"/>
    <brk id="160" max="255" man="1"/>
    <brk id="220" max="255" man="1"/>
    <brk id="27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PILECON ENGINEERING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 DEPARTMENT</dc:creator>
  <cp:keywords/>
  <dc:description/>
  <cp:lastModifiedBy>PILECON ENGINEERING BERHAD</cp:lastModifiedBy>
  <cp:lastPrinted>2000-02-25T11:22:21Z</cp:lastPrinted>
  <dcterms:created xsi:type="dcterms:W3CDTF">1998-02-25T02:52:21Z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