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837"/>
  <workbookPr/>
  <bookViews>
    <workbookView xWindow="65521" yWindow="65521" windowWidth="6000" windowHeight="6525" tabRatio="536" activeTab="0"/>
  </bookViews>
  <sheets>
    <sheet name="IS&amp;BS" sheetId="1" r:id="rId1"/>
    <sheet name="Equity Changes" sheetId="2" r:id="rId2"/>
    <sheet name="Cash Flow" sheetId="3" r:id="rId3"/>
    <sheet name="Segemental Info" sheetId="4" r:id="rId4"/>
  </sheets>
  <externalReferences>
    <externalReference r:id="rId7"/>
    <externalReference r:id="rId8"/>
  </externalReferences>
  <definedNames>
    <definedName name="__123Graph_A" localSheetId="0" hidden="1">'IS&amp;BS'!$D$15:$D$291</definedName>
    <definedName name="__123Graph_B" localSheetId="0" hidden="1">'IS&amp;BS'!$G$15:$G$291</definedName>
    <definedName name="__123Graph_X" localSheetId="0" hidden="1">'IS&amp;BS'!$D$15:$D$291</definedName>
    <definedName name="heading">#N/A</definedName>
    <definedName name="_xlnm.Print_Area" localSheetId="2">'Cash Flow'!$A$1:$J$69</definedName>
    <definedName name="_xlnm.Print_Area" localSheetId="1">'Equity Changes'!$A$1:$Q$49</definedName>
    <definedName name="_xlnm.Print_Area" localSheetId="0">'IS&amp;BS'!$B$1:$P$379</definedName>
    <definedName name="_xlnm.Print_Area" localSheetId="3">'Segemental Info'!$B$1:$AE$26</definedName>
    <definedName name="_xlnm.Print_Titles" localSheetId="2">'Cash Flow'!$1:$10</definedName>
    <definedName name="SERI_SELANGIN_SDN_BHD">#N/A</definedName>
    <definedName name="Text">'[1]etb'!#REF!</definedName>
    <definedName name="Z_E7AF4460_B04A_11D6_BAF5_0050DA89E743_.wvu.PrintArea" localSheetId="0" hidden="1">'IS&amp;BS'!$B$1:$P$380</definedName>
    <definedName name="Z_E7AF4460_B04A_11D6_BAF5_0050DA89E743_.wvu.PrintArea" localSheetId="3" hidden="1">'Segemental Info'!$B$1:$AD$41</definedName>
    <definedName name="Z_E7AF4460_B04A_11D6_BAF5_0050DA89E743_.wvu.Rows" localSheetId="0" hidden="1">'IS&amp;BS'!$5:$6,'IS&amp;BS'!$37:$39,'IS&amp;BS'!#REF!,'IS&amp;BS'!#REF!,'IS&amp;BS'!#REF!,'IS&amp;BS'!$245:$246,'IS&amp;BS'!$147:$167,'IS&amp;BS'!#REF!</definedName>
    <definedName name="Z_E7AF4461_B04A_11D6_BAF5_0050DA89E743_.wvu.PrintArea" localSheetId="0" hidden="1">'IS&amp;BS'!$B$1:$P$380</definedName>
    <definedName name="Z_E7AF4461_B04A_11D6_BAF5_0050DA89E743_.wvu.PrintArea" localSheetId="3" hidden="1">'Segemental Info'!$B$1:$AD$41</definedName>
    <definedName name="Z_E7AF4461_B04A_11D6_BAF5_0050DA89E743_.wvu.Rows" localSheetId="0" hidden="1">'IS&amp;BS'!$5:$6,'IS&amp;BS'!$37:$39,'IS&amp;BS'!#REF!,'IS&amp;BS'!#REF!,'IS&amp;BS'!#REF!,'IS&amp;BS'!$245:$246,'IS&amp;BS'!$147:$167,'IS&amp;BS'!#REF!</definedName>
  </definedNames>
  <calcPr fullCalcOnLoad="1"/>
</workbook>
</file>

<file path=xl/comments1.xml><?xml version="1.0" encoding="utf-8"?>
<comments xmlns="http://schemas.openxmlformats.org/spreadsheetml/2006/main">
  <authors>
    <author>1-Cheng</author>
    <author>Cheng H P</author>
  </authors>
  <commentList>
    <comment ref="J33" authorId="0">
      <text>
        <r>
          <rPr>
            <b/>
            <sz val="8"/>
            <rFont val="Tahoma"/>
            <family val="0"/>
          </rPr>
          <t>1-Cheng:</t>
        </r>
        <r>
          <rPr>
            <sz val="8"/>
            <rFont val="Tahoma"/>
            <family val="0"/>
          </rPr>
          <t xml:space="preserve">
[(PPB earnings - (EPS diluted in PPBOP * PPB's shareholding in PPBOP)]/PPB share capital</t>
        </r>
      </text>
    </comment>
    <comment ref="L33" authorId="0">
      <text>
        <r>
          <rPr>
            <b/>
            <sz val="8"/>
            <rFont val="Tahoma"/>
            <family val="0"/>
          </rPr>
          <t>1-Cheng:</t>
        </r>
        <r>
          <rPr>
            <sz val="8"/>
            <rFont val="Tahoma"/>
            <family val="0"/>
          </rPr>
          <t xml:space="preserve">
[(PPB earnings - (EPS diluted in PPBOP * PPB's shareholding in PPBOP)]/PPB share capital</t>
        </r>
      </text>
    </comment>
    <comment ref="N33" authorId="0">
      <text>
        <r>
          <rPr>
            <b/>
            <sz val="8"/>
            <rFont val="Tahoma"/>
            <family val="0"/>
          </rPr>
          <t>1-Cheng:</t>
        </r>
        <r>
          <rPr>
            <sz val="8"/>
            <rFont val="Tahoma"/>
            <family val="0"/>
          </rPr>
          <t xml:space="preserve">
[(PPB earnings - (EPS diluted in PPBOP * PPB's shareholding in PPBOP)]/PPB share capital</t>
        </r>
      </text>
    </comment>
    <comment ref="P33" authorId="0">
      <text>
        <r>
          <rPr>
            <b/>
            <sz val="8"/>
            <rFont val="Tahoma"/>
            <family val="0"/>
          </rPr>
          <t>1-Cheng:</t>
        </r>
        <r>
          <rPr>
            <sz val="8"/>
            <rFont val="Tahoma"/>
            <family val="0"/>
          </rPr>
          <t xml:space="preserve">
[(PPB earnings - (EPS diluted in PPBOP * PPB's shareholding in PPBOP)]/PPB share capital</t>
        </r>
      </text>
    </comment>
    <comment ref="L63" authorId="1">
      <text>
        <r>
          <rPr>
            <b/>
            <sz val="8"/>
            <rFont val="Tahoma"/>
            <family val="0"/>
          </rPr>
          <t>Cheng H P:</t>
        </r>
        <r>
          <rPr>
            <sz val="8"/>
            <rFont val="Tahoma"/>
            <family val="0"/>
          </rPr>
          <t xml:space="preserve">
Trade payables
Gross amount due to customers
Other payables
Amount due to associated companies</t>
        </r>
      </text>
    </comment>
    <comment ref="N63" authorId="1">
      <text>
        <r>
          <rPr>
            <b/>
            <sz val="8"/>
            <rFont val="Tahoma"/>
            <family val="0"/>
          </rPr>
          <t>Cheng H P:</t>
        </r>
        <r>
          <rPr>
            <sz val="8"/>
            <rFont val="Tahoma"/>
            <family val="0"/>
          </rPr>
          <t xml:space="preserve">
Trade payables
Gross amount due to customers
Other payables
Amount due to associated companies</t>
        </r>
      </text>
    </comment>
    <comment ref="L59" authorId="1">
      <text>
        <r>
          <rPr>
            <b/>
            <sz val="8"/>
            <rFont val="Tahoma"/>
            <family val="0"/>
          </rPr>
          <t>Cheng H P:</t>
        </r>
        <r>
          <rPr>
            <sz val="8"/>
            <rFont val="Tahoma"/>
            <family val="0"/>
          </rPr>
          <t xml:space="preserve">
Gross amount due from customers
Trade receivables
Other receivables
Deposits &amp; prepayments
Land held under development
Amount due from associated companies
Amount due from jointly controlled entities
Tax recoverable
Unconsolidated subsidiary</t>
        </r>
      </text>
    </comment>
    <comment ref="N59" authorId="1">
      <text>
        <r>
          <rPr>
            <b/>
            <sz val="8"/>
            <rFont val="Tahoma"/>
            <family val="0"/>
          </rPr>
          <t>Cheng H P:</t>
        </r>
        <r>
          <rPr>
            <sz val="8"/>
            <rFont val="Tahoma"/>
            <family val="0"/>
          </rPr>
          <t xml:space="preserve">
Gross amount due from customers
Trade receivables
Other receivables
Deposits &amp; prepayments
Land held under development
Amount due from associated companies
Amount due from jointly controlled entities
Tax recoverable
Unconsolidated subsidiary</t>
        </r>
      </text>
    </comment>
  </commentList>
</comments>
</file>

<file path=xl/sharedStrings.xml><?xml version="1.0" encoding="utf-8"?>
<sst xmlns="http://schemas.openxmlformats.org/spreadsheetml/2006/main" count="504" uniqueCount="376">
  <si>
    <t>Taxation</t>
  </si>
  <si>
    <t>(i)</t>
  </si>
  <si>
    <t>(ii)</t>
  </si>
  <si>
    <t>Current</t>
  </si>
  <si>
    <t>Period</t>
  </si>
  <si>
    <t>(a)</t>
  </si>
  <si>
    <t>(b)</t>
  </si>
  <si>
    <t>As at</t>
  </si>
  <si>
    <t>Financial Year</t>
  </si>
  <si>
    <t>Current Assets</t>
  </si>
  <si>
    <t>Current Liabilities</t>
  </si>
  <si>
    <t>Bills payable</t>
  </si>
  <si>
    <t>Reserves</t>
  </si>
  <si>
    <t>Net tangible assets per share (sen)</t>
  </si>
  <si>
    <t>Long term borrowings</t>
  </si>
  <si>
    <t xml:space="preserve"> as follows :-</t>
  </si>
  <si>
    <t>NOTES</t>
  </si>
  <si>
    <t>Accounting policies</t>
  </si>
  <si>
    <t>Taxation comprises:-</t>
  </si>
  <si>
    <t>Malaysian taxation based on profit for the period:-</t>
  </si>
  <si>
    <t>Deferred</t>
  </si>
  <si>
    <t>Share of taxation of associated companies</t>
  </si>
  <si>
    <t>Foreign taxation</t>
  </si>
  <si>
    <t>Quoted securities</t>
  </si>
  <si>
    <t>RM'000</t>
  </si>
  <si>
    <t>At cost</t>
  </si>
  <si>
    <t>At book value</t>
  </si>
  <si>
    <t>Changes in the composition of the Group</t>
  </si>
  <si>
    <t>Group borrowings</t>
  </si>
  <si>
    <t>Status of corporate proposals</t>
  </si>
  <si>
    <t>Repayments due within the next 12 months</t>
  </si>
  <si>
    <t>Long term bank loans</t>
  </si>
  <si>
    <t>Secured</t>
  </si>
  <si>
    <t>Unsecured</t>
  </si>
  <si>
    <t>Short term bank borrowings</t>
  </si>
  <si>
    <t>Total</t>
  </si>
  <si>
    <t>Material litigation</t>
  </si>
  <si>
    <t>Variance of actual profit from forecast profit</t>
  </si>
  <si>
    <t>Dividend</t>
  </si>
  <si>
    <t>Others</t>
  </si>
  <si>
    <t>Short term borrowings</t>
  </si>
  <si>
    <t>Net Current Assets</t>
  </si>
  <si>
    <t>Share Capital</t>
  </si>
  <si>
    <t>Preceding Year</t>
  </si>
  <si>
    <t>a)</t>
  </si>
  <si>
    <t>b)</t>
  </si>
  <si>
    <t>Bank overdrafts</t>
  </si>
  <si>
    <t>Kuala Lumpur</t>
  </si>
  <si>
    <t>Tan Teong Boon</t>
  </si>
  <si>
    <t>Company Secretary</t>
  </si>
  <si>
    <t>Goodwill on consolidation</t>
  </si>
  <si>
    <t>The Board of Directors is pleased to announce the audited Group results for the financial quarter ended 30th September 1999</t>
  </si>
  <si>
    <t>PPB GROUP BERHAD  (8167-W)</t>
  </si>
  <si>
    <t>Revenue</t>
  </si>
  <si>
    <t>Property, plant and equipment</t>
  </si>
  <si>
    <t>Investment in associated companies</t>
  </si>
  <si>
    <t>Long term investments</t>
  </si>
  <si>
    <t>Inventories</t>
  </si>
  <si>
    <t>Deferred taxation</t>
  </si>
  <si>
    <t>Over provision in prior years</t>
  </si>
  <si>
    <t>Hire purchase liabilities</t>
  </si>
  <si>
    <t>Current portion of long term loans</t>
  </si>
  <si>
    <t>There were no purchases and disposals of quoted securities for the financial period under review.</t>
  </si>
  <si>
    <t>Long term bank loans (USD)</t>
  </si>
  <si>
    <t>Short term loans</t>
  </si>
  <si>
    <t>Short term loans (USD)</t>
  </si>
  <si>
    <t>Type</t>
  </si>
  <si>
    <t>Rate</t>
  </si>
  <si>
    <t>Payment Date</t>
  </si>
  <si>
    <t>Final dividend</t>
  </si>
  <si>
    <t>10 sen less 28% income tax</t>
  </si>
  <si>
    <t>2001</t>
  </si>
  <si>
    <t>Interim dividend</t>
  </si>
  <si>
    <t>19 September 2001</t>
  </si>
  <si>
    <t>Profit/Loss on sale of unquoted investments and / or properties</t>
  </si>
  <si>
    <t>At market value</t>
  </si>
  <si>
    <t>Investment in jointly controlled entities</t>
  </si>
  <si>
    <t>Material changes in the quarterly results compared to the results of the immediate preceding quarter</t>
  </si>
  <si>
    <t>23 May 2002</t>
  </si>
  <si>
    <t>5 sen tax exempt &amp; 5 sen less 28%</t>
  </si>
  <si>
    <t>income tax</t>
  </si>
  <si>
    <t>Short term loans (Vietnamese Dong)</t>
  </si>
  <si>
    <t>Dividends Paid / Declared</t>
  </si>
  <si>
    <t>There were no issuances and repayment of debt and equity securities, share buy-backs, share cancellations, shares held as treasury shares and resale of treasury shares for the current financial year to-date.</t>
  </si>
  <si>
    <t>Elimination</t>
  </si>
  <si>
    <t>Profit before taxation</t>
  </si>
  <si>
    <t>Finance costs</t>
  </si>
  <si>
    <t>Minority interest</t>
  </si>
  <si>
    <t>Profit after taxation</t>
  </si>
  <si>
    <t>Packaging</t>
  </si>
  <si>
    <t>c)</t>
  </si>
  <si>
    <t>d)</t>
  </si>
  <si>
    <t>Long term bank loans (SGD)</t>
  </si>
  <si>
    <t>A Depositor shall qualify for entitlement only in respect of :-</t>
  </si>
  <si>
    <t>Shares bought on the Kuala Lumpur Stock Exchange on a cum entitlement basis according to the Rules of the Kuala Lumpur Stock Exchange.</t>
  </si>
  <si>
    <t>2002</t>
  </si>
  <si>
    <t>The effective tax rate is lower than the statutory rate mainly because of the utilisation of reinvestment allowance, unabsorbed capital allowances and unabsorbed tax losses of certain subsidiary companies.</t>
  </si>
  <si>
    <t>19 September 2002</t>
  </si>
  <si>
    <t>The disposal of the Company's 20% equity interest in Tanjung Aru Hotel Sdn Bhd to Orange Grove Holdings Pte Ltd for a total cash consideration of RM30.710 million was completed on 17 July 2002.</t>
  </si>
  <si>
    <t>e)</t>
  </si>
  <si>
    <t>Dividend payment/entitlement date</t>
  </si>
  <si>
    <t>Dividends paid and declared for financial year 2001 and up to the date of this report :-</t>
  </si>
  <si>
    <t>4 sen tax exempt &amp; 5 sen less 28%</t>
  </si>
  <si>
    <t>3 months ended</t>
  </si>
  <si>
    <t>Operating expenses</t>
  </si>
  <si>
    <t>Other operating income</t>
  </si>
  <si>
    <t>Profit from operations</t>
  </si>
  <si>
    <t>Profit attributable to shareholders</t>
  </si>
  <si>
    <t xml:space="preserve">Corresponding </t>
  </si>
  <si>
    <t>Earnings per share (sen) :-</t>
  </si>
  <si>
    <t>Basic (based on 490,623,124 ordinary shares)</t>
  </si>
  <si>
    <t>Diluted (based on 490,623,124 ordinary shares)</t>
  </si>
  <si>
    <t>arising from exercise of employee share options granted by PPB Oil Palms Berhad (PPBOP) thereby diluting group's share of PPBOP's earnings.</t>
  </si>
  <si>
    <t>Receivables</t>
  </si>
  <si>
    <t>Cash and cash equivalents</t>
  </si>
  <si>
    <t>Payables</t>
  </si>
  <si>
    <t>Share</t>
  </si>
  <si>
    <t>capital</t>
  </si>
  <si>
    <t>Non-distributable Reserves</t>
  </si>
  <si>
    <t>Revaluation</t>
  </si>
  <si>
    <t>Exchange</t>
  </si>
  <si>
    <t>Retained</t>
  </si>
  <si>
    <t>premium</t>
  </si>
  <si>
    <t>reserve</t>
  </si>
  <si>
    <t>profits</t>
  </si>
  <si>
    <t>reserves</t>
  </si>
  <si>
    <t>Dividends paid</t>
  </si>
  <si>
    <t xml:space="preserve">Condensed Consolidated Statement Of Changes In Equity  </t>
  </si>
  <si>
    <t xml:space="preserve">(The Condensed Consolidated Statement of Changes in Equity should be read in conjunction </t>
  </si>
  <si>
    <t>with the Annual Financial Statements for the year ended 31 December 2001.)</t>
  </si>
  <si>
    <t xml:space="preserve">(The Condensed Consolidated Income Statements should be read in conjunction </t>
  </si>
  <si>
    <t xml:space="preserve">(The Condensed Consolidated Balance Sheets should be read in conjunction </t>
  </si>
  <si>
    <t xml:space="preserve">Condensed Consolidated Cash Flow Statement </t>
  </si>
  <si>
    <t>CASH FLOW FROM OPERATING ACTIVITIES</t>
  </si>
  <si>
    <t>Non-cash items</t>
  </si>
  <si>
    <t>Operating profit before working capital changes</t>
  </si>
  <si>
    <t>Working capital changes</t>
  </si>
  <si>
    <t>Net change in current assets</t>
  </si>
  <si>
    <t>Net change in current liabilities</t>
  </si>
  <si>
    <t>Cash generated from operations</t>
  </si>
  <si>
    <t>Interest paid</t>
  </si>
  <si>
    <t>Tax paid</t>
  </si>
  <si>
    <t>Net cash generated from operating activities</t>
  </si>
  <si>
    <t>CASH FLOW FROM INVESTING ACTIVITIES</t>
  </si>
  <si>
    <t>Purchase of property, plant and equipment</t>
  </si>
  <si>
    <t>Proceeds from disposal of property, plant and equipment</t>
  </si>
  <si>
    <t>Interest received</t>
  </si>
  <si>
    <t>Net cash used in investing activities</t>
  </si>
  <si>
    <t>CASH FLOW FROM FINANCING ACTIVITIES</t>
  </si>
  <si>
    <t>Net cash used in financing activities</t>
  </si>
  <si>
    <t xml:space="preserve">(The Condensed Consolidated Cash Flow Statement should be read in conjunction </t>
  </si>
  <si>
    <t>A.</t>
  </si>
  <si>
    <t>MASB 26 - Paragraph 16</t>
  </si>
  <si>
    <t>A1.</t>
  </si>
  <si>
    <t>A2.</t>
  </si>
  <si>
    <t>Disclosure of audit report qualification and status of matters raised</t>
  </si>
  <si>
    <t>There was no qualification in the audit report of the preceding annual financial statements.</t>
  </si>
  <si>
    <t>A3.</t>
  </si>
  <si>
    <t>The Group's operations are not affected by any seasonal or cyclical factors except for the oil palm plantation operations.  As the cropping pattern declines to a trough in the first half of the year and rises to a peak in the second half, the performance of the Group’s plantations and mills will be reflected accordingly.</t>
  </si>
  <si>
    <t>A4.</t>
  </si>
  <si>
    <t>Unusual items affecting assets, liabilities, equity, net income, or cash flow</t>
  </si>
  <si>
    <t>A5.</t>
  </si>
  <si>
    <t xml:space="preserve">Nature and amount of changes in estimates </t>
  </si>
  <si>
    <t>There were no changes in estimates of amounts reported in prior interim periods of the current financial year or changes in estimates of amounts reported in prior financial years, which have a material effect in the current interim period.</t>
  </si>
  <si>
    <t>A6.</t>
  </si>
  <si>
    <t>Issuances, Cancellations, Repurchases, Resale and Repayments of Debt and Equity Securities</t>
  </si>
  <si>
    <t>A7.</t>
  </si>
  <si>
    <t>A8.</t>
  </si>
  <si>
    <t>A9.</t>
  </si>
  <si>
    <t>Valuation of Property, Plant and Equipment</t>
  </si>
  <si>
    <t>There were no amendments in the valuation of property, plant and equipment brought forward from the previous annual financial statements.</t>
  </si>
  <si>
    <t>A10.</t>
  </si>
  <si>
    <t>Material events subsequent to the end of the interim period</t>
  </si>
  <si>
    <t>There were no material events subsequent to the end of the interim period that have not been reflected in the financial statements for the interim period.</t>
  </si>
  <si>
    <t>A11.</t>
  </si>
  <si>
    <t>f)</t>
  </si>
  <si>
    <t>A12.</t>
  </si>
  <si>
    <t xml:space="preserve">Changes in contingent liabilities or contingent assets </t>
  </si>
  <si>
    <t>B.</t>
  </si>
  <si>
    <t>KLSE Listing Requirements (Part A of Appendix 9B)</t>
  </si>
  <si>
    <t>B1.</t>
  </si>
  <si>
    <t>Review of Performance</t>
  </si>
  <si>
    <t>B2.</t>
  </si>
  <si>
    <t>B3.</t>
  </si>
  <si>
    <t>B4.</t>
  </si>
  <si>
    <t>Not applicable.</t>
  </si>
  <si>
    <t>B5.</t>
  </si>
  <si>
    <t>B6.</t>
  </si>
  <si>
    <t>B10.</t>
  </si>
  <si>
    <t>B11.</t>
  </si>
  <si>
    <t>B12.</t>
  </si>
  <si>
    <t>B13.</t>
  </si>
  <si>
    <t>Earnings per Share</t>
  </si>
  <si>
    <t xml:space="preserve"> RM'000</t>
  </si>
  <si>
    <t>Net profit for the period</t>
  </si>
  <si>
    <t>Net profit from investing activities</t>
  </si>
  <si>
    <t>Share of jointly controlled entities' profits less losses</t>
  </si>
  <si>
    <t>Capital</t>
  </si>
  <si>
    <t>Net (losses)/gains not recognised in the</t>
  </si>
  <si>
    <t xml:space="preserve"> income statement</t>
  </si>
  <si>
    <t>Effect of changes in group structure</t>
  </si>
  <si>
    <t>Translation differences for the year</t>
  </si>
  <si>
    <t>Fair value adjustment following increase</t>
  </si>
  <si>
    <t>in the percentage of shareholding</t>
  </si>
  <si>
    <t>in a subsidiary company</t>
  </si>
  <si>
    <t>Realised upon liquidation of a subsidiary</t>
  </si>
  <si>
    <t>company</t>
  </si>
  <si>
    <t>Share of reserves of associated company</t>
  </si>
  <si>
    <t>Transfer of reserves</t>
  </si>
  <si>
    <t>Control</t>
  </si>
  <si>
    <t>Segmental reporting</t>
  </si>
  <si>
    <t>Environmental</t>
  </si>
  <si>
    <t>Sugar</t>
  </si>
  <si>
    <t>engineering,</t>
  </si>
  <si>
    <t>Film</t>
  </si>
  <si>
    <t>Property</t>
  </si>
  <si>
    <t>All figures in RM'000</t>
  </si>
  <si>
    <t>refining</t>
  </si>
  <si>
    <t>Flour feed</t>
  </si>
  <si>
    <t>Edible oils</t>
  </si>
  <si>
    <t>waste</t>
  </si>
  <si>
    <t>exhibition</t>
  </si>
  <si>
    <t>investment</t>
  </si>
  <si>
    <t>Information About Business</t>
  </si>
  <si>
    <t>and cane</t>
  </si>
  <si>
    <t>and grain</t>
  </si>
  <si>
    <t>trading &amp;</t>
  </si>
  <si>
    <t>Oil palm</t>
  </si>
  <si>
    <t>Livestock</t>
  </si>
  <si>
    <t>management</t>
  </si>
  <si>
    <t>and</t>
  </si>
  <si>
    <t>Segments:</t>
  </si>
  <si>
    <t>plantation</t>
  </si>
  <si>
    <t>milling</t>
  </si>
  <si>
    <t>farming</t>
  </si>
  <si>
    <t>and utilities</t>
  </si>
  <si>
    <t>distribution</t>
  </si>
  <si>
    <t>development</t>
  </si>
  <si>
    <t>REVENUE</t>
  </si>
  <si>
    <t>External Sales</t>
  </si>
  <si>
    <t>Inter-Segment sales</t>
  </si>
  <si>
    <t>Total revenue</t>
  </si>
  <si>
    <t>RESULT</t>
  </si>
  <si>
    <t>Segment operating profit/(loss)</t>
  </si>
  <si>
    <t>Unallocated corporate expense</t>
  </si>
  <si>
    <t>Operating profit</t>
  </si>
  <si>
    <t>Investing activities</t>
  </si>
  <si>
    <t>*</t>
  </si>
  <si>
    <t>Engineering,</t>
  </si>
  <si>
    <t>Waste</t>
  </si>
  <si>
    <t>% of Segmental Revenue over Total</t>
  </si>
  <si>
    <t>% of Segmental Result over Total</t>
  </si>
  <si>
    <t>Result</t>
  </si>
  <si>
    <t>Share of taxation of jointly controlled entities</t>
  </si>
  <si>
    <t>Group's share of the effect of potential dilution in</t>
  </si>
  <si>
    <t>g)</t>
  </si>
  <si>
    <t>B7.</t>
  </si>
  <si>
    <t>B8.</t>
  </si>
  <si>
    <t>B9.</t>
  </si>
  <si>
    <t>2001 Final dividend - 5 sen tax exempt &amp; 5 sen less 28% income tax</t>
  </si>
  <si>
    <t>Bonus issue expenses</t>
  </si>
  <si>
    <t>Proceeds from disposal of associated companies</t>
  </si>
  <si>
    <t>Purchase of other investments</t>
  </si>
  <si>
    <t>Dividend received from investments</t>
  </si>
  <si>
    <t>Condensed Consolidated Balance Sheets</t>
  </si>
  <si>
    <t>16 December 2002</t>
  </si>
  <si>
    <t>25 sen tax exempt</t>
  </si>
  <si>
    <t>Special Dividend</t>
  </si>
  <si>
    <t>Seasonal or Cyclicality of Interim Operations</t>
  </si>
  <si>
    <t>(Audited)</t>
  </si>
  <si>
    <t xml:space="preserve">The quarterly financial statements of the Group are prepared using the same accounting policies, methods of computation and basis of consolidation as those used in the preparation of the most recent audited annual financial statements.   </t>
  </si>
  <si>
    <t>i)</t>
  </si>
  <si>
    <t>ii)</t>
  </si>
  <si>
    <t>Impairment of Property, Plant &amp; Equipment</t>
  </si>
  <si>
    <t>Capital Redemption on Preference Shares of An Associated Company</t>
  </si>
  <si>
    <t>Share of associated companies' profits less losses</t>
  </si>
  <si>
    <t>Land held for development</t>
  </si>
  <si>
    <t>Land under development</t>
  </si>
  <si>
    <t>Shareholders' equity</t>
  </si>
  <si>
    <t>Reserve on consolidation</t>
  </si>
  <si>
    <t>translation</t>
  </si>
  <si>
    <t>Adjustments :-</t>
  </si>
  <si>
    <t>Non-operating items</t>
  </si>
  <si>
    <t>Shares issued to minority shareholders of subsidiary companies</t>
  </si>
  <si>
    <t>Effect of exchange rate changes</t>
  </si>
  <si>
    <t>Other investing activities</t>
  </si>
  <si>
    <t>Redemption of preference shares of an associated company</t>
  </si>
  <si>
    <t>Other financing activities</t>
  </si>
  <si>
    <t>Flour, feed</t>
  </si>
  <si>
    <t>Share of jointly controlled entities'</t>
  </si>
  <si>
    <t>profits less losses</t>
  </si>
  <si>
    <t>Share of associated companies'</t>
  </si>
  <si>
    <t>3 months</t>
  </si>
  <si>
    <t>Off Balance Sheet Financial instruments</t>
  </si>
  <si>
    <t>Financed by :</t>
  </si>
  <si>
    <t>Reefton Sdn Bhd, a 100% owned subsidiary of FFM Berhad, was placed under members' voluntary liquidation on 23 September 2002. The liquidation is in progress and the gain arising from liquidation is estimated at RM0.457 million</t>
  </si>
  <si>
    <t>The diluted earnings per share has been calculated by dividing the Group's net profit for the period, adjusted for the after tax effect on income that would result from the conversion of ordinary shares under options granted by a subsidiary company,  PPB Oil Palms Berhad, pursuant to its ESOS, over the 490,623,124 ordinary shares of PPB in issue during the year.</t>
  </si>
  <si>
    <t>Savers Retail  Sdn Bhd, a 100% owned subsidiary of the Company, was placed under members' voluntary liquidation on 30 August 2002. The liquidation is currently in progress and the surplus from liquidation is not material.</t>
  </si>
  <si>
    <t>The quarterly financial statements are prepared in accordance with MASB 26 - "Interim Financial Reporting" and the KLSE Revised Listing Requirements, and should be read in conjunction with the Group's most recent audited annual financial statements.</t>
  </si>
  <si>
    <t>There were no contingent assets as at the end of the current interim period.</t>
  </si>
  <si>
    <t>ended</t>
  </si>
  <si>
    <t>By Order of the Board</t>
  </si>
  <si>
    <t>ENDED 31 DECEMBER 2002</t>
  </si>
  <si>
    <t>31 December</t>
  </si>
  <si>
    <t>12 months ended</t>
  </si>
  <si>
    <t xml:space="preserve">12 months ended </t>
  </si>
  <si>
    <t>12 months</t>
  </si>
  <si>
    <t>28 February 2003</t>
  </si>
  <si>
    <t>Total investments in quoted securities as at 31 December 2002 are as follows:-</t>
  </si>
  <si>
    <t>(The figures have been audited)</t>
  </si>
  <si>
    <t>(c)</t>
  </si>
  <si>
    <t>Total Group borrowings as at 31 December 2002 are as follows:-</t>
  </si>
  <si>
    <t>(d)</t>
  </si>
  <si>
    <t>At 31 December 2002</t>
  </si>
  <si>
    <t>Cash and cash equivalents at 31 December</t>
  </si>
  <si>
    <t>Cash and cash equivalents at 1 January</t>
  </si>
  <si>
    <t xml:space="preserve">Notice is hereby given that the final dividend will be payable on Thursday, 29 May 2003 to shareholders whose names appear in the Record of Depositors at the close of business on Friday, 16 May 2003.  </t>
  </si>
  <si>
    <t>Shares transferred into the Depositor's securities account before 4.00 pm on Friday, 16 May 2003 in respect of ordinary transfers, and</t>
  </si>
  <si>
    <t>29 May 2003</t>
  </si>
  <si>
    <t>2002 Interim  dividend- 4 sen tax exempt &amp; 5 sen less 28% income tax</t>
  </si>
  <si>
    <t>2002 Special dividend - 25 sen tax exempt</t>
  </si>
  <si>
    <t>For The Year Ended 31 December 2002</t>
  </si>
  <si>
    <t>Investment in subsidiary companies</t>
  </si>
  <si>
    <t>Proceeds from disposal of  subsidiary companies</t>
  </si>
  <si>
    <t xml:space="preserve">There were no sales of quoted investments for the period under review, whilst purchases of quoted investments amounted to RM130,000. </t>
  </si>
  <si>
    <t>5 sen tax exempt &amp; 7.5 sen less 28%</t>
  </si>
  <si>
    <t>PPB had on 28 February 2002 subscribed for 33.33% equity interest equivalent to one (1) ordinary share of RM1.00 each in Global Entertainment and Management Systems Sdn Bhd ("GEMS") and had on 16 September 2002 further subscribed for 99,999 ordinary shares of RM1.00 each in GEMS.  GEMS was established for the purpose of acquiring 25% equity interest in Tanjong Golden Village Sdn Bhd ("TGV") for a total cash consideration of RM12,920,000.  PPB’s share of the total investment cost in TGV is RM4,307,000.</t>
  </si>
  <si>
    <t xml:space="preserve">On 6 June 2002, FFM Berhad, a 53.8% subsidiary completed the acquisition of 100% equity interest in Millcake (Malaysia) Sdn Bhd ("Millcake") for a cash consideration of RM2.  On 26 September 2002, Millcake changed its name to FFM Everbloom Sdn Bhd.  </t>
  </si>
  <si>
    <t>PPB's 70% indirect subsidiary, Suburmas Plantations Sdn Bhd ("Suburmas"), entered into a joint venture agreement dated 19 December 2002 with several Sarawakian parties to construct, own and operate a 40-tonne per hour crude palm oil mill in Sarawak.  Subject to the relevant approvals, Suburmas proposes to subscribe for 53% equity interest in the joint venture company known as Suburmas Palm Oil Mill Sdn Bhd (formerly known as E-mage Sdn Bhd).</t>
  </si>
  <si>
    <t>PPB's indirect wholly-owned subsidiary, Kalimantan Palm Industries Sdn Bhd, entered into a conditional Shares Sale Agreement dated 23 December 2002 with Kerry Holdings (Indonesia) Limited ("KHI") to acquire from KHI 5,850 share of USD1,000/- each equivalent to 90% equity interest in PT Kerry Sawit Indonesia ("KSI") for a cash consideration of USD2.0 million.  KSI owns two pieces of contiguous land in Central Kalimantan, Indonesia with a total area of about 32,000 hectares, which are proposed to be developed into an oil palm plantation.</t>
  </si>
  <si>
    <t xml:space="preserve">PPB's 55% indirect subsidiary, Chemquest (Overseas) Ltd, had on 12 March 2002 acquired a 50% equity interest in the entire issued and paid-up capital of Kerry Utilities Limited ("KUL") equivalent to 1 ordinary share of USD1.00 for a total cash consideration of USD1.00.  KUL, a company incorporated in Samoa, will explore investment opportunities in China especially in water treatment, waste water treatment and solid waste management activities.
</t>
  </si>
  <si>
    <t>At 1 January 2001</t>
  </si>
  <si>
    <t>At 31 December 2001</t>
  </si>
  <si>
    <t>Bonus issue of 1 for 3</t>
  </si>
  <si>
    <t>Net Profit for the year</t>
  </si>
  <si>
    <t>There were losses on sale of unquoted investments in associated companies amounting to RM2.742 million and a profit on sale of properties amounting to RM4.293 million.</t>
  </si>
  <si>
    <t>The were no changes in the unsecured bank guarantees issued in consideration of credit facilities granted to associated companies as at 31 December 2002.</t>
  </si>
  <si>
    <r>
      <t>*</t>
    </r>
    <r>
      <rPr>
        <i/>
        <sz val="11"/>
        <rFont val="Times New Roman"/>
        <family val="1"/>
      </rPr>
      <t xml:space="preserve"> Included share of profit from an associate engaged in commodity trading amounting to RM67.006 million.</t>
    </r>
  </si>
  <si>
    <t>On 1 July 2002, Golden Screen Cinemas Sdn Bhd, a 54.2% indirect subsidiary of PPB, increased its shareholdings in Cinead Sdn Bhd from 50% to 100% with the acquisition of 50% equity interest equivalent to 50,000 ordinary shares of RM1.00 each from Cathay Screen Cinemas Sdn Bhd, a 66.2% indirect subsidiary of PPB, for a total cash consideration of RM447,000.  Cinead is principally involved in screen advertising.</t>
  </si>
  <si>
    <t>There are no changes in the status of the two pending litigations since the last annual balance sheet date up to 22 February 2003, being the latest practicable date which is not earlier than seven (7) days from the date of this quarterly report.  The High Court of Sabah and Sarawak has yet to set the dates for hearing/mention of the respective cases.</t>
  </si>
  <si>
    <t>Proposed final dividend</t>
  </si>
  <si>
    <t>The basic earnings per share has been calculated by dividing  the Group's profit after taxation and minority interest of RM250.703 million (2001 : RM170.302 million) over the 490,623,124 ordinary shares of PPB in issue during the year.</t>
  </si>
  <si>
    <t>QUARTERLY REPORT FOR THE FOURTH QUARTER</t>
  </si>
  <si>
    <t>Condensed Consolidated Income Statements For The Year Ended 31 December 2002</t>
  </si>
  <si>
    <t>Dividends paid during the financial year ended 31 December 2002</t>
  </si>
  <si>
    <t xml:space="preserve">    For The Year Ended 31 December 2002</t>
  </si>
  <si>
    <t>PGEO Edible Oils Sdn Bhd, a 100% owned indirect subsidiary held through  FFM Berhad and PPB Oil Palms Berhad, has in October 2002, discontinued the refining operation of one of its plants due to higher cost incurred to secure the supply of crude palm oils. An impairment loss of RM1.575 million is provided for the said plant after taking into consideration the estimated recoverable value of the plant in comparison to its carrying amount.</t>
  </si>
  <si>
    <t xml:space="preserve">On 1 October 2002, PPB Oil Palms Berhad ("PPBOP"), a 55.9% subsidiary of PPB acquired 100% equity interest in Kalimantan Palm Industries Sdn Bhd comprising 2 ordinary shares of RM1.00 each for a cash consideration of RM2. </t>
  </si>
  <si>
    <t>PPB Oil Palms Berhad's net profit for the year</t>
  </si>
  <si>
    <t>Adjusted net profit for the year</t>
  </si>
  <si>
    <t>#</t>
  </si>
  <si>
    <r>
      <t>#</t>
    </r>
    <r>
      <rPr>
        <i/>
        <sz val="11"/>
        <rFont val="Times New Roman"/>
        <family val="1"/>
      </rPr>
      <t xml:space="preserve"> Included profit from sale of vessel amounting to RM6.160 million.</t>
    </r>
  </si>
  <si>
    <t>Dividends paid on ordinary shares</t>
  </si>
  <si>
    <t>On 31 July 2002, PPB Leisure Holdings Sdn Bhd ("PPBL"), a wholly-owned subsidiary of PPB, acquired 50% equity interest in Golden Abacus Pte Ltd ("GA") equivalent to 50,000 ordinary shares of SGD1.00 each from Abacus International Pte Ltd for a total cash consideration of SGD225,000 (RM488,362).  GA is the owner of the cinema ticketing system software programs used in the cinemas operated by PPBL's subsidiary and related companies .</t>
  </si>
  <si>
    <t>The Group profit before tax for the quarter under review of RM168.586 million was 7% higher compared to RM157.683 million for the preceding quarter.  The oil palm plantation division contributed higher profits in the current quarter mainly due to higher FFB production and better prices realised for its palm products .  The property division contributed higher profits from the launching of  its Bukit Segar Phase II residential development whilst the weak performance of the livestock division continued to be affected by depressed prices.  Better refining margins by edible oils trading and refining division, improved profitability of the feed and grain milling operations and higher share of associates' profits, all contributed towards the higher profitability for the current quarter.</t>
  </si>
  <si>
    <t>Prospects for the next financial year</t>
  </si>
  <si>
    <t>Foreign Currency Contracts</t>
  </si>
  <si>
    <t>Commodities Futures Contracts</t>
  </si>
  <si>
    <t>Net (decrease)/increase in cash and cash equivalents</t>
  </si>
  <si>
    <t>The Directors have recommended the payment of a Final Dividend of 12.5 sen per share comprising of 5 sen tax exempt and 7.5 sen less 28% income tax  (2001 : 10 sen per share comprising 5 sen tax exempt and 5 sen less 28% income tax)  payable on Thursday, 29 May 2003 subject to approval of shareholders at the Annual General Meeting to be held on Friday, 9 May 2003.</t>
  </si>
  <si>
    <t>Together with the interim dividend of  9 sen per share comprising 4 sen tax exempt and 5 sen less 28% income tax paid on 19 September 2002 and a Special Dividend of 25 sen tax exempt paid on 16 December 2002, the total dividend paid and payable to-date for the financial year ended 31 December 2002 is 46.5 sen per share comprising of 34 sen tax exempt and 12.5 sen less 28% income tax (2001 : 20 sen per share comprising 5 sen tax exempt and 15 sen less 28% income tax).</t>
  </si>
  <si>
    <t>Where the foreign exchange contract is used to hedge against anticipated future  transactions, gains and losses are not recognised until the transaction occurs.</t>
  </si>
  <si>
    <t>The Group enters into forward foreign exchange contracts as a hedge for its  confirmed sales and purchases in foreign currencies. The purpose of hedging is to  protect the Group against unfavourable movement in exchange rate. Gains or  losses from changes in the fair value of foreign currency contracts offset the  corresponding losses or gains on the receivables and payables covered by the  instrument.</t>
  </si>
  <si>
    <t>As at 22 February 2003, the Group's outstanding commodities futures contracts amounted to RM59.622 million.  All these outstanding contracts are due to mature within the next four months.</t>
  </si>
  <si>
    <t>Besides a small fee, there is no cash requirement  for these instruments.</t>
  </si>
  <si>
    <t>The Group enters into commodity future contracts to hedge its exposure to price volitility in palm oil commodities.  Gains and losses on contracts which are no longer designated as hedges are  included in the income statement.</t>
  </si>
  <si>
    <t>Besides a small fee, the Group is required to place margin deposit for these outstanding contracts.</t>
  </si>
  <si>
    <t xml:space="preserve">There is minimal credit risk because these contracts are entered into through the Malaysia Derivatives Exchange. </t>
  </si>
  <si>
    <t xml:space="preserve">There is minimal credit risk because these contracts are entered into with licensed financial institutions. </t>
  </si>
  <si>
    <t>Group revenue of RM7.858 billion for the year ended 31 December 2002 improved by 40% compared to RM5.629 billion for the previous year.  The increase was mainly due to higher FFB production, palm oil prices and sales of edible oils by the edible oils trading and refining division.</t>
  </si>
  <si>
    <t>Bank borrowings</t>
  </si>
  <si>
    <t>Proceeds from disposal of other investments</t>
  </si>
  <si>
    <t>The Group generated a record profit before tax of RM508.883 million representing an increase of 58% compared to RM321.566 million for the preceeding year.  The oil palm plantation division contributed substantially higher profits mainly due to favourable prices for its palm products.    The flour, feed and grain milling operations have performed better despite the difficult trading conditions.  The property division achieved higher profits from the Bukit Segar Phase I and II residential development and the associated company engaged in commodity trading also contributed higher profits compared to the previous year.  The film exhibition operation has turned around to register a modest profit compared to a  loss position in 2001.  The Group's other main business activities achieved satisfactory profits when compared to 2001 except for livestock farming.</t>
  </si>
  <si>
    <t>On 6 September 2002, the Group received from Kuok Oils &amp; Grains Pte Ltd, Singapore ("KOG"), a 28% associated company, an amount of SGD5.578 million (RM12.141 million) being redemption sum on 387,333 preference shares at the issue price of SGD14.40 each. The capital redemption does not have any impact on the Group's equity interest in KOG, other than reducing the cost of investment by that amount.</t>
  </si>
  <si>
    <t>As at 22 February 2003, the Group has hedged outstanding foreign currency contracts of USD190.022 million equivalent to RM724.555 million. These contracts are short term and are due to mature within the next six months.</t>
  </si>
  <si>
    <t>Based on current palm oil prices and with higher crop production, contributions from the oil palm plantation division are expected to be higher than that in year 2002.  The property and the film exhibition operations are expected to remain profitable whilst other main operating divisions are also expected to maintain their performance. Under current trading conditions, it is envisaged that Group performance for the year 2003 will match that of 2002.</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</si>
</sst>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quot;RM&quot;#,##0.00_);[Red]\(&quot;RM&quot;#,##0.00\)"/>
    <numFmt numFmtId="166" formatCode="d\-mmm\-yyyy"/>
    <numFmt numFmtId="167" formatCode="_(* #,##0_);[Red]_(* \(#,##0\);_(* &quot;-&quot;_);_(@_)"/>
    <numFmt numFmtId="168" formatCode="d/mmm/yyyy"/>
    <numFmt numFmtId="169" formatCode="#,##0_);\(#,##0\);&quot;-    &quot;"/>
    <numFmt numFmtId="170" formatCode="#,##0_);[Red]\(#,##0\);&quot;-     &quot;"/>
    <numFmt numFmtId="171" formatCode="#,##0_);\(#,##0\);&quot;   -    &quot;"/>
    <numFmt numFmtId="172" formatCode="#,##0_);[Red]\(#,##0\);&quot;-&quot;__\)"/>
    <numFmt numFmtId="173" formatCode="[Red]0"/>
    <numFmt numFmtId="174" formatCode="0.00_)"/>
    <numFmt numFmtId="175" formatCode="#,##0_);[Red]\(#,##0\);&quot;     -    &quot;"/>
    <numFmt numFmtId="176" formatCode="0_);\(0\)"/>
    <numFmt numFmtId="177" formatCode="#,##0.000_);[Red]\(#,##0.000\)"/>
    <numFmt numFmtId="178" formatCode="#,##0.0000_);[Red]\(#,##0.0000\)"/>
    <numFmt numFmtId="179" formatCode="#,##0.0_);[Red]\(#,##0.0\)"/>
    <numFmt numFmtId="180" formatCode="&quot;RM&quot;#,##0_);\(&quot;RM&quot;#,##0\)"/>
    <numFmt numFmtId="181" formatCode="&quot;RM&quot;#,##0.00_);\(&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dd\-mmm_)"/>
    <numFmt numFmtId="193" formatCode="#,##0.0_);\(#,##0.0\)"/>
    <numFmt numFmtId="194" formatCode="0.0%"/>
    <numFmt numFmtId="195" formatCode="dd\-mmm\-yy_)"/>
    <numFmt numFmtId="196" formatCode="#,##0;[Red]\(#,##0\)"/>
    <numFmt numFmtId="197" formatCode="0_);[Red]\(0\)"/>
    <numFmt numFmtId="198" formatCode="_(* #,##0.0_);[Red]_(* \(#,##0.0\);_(* &quot;-&quot;_);_(@_)"/>
    <numFmt numFmtId="199" formatCode="_(* #,##0.00_);[Red]_(* \(#,##0.00\);_(* &quot;-&quot;_);_(@_)"/>
    <numFmt numFmtId="200" formatCode="&quot;Yes&quot;;&quot;Yes&quot;;&quot;No&quot;"/>
    <numFmt numFmtId="201" formatCode="&quot;True&quot;;&quot;True&quot;;&quot;False&quot;"/>
    <numFmt numFmtId="202" formatCode="&quot;On&quot;;&quot;On&quot;;&quot;Off&quot;"/>
    <numFmt numFmtId="203" formatCode="d/mmm/yy"/>
    <numFmt numFmtId="204" formatCode="dd/mm/yyyy"/>
    <numFmt numFmtId="205" formatCode="#,##0_);[Red]\(#,##0\);&quot;-&quot;__"/>
    <numFmt numFmtId="206" formatCode="_(* #,##0_);[Red]_(* \(#,##0\);_(* &quot;-&quot;??_);_(@_)"/>
  </numFmts>
  <fonts count="35">
    <font>
      <sz val="11"/>
      <name val="Times New Roman"/>
      <family val="1"/>
    </font>
    <font>
      <b/>
      <sz val="10"/>
      <name val="MS Sans Serif"/>
      <family val="0"/>
    </font>
    <font>
      <i/>
      <sz val="10"/>
      <name val="MS Sans Serif"/>
      <family val="0"/>
    </font>
    <font>
      <b/>
      <i/>
      <sz val="10"/>
      <name val="MS Sans Serif"/>
      <family val="0"/>
    </font>
    <font>
      <sz val="10"/>
      <name val="MS Sans Serif"/>
      <family val="0"/>
    </font>
    <font>
      <b/>
      <sz val="14"/>
      <name val="Times New Roman"/>
      <family val="1"/>
    </font>
    <font>
      <b/>
      <sz val="12"/>
      <name val="Times New Roman"/>
      <family val="1"/>
    </font>
    <font>
      <b/>
      <sz val="11"/>
      <name val="Times New Roman"/>
      <family val="1"/>
    </font>
    <font>
      <i/>
      <sz val="11"/>
      <name val="Times New Roman"/>
      <family val="1"/>
    </font>
    <font>
      <u val="single"/>
      <sz val="11"/>
      <name val="Times New Roman"/>
      <family val="1"/>
    </font>
    <font>
      <i/>
      <sz val="10"/>
      <name val="Times New Roman"/>
      <family val="1"/>
    </font>
    <font>
      <sz val="12"/>
      <name val="Times New Roman"/>
      <family val="1"/>
    </font>
    <font>
      <sz val="18"/>
      <name val="Times New Roman"/>
      <family val="1"/>
    </font>
    <font>
      <sz val="8"/>
      <name val="Tahoma"/>
      <family val="0"/>
    </font>
    <font>
      <b/>
      <sz val="8"/>
      <name val="Tahoma"/>
      <family val="0"/>
    </font>
    <font>
      <sz val="10"/>
      <name val="Times New Roman"/>
      <family val="1"/>
    </font>
    <font>
      <u val="single"/>
      <sz val="9.9"/>
      <color indexed="12"/>
      <name val="Times New Roman"/>
      <family val="1"/>
    </font>
    <font>
      <u val="single"/>
      <sz val="9.9"/>
      <color indexed="36"/>
      <name val="Times New Roman"/>
      <family val="1"/>
    </font>
    <font>
      <i/>
      <sz val="12"/>
      <name val="Times New Roman"/>
      <family val="1"/>
    </font>
    <font>
      <b/>
      <sz val="11"/>
      <name val="Garamond"/>
      <family val="1"/>
    </font>
    <font>
      <sz val="8"/>
      <name val="Arial"/>
      <family val="2"/>
    </font>
    <font>
      <sz val="12"/>
      <name val="Garamond"/>
      <family val="1"/>
    </font>
    <font>
      <b/>
      <i/>
      <sz val="16"/>
      <name val="Helv"/>
      <family val="0"/>
    </font>
    <font>
      <sz val="10"/>
      <name val="Arial"/>
      <family val="0"/>
    </font>
    <font>
      <sz val="10"/>
      <name val="Arial MT"/>
      <family val="0"/>
    </font>
    <font>
      <b/>
      <u val="single"/>
      <sz val="12"/>
      <name val="Times New Roman"/>
      <family val="1"/>
    </font>
    <font>
      <sz val="11"/>
      <name val="Garamond"/>
      <family val="1"/>
    </font>
    <font>
      <b/>
      <u val="single"/>
      <sz val="11"/>
      <name val="Times New Roman"/>
      <family val="1"/>
    </font>
    <font>
      <i/>
      <sz val="18"/>
      <name val="Times New Roman"/>
      <family val="1"/>
    </font>
    <font>
      <b/>
      <sz val="12"/>
      <name val="Garamond"/>
      <family val="1"/>
    </font>
    <font>
      <sz val="7"/>
      <name val="Times New Roman"/>
      <family val="0"/>
    </font>
    <font>
      <i/>
      <u val="single"/>
      <sz val="11"/>
      <name val="Times New Roman"/>
      <family val="1"/>
    </font>
    <font>
      <sz val="10"/>
      <color indexed="10"/>
      <name val="Times New Roman"/>
      <family val="1"/>
    </font>
    <font>
      <b/>
      <i/>
      <u val="single"/>
      <sz val="11"/>
      <name val="Times New Roman"/>
      <family val="1"/>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3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206" fontId="30" fillId="0" borderId="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17" fillId="0" borderId="0" applyNumberFormat="0" applyFill="0" applyBorder="0" applyAlignment="0" applyProtection="0"/>
    <xf numFmtId="38" fontId="20" fillId="2" borderId="0" applyNumberFormat="0" applyBorder="0" applyAlignment="0" applyProtection="0"/>
    <xf numFmtId="0" fontId="16" fillId="0" borderId="0" applyNumberFormat="0" applyFill="0" applyBorder="0" applyAlignment="0" applyProtection="0"/>
    <xf numFmtId="10" fontId="20" fillId="3" borderId="1" applyNumberFormat="0" applyBorder="0" applyAlignment="0" applyProtection="0"/>
    <xf numFmtId="174" fontId="22" fillId="0" borderId="0">
      <alignment/>
      <protection/>
    </xf>
    <xf numFmtId="0" fontId="21" fillId="0" borderId="0">
      <alignment/>
      <protection/>
    </xf>
    <xf numFmtId="9" fontId="4" fillId="0" borderId="0" applyFont="0" applyFill="0" applyBorder="0" applyAlignment="0" applyProtection="0"/>
    <xf numFmtId="10" fontId="23" fillId="0" borderId="0" applyFont="0" applyFill="0" applyBorder="0" applyAlignment="0" applyProtection="0"/>
    <xf numFmtId="10" fontId="24" fillId="4" borderId="0">
      <alignment/>
      <protection/>
    </xf>
    <xf numFmtId="173" fontId="11" fillId="0" borderId="0">
      <alignment/>
      <protection/>
    </xf>
    <xf numFmtId="172" fontId="11" fillId="0" borderId="0" applyBorder="0" applyAlignment="0">
      <protection/>
    </xf>
    <xf numFmtId="175" fontId="21" fillId="0" borderId="0" applyBorder="0" applyAlignment="0">
      <protection/>
    </xf>
  </cellStyleXfs>
  <cellXfs count="367">
    <xf numFmtId="37" fontId="0" fillId="0" borderId="0" xfId="0" applyAlignment="1">
      <alignment/>
    </xf>
    <xf numFmtId="37" fontId="0" fillId="0" borderId="0" xfId="0" applyFont="1" applyAlignment="1">
      <alignment/>
    </xf>
    <xf numFmtId="37" fontId="0" fillId="0" borderId="0" xfId="0" applyFont="1" applyAlignment="1">
      <alignment horizontal="right"/>
    </xf>
    <xf numFmtId="37" fontId="0" fillId="0" borderId="0" xfId="0" applyFont="1" applyAlignment="1">
      <alignment horizontal="left"/>
    </xf>
    <xf numFmtId="37" fontId="7" fillId="0" borderId="0" xfId="0" applyFont="1" applyAlignment="1">
      <alignment/>
    </xf>
    <xf numFmtId="37" fontId="0" fillId="0" borderId="0" xfId="0" applyFont="1" applyBorder="1" applyAlignment="1">
      <alignment/>
    </xf>
    <xf numFmtId="37" fontId="8" fillId="0" borderId="0" xfId="0" applyFont="1" applyAlignment="1">
      <alignment horizontal="left"/>
    </xf>
    <xf numFmtId="37" fontId="0" fillId="0" borderId="0" xfId="0" applyFont="1" applyAlignment="1">
      <alignment horizontal="center"/>
    </xf>
    <xf numFmtId="15" fontId="0" fillId="0" borderId="0" xfId="0" applyNumberFormat="1" applyFont="1" applyBorder="1" applyAlignment="1">
      <alignment/>
    </xf>
    <xf numFmtId="37" fontId="7" fillId="0" borderId="0" xfId="0" applyFont="1" applyAlignment="1">
      <alignment horizontal="center"/>
    </xf>
    <xf numFmtId="37" fontId="0" fillId="0" borderId="0" xfId="0" applyFont="1" applyAlignment="1" quotePrefix="1">
      <alignment horizontal="center"/>
    </xf>
    <xf numFmtId="37" fontId="0" fillId="0" borderId="0" xfId="0" applyFont="1" applyAlignment="1">
      <alignment/>
    </xf>
    <xf numFmtId="37" fontId="7" fillId="0" borderId="0" xfId="0" applyFont="1" applyAlignment="1">
      <alignment/>
    </xf>
    <xf numFmtId="15" fontId="0" fillId="0" borderId="0" xfId="0" applyNumberFormat="1" applyFont="1" applyAlignment="1">
      <alignment horizontal="center"/>
    </xf>
    <xf numFmtId="37" fontId="0" fillId="0" borderId="0" xfId="0" applyFont="1" applyAlignment="1" quotePrefix="1">
      <alignment/>
    </xf>
    <xf numFmtId="37" fontId="8" fillId="0" borderId="0" xfId="0" applyFont="1" applyAlignment="1">
      <alignment/>
    </xf>
    <xf numFmtId="167" fontId="0" fillId="0" borderId="0" xfId="0" applyNumberFormat="1" applyFont="1" applyAlignment="1">
      <alignment/>
    </xf>
    <xf numFmtId="167" fontId="7" fillId="0" borderId="0" xfId="0" applyNumberFormat="1" applyFont="1" applyAlignment="1">
      <alignment/>
    </xf>
    <xf numFmtId="167" fontId="0" fillId="0" borderId="0" xfId="0" applyNumberFormat="1" applyFont="1" applyBorder="1" applyAlignment="1">
      <alignment/>
    </xf>
    <xf numFmtId="37" fontId="9" fillId="0" borderId="0" xfId="0" applyFont="1" applyAlignment="1">
      <alignment horizontal="left"/>
    </xf>
    <xf numFmtId="37" fontId="11" fillId="0" borderId="0" xfId="0" applyFont="1" applyAlignment="1">
      <alignment/>
    </xf>
    <xf numFmtId="37" fontId="5" fillId="0" borderId="0" xfId="0" applyFont="1" applyAlignment="1">
      <alignment horizontal="center"/>
    </xf>
    <xf numFmtId="37" fontId="12" fillId="0" borderId="0" xfId="0" applyFont="1" applyAlignment="1">
      <alignment/>
    </xf>
    <xf numFmtId="38" fontId="0" fillId="0" borderId="0" xfId="15" applyNumberFormat="1" applyFont="1" applyAlignment="1">
      <alignment/>
    </xf>
    <xf numFmtId="37" fontId="8" fillId="0" borderId="0" xfId="0" applyFont="1" applyAlignment="1">
      <alignment/>
    </xf>
    <xf numFmtId="37" fontId="10" fillId="0" borderId="0" xfId="0" applyFont="1" applyAlignment="1">
      <alignment/>
    </xf>
    <xf numFmtId="37" fontId="7" fillId="0" borderId="0" xfId="0" applyFont="1" applyFill="1" applyAlignment="1">
      <alignment/>
    </xf>
    <xf numFmtId="37" fontId="0" fillId="0" borderId="0" xfId="0" applyFont="1" applyFill="1" applyAlignment="1">
      <alignment/>
    </xf>
    <xf numFmtId="37" fontId="0" fillId="0" borderId="0" xfId="0" applyFont="1" applyFill="1" applyAlignment="1">
      <alignment horizontal="left"/>
    </xf>
    <xf numFmtId="37" fontId="0" fillId="0" borderId="0" xfId="0" applyFont="1" applyFill="1" applyAlignment="1">
      <alignment/>
    </xf>
    <xf numFmtId="37" fontId="0" fillId="0" borderId="0" xfId="0" applyFont="1" applyFill="1" applyAlignment="1">
      <alignment horizontal="center"/>
    </xf>
    <xf numFmtId="37" fontId="0" fillId="0" borderId="0" xfId="0" applyFont="1" applyFill="1" applyAlignment="1">
      <alignment horizontal="right"/>
    </xf>
    <xf numFmtId="37" fontId="8" fillId="0" borderId="0" xfId="0" applyFont="1" applyAlignment="1">
      <alignment horizontal="center"/>
    </xf>
    <xf numFmtId="167" fontId="0" fillId="0" borderId="0" xfId="0" applyNumberFormat="1" applyFont="1" applyFill="1" applyAlignment="1">
      <alignment/>
    </xf>
    <xf numFmtId="40" fontId="0" fillId="0" borderId="0" xfId="0" applyNumberFormat="1" applyFont="1" applyAlignment="1">
      <alignment horizontal="right"/>
    </xf>
    <xf numFmtId="37" fontId="7" fillId="0" borderId="0" xfId="0" applyFont="1" applyAlignment="1" quotePrefix="1">
      <alignment/>
    </xf>
    <xf numFmtId="37" fontId="0" fillId="0" borderId="2" xfId="0" applyFont="1" applyFill="1" applyBorder="1" applyAlignment="1">
      <alignment/>
    </xf>
    <xf numFmtId="167" fontId="0" fillId="0" borderId="2" xfId="0" applyNumberFormat="1" applyFont="1" applyFill="1" applyBorder="1" applyAlignment="1">
      <alignment/>
    </xf>
    <xf numFmtId="167" fontId="0" fillId="0" borderId="0" xfId="0" applyNumberFormat="1" applyFont="1" applyFill="1" applyBorder="1" applyAlignment="1">
      <alignment/>
    </xf>
    <xf numFmtId="167" fontId="0" fillId="0" borderId="3" xfId="0" applyNumberFormat="1" applyFont="1" applyFill="1" applyBorder="1" applyAlignment="1">
      <alignment/>
    </xf>
    <xf numFmtId="168" fontId="0" fillId="0" borderId="0" xfId="0" applyNumberFormat="1" applyFont="1" applyFill="1" applyAlignment="1">
      <alignment horizontal="center"/>
    </xf>
    <xf numFmtId="37" fontId="0" fillId="0" borderId="0" xfId="0" applyFont="1" applyFill="1" applyAlignment="1">
      <alignment horizontal="left" indent="2"/>
    </xf>
    <xf numFmtId="38" fontId="0" fillId="0" borderId="2" xfId="15" applyNumberFormat="1" applyFont="1" applyFill="1" applyBorder="1" applyAlignment="1">
      <alignment/>
    </xf>
    <xf numFmtId="38" fontId="0" fillId="0" borderId="0" xfId="15" applyNumberFormat="1" applyFont="1" applyFill="1" applyAlignment="1">
      <alignment/>
    </xf>
    <xf numFmtId="37" fontId="11" fillId="0" borderId="0" xfId="0" applyFont="1" applyAlignment="1">
      <alignment/>
    </xf>
    <xf numFmtId="167" fontId="0" fillId="0" borderId="0" xfId="0" applyNumberFormat="1" applyFont="1" applyAlignment="1">
      <alignment horizontal="right"/>
    </xf>
    <xf numFmtId="37" fontId="0" fillId="0" borderId="0" xfId="0" applyFont="1" applyAlignment="1">
      <alignment vertical="top" wrapText="1"/>
    </xf>
    <xf numFmtId="37" fontId="0" fillId="0" borderId="0" xfId="0" applyFont="1" applyAlignment="1">
      <alignment horizontal="left" vertical="top" wrapText="1"/>
    </xf>
    <xf numFmtId="37" fontId="15" fillId="0" borderId="0" xfId="0" applyFont="1" applyAlignment="1">
      <alignment/>
    </xf>
    <xf numFmtId="37" fontId="15" fillId="0" borderId="0" xfId="0" applyFont="1" applyAlignment="1">
      <alignment horizontal="right"/>
    </xf>
    <xf numFmtId="37" fontId="15" fillId="0" borderId="4" xfId="0" applyFont="1" applyBorder="1" applyAlignment="1">
      <alignment/>
    </xf>
    <xf numFmtId="37" fontId="15" fillId="0" borderId="5" xfId="0" applyFont="1" applyBorder="1" applyAlignment="1">
      <alignment/>
    </xf>
    <xf numFmtId="37" fontId="15" fillId="0" borderId="6" xfId="0" applyFont="1" applyBorder="1" applyAlignment="1">
      <alignment/>
    </xf>
    <xf numFmtId="37" fontId="15" fillId="0" borderId="0" xfId="0" applyFont="1" applyBorder="1" applyAlignment="1">
      <alignment/>
    </xf>
    <xf numFmtId="37" fontId="15" fillId="0" borderId="7" xfId="0" applyFont="1" applyBorder="1" applyAlignment="1">
      <alignment/>
    </xf>
    <xf numFmtId="37" fontId="15" fillId="0" borderId="0" xfId="0" applyFont="1" applyBorder="1" applyAlignment="1">
      <alignment horizontal="left" indent="1"/>
    </xf>
    <xf numFmtId="37" fontId="15" fillId="0" borderId="8" xfId="0" applyFont="1" applyBorder="1" applyAlignment="1">
      <alignment horizontal="left" indent="1"/>
    </xf>
    <xf numFmtId="37" fontId="15" fillId="0" borderId="3" xfId="0" applyFont="1" applyBorder="1" applyAlignment="1">
      <alignment/>
    </xf>
    <xf numFmtId="37" fontId="15" fillId="0" borderId="9" xfId="0" applyFont="1" applyBorder="1" applyAlignment="1">
      <alignment/>
    </xf>
    <xf numFmtId="37" fontId="15" fillId="0" borderId="0" xfId="0" applyFont="1" applyAlignment="1">
      <alignment/>
    </xf>
    <xf numFmtId="37" fontId="15" fillId="0" borderId="0" xfId="0" applyFont="1" applyBorder="1" applyAlignment="1" quotePrefix="1">
      <alignment horizontal="left" indent="1"/>
    </xf>
    <xf numFmtId="37" fontId="15" fillId="0" borderId="8" xfId="0" applyFont="1" applyBorder="1" applyAlignment="1">
      <alignment horizontal="center"/>
    </xf>
    <xf numFmtId="37" fontId="15" fillId="0" borderId="0" xfId="0" applyFont="1" applyBorder="1" applyAlignment="1">
      <alignment horizontal="center"/>
    </xf>
    <xf numFmtId="37" fontId="15" fillId="0" borderId="7" xfId="0" applyFont="1" applyBorder="1" applyAlignment="1">
      <alignment horizontal="center"/>
    </xf>
    <xf numFmtId="38" fontId="0" fillId="0" borderId="0" xfId="15" applyNumberFormat="1" applyFont="1" applyFill="1" applyBorder="1" applyAlignment="1">
      <alignment/>
    </xf>
    <xf numFmtId="167" fontId="0" fillId="0" borderId="0" xfId="0" applyNumberFormat="1" applyFont="1" applyAlignment="1">
      <alignment/>
    </xf>
    <xf numFmtId="167" fontId="0" fillId="0" borderId="0" xfId="0" applyNumberFormat="1" applyFont="1" applyBorder="1" applyAlignment="1">
      <alignment/>
    </xf>
    <xf numFmtId="37" fontId="0" fillId="0" borderId="0" xfId="0" applyFont="1" applyAlignment="1">
      <alignment/>
    </xf>
    <xf numFmtId="40" fontId="0" fillId="0" borderId="0" xfId="0" applyNumberFormat="1" applyFont="1" applyAlignment="1">
      <alignment horizontal="right"/>
    </xf>
    <xf numFmtId="40" fontId="0" fillId="0" borderId="0" xfId="0" applyNumberFormat="1" applyFont="1" applyFill="1" applyAlignment="1">
      <alignment horizontal="right"/>
    </xf>
    <xf numFmtId="37" fontId="15" fillId="0" borderId="8" xfId="0" applyFont="1" applyBorder="1" applyAlignment="1">
      <alignment horizontal="left" indent="2"/>
    </xf>
    <xf numFmtId="37" fontId="0" fillId="0" borderId="0" xfId="0" applyFont="1" applyAlignment="1">
      <alignment wrapText="1"/>
    </xf>
    <xf numFmtId="38" fontId="0" fillId="0" borderId="0" xfId="0" applyNumberFormat="1" applyFont="1" applyFill="1" applyBorder="1" applyAlignment="1">
      <alignment/>
    </xf>
    <xf numFmtId="38" fontId="0" fillId="0" borderId="0" xfId="0" applyNumberFormat="1" applyFont="1" applyAlignment="1">
      <alignment/>
    </xf>
    <xf numFmtId="38" fontId="0" fillId="0" borderId="0" xfId="0" applyNumberFormat="1" applyFont="1" applyFill="1" applyBorder="1" applyAlignment="1">
      <alignment horizontal="center"/>
    </xf>
    <xf numFmtId="38" fontId="0" fillId="0" borderId="0" xfId="0" applyNumberFormat="1" applyFont="1" applyAlignment="1">
      <alignment horizontal="center"/>
    </xf>
    <xf numFmtId="38" fontId="0" fillId="0" borderId="0" xfId="0" applyNumberFormat="1" applyAlignment="1">
      <alignment horizontal="center"/>
    </xf>
    <xf numFmtId="38" fontId="0" fillId="0" borderId="0" xfId="0" applyNumberFormat="1" applyFont="1" applyBorder="1" applyAlignment="1">
      <alignment horizontal="center"/>
    </xf>
    <xf numFmtId="37" fontId="15" fillId="0" borderId="3" xfId="0" applyFont="1" applyBorder="1" applyAlignment="1">
      <alignment horizontal="left" indent="1"/>
    </xf>
    <xf numFmtId="37" fontId="15" fillId="0" borderId="3" xfId="0" applyFont="1" applyBorder="1" applyAlignment="1" quotePrefix="1">
      <alignment horizontal="left" indent="1"/>
    </xf>
    <xf numFmtId="37" fontId="0" fillId="0" borderId="0" xfId="0" applyFont="1" applyAlignment="1">
      <alignment horizontal="center" vertical="top" wrapText="1"/>
    </xf>
    <xf numFmtId="37" fontId="15" fillId="0" borderId="10" xfId="0" applyFont="1" applyBorder="1" applyAlignment="1">
      <alignment horizontal="left" indent="2"/>
    </xf>
    <xf numFmtId="37" fontId="6" fillId="0" borderId="0" xfId="0" applyFont="1" applyAlignment="1">
      <alignment horizontal="center"/>
    </xf>
    <xf numFmtId="169" fontId="6" fillId="0" borderId="0" xfId="0" applyNumberFormat="1" applyFont="1" applyAlignment="1">
      <alignment/>
    </xf>
    <xf numFmtId="169" fontId="11" fillId="0" borderId="0" xfId="0" applyNumberFormat="1" applyFont="1" applyAlignment="1">
      <alignment/>
    </xf>
    <xf numFmtId="169" fontId="6" fillId="0" borderId="0" xfId="0" applyNumberFormat="1" applyFont="1" applyFill="1" applyAlignment="1">
      <alignment horizontal="centerContinuous"/>
    </xf>
    <xf numFmtId="37" fontId="11" fillId="0" borderId="0" xfId="0" applyFont="1" applyFill="1" applyAlignment="1">
      <alignment horizontal="centerContinuous"/>
    </xf>
    <xf numFmtId="37" fontId="11" fillId="0" borderId="0" xfId="0" applyFont="1" applyAlignment="1">
      <alignment horizontal="center"/>
    </xf>
    <xf numFmtId="169" fontId="6" fillId="0" borderId="0" xfId="0" applyNumberFormat="1" applyFont="1" applyFill="1" applyAlignment="1" quotePrefix="1">
      <alignment horizontal="centerContinuous"/>
    </xf>
    <xf numFmtId="37" fontId="6" fillId="0" borderId="0" xfId="0" applyFont="1" applyFill="1" applyAlignment="1">
      <alignment horizontal="centerContinuous"/>
    </xf>
    <xf numFmtId="166" fontId="6" fillId="0" borderId="0" xfId="0" applyNumberFormat="1" applyFont="1" applyFill="1" applyAlignment="1" quotePrefix="1">
      <alignment horizontal="center"/>
    </xf>
    <xf numFmtId="166" fontId="6" fillId="0" borderId="0" xfId="0" applyNumberFormat="1" applyFont="1" applyFill="1" applyAlignment="1">
      <alignment horizontal="center"/>
    </xf>
    <xf numFmtId="169" fontId="11" fillId="0" borderId="0" xfId="0" applyNumberFormat="1" applyFont="1" applyFill="1" applyAlignment="1">
      <alignment horizontal="center"/>
    </xf>
    <xf numFmtId="37" fontId="11" fillId="0" borderId="0" xfId="0" applyFont="1" applyFill="1" applyAlignment="1">
      <alignment/>
    </xf>
    <xf numFmtId="169" fontId="11" fillId="0" borderId="0" xfId="0" applyNumberFormat="1" applyFont="1" applyAlignment="1">
      <alignment horizontal="center"/>
    </xf>
    <xf numFmtId="170" fontId="11" fillId="0" borderId="0" xfId="0" applyNumberFormat="1" applyFont="1" applyFill="1" applyAlignment="1">
      <alignment/>
    </xf>
    <xf numFmtId="170" fontId="11" fillId="0" borderId="0" xfId="0" applyNumberFormat="1" applyFont="1" applyAlignment="1">
      <alignment/>
    </xf>
    <xf numFmtId="171" fontId="11" fillId="0" borderId="0" xfId="0" applyNumberFormat="1" applyFont="1" applyFill="1" applyBorder="1" applyAlignment="1">
      <alignment/>
    </xf>
    <xf numFmtId="171" fontId="11" fillId="0" borderId="0" xfId="0" applyNumberFormat="1" applyFont="1" applyBorder="1" applyAlignment="1">
      <alignment/>
    </xf>
    <xf numFmtId="171" fontId="11" fillId="0" borderId="0" xfId="0" applyNumberFormat="1" applyFont="1" applyFill="1" applyAlignment="1">
      <alignment/>
    </xf>
    <xf numFmtId="171" fontId="11" fillId="0" borderId="0" xfId="0" applyNumberFormat="1" applyFont="1" applyAlignment="1">
      <alignment/>
    </xf>
    <xf numFmtId="166" fontId="11" fillId="0" borderId="0" xfId="0" applyNumberFormat="1" applyFont="1" applyFill="1" applyAlignment="1">
      <alignment horizontal="center"/>
    </xf>
    <xf numFmtId="37" fontId="7" fillId="0" borderId="0" xfId="0" applyFont="1" applyFill="1" applyAlignment="1">
      <alignment horizontal="center"/>
    </xf>
    <xf numFmtId="169" fontId="7" fillId="0" borderId="0" xfId="0" applyNumberFormat="1" applyFont="1" applyFill="1" applyAlignment="1">
      <alignment horizontal="center"/>
    </xf>
    <xf numFmtId="0" fontId="11" fillId="0" borderId="0" xfId="25" applyFont="1">
      <alignment/>
      <protection/>
    </xf>
    <xf numFmtId="0" fontId="11" fillId="0" borderId="0" xfId="25" applyFont="1" applyAlignment="1">
      <alignment horizontal="left"/>
      <protection/>
    </xf>
    <xf numFmtId="0" fontId="11" fillId="0" borderId="0" xfId="25" applyFont="1" applyAlignment="1">
      <alignment horizontal="center"/>
      <protection/>
    </xf>
    <xf numFmtId="0" fontId="11" fillId="0" borderId="0" xfId="25" applyFont="1" applyBorder="1" applyAlignment="1">
      <alignment horizontal="center"/>
      <protection/>
    </xf>
    <xf numFmtId="0" fontId="11" fillId="0" borderId="3" xfId="25" applyFont="1" applyBorder="1" applyAlignment="1">
      <alignment horizontal="center"/>
      <protection/>
    </xf>
    <xf numFmtId="0" fontId="6" fillId="0" borderId="0" xfId="25" applyFont="1" applyAlignment="1">
      <alignment horizontal="center"/>
      <protection/>
    </xf>
    <xf numFmtId="0" fontId="25" fillId="0" borderId="0" xfId="25" applyFont="1" applyAlignment="1">
      <alignment horizontal="center"/>
      <protection/>
    </xf>
    <xf numFmtId="171" fontId="11" fillId="0" borderId="0" xfId="25" applyNumberFormat="1" applyFont="1">
      <alignment/>
      <protection/>
    </xf>
    <xf numFmtId="171" fontId="11" fillId="0" borderId="0" xfId="25" applyNumberFormat="1" applyFont="1" applyBorder="1">
      <alignment/>
      <protection/>
    </xf>
    <xf numFmtId="171" fontId="11" fillId="0" borderId="11" xfId="25" applyNumberFormat="1" applyFont="1" applyBorder="1">
      <alignment/>
      <protection/>
    </xf>
    <xf numFmtId="171" fontId="11" fillId="0" borderId="12" xfId="25" applyNumberFormat="1" applyFont="1" applyBorder="1">
      <alignment/>
      <protection/>
    </xf>
    <xf numFmtId="171" fontId="11" fillId="0" borderId="13" xfId="25" applyNumberFormat="1" applyFont="1" applyBorder="1">
      <alignment/>
      <protection/>
    </xf>
    <xf numFmtId="0" fontId="21" fillId="0" borderId="0" xfId="25">
      <alignment/>
      <protection/>
    </xf>
    <xf numFmtId="169" fontId="11" fillId="0" borderId="0" xfId="25" applyNumberFormat="1" applyFont="1">
      <alignment/>
      <protection/>
    </xf>
    <xf numFmtId="37" fontId="7" fillId="0" borderId="0" xfId="0" applyFont="1" applyAlignment="1" quotePrefix="1">
      <alignment horizontal="center"/>
    </xf>
    <xf numFmtId="169" fontId="11" fillId="0" borderId="0" xfId="25" applyNumberFormat="1" applyFont="1" applyBorder="1">
      <alignment/>
      <protection/>
    </xf>
    <xf numFmtId="169" fontId="15" fillId="0" borderId="0" xfId="25" applyNumberFormat="1" applyFont="1">
      <alignment/>
      <protection/>
    </xf>
    <xf numFmtId="169" fontId="0" fillId="0" borderId="0" xfId="25" applyNumberFormat="1" applyFont="1">
      <alignment/>
      <protection/>
    </xf>
    <xf numFmtId="169" fontId="0" fillId="0" borderId="0" xfId="25" applyNumberFormat="1" applyFont="1" applyAlignment="1">
      <alignment horizontal="center"/>
      <protection/>
    </xf>
    <xf numFmtId="169" fontId="0" fillId="0" borderId="0" xfId="25" applyNumberFormat="1" applyFont="1" applyFill="1" applyAlignment="1">
      <alignment horizontal="center"/>
      <protection/>
    </xf>
    <xf numFmtId="0" fontId="0" fillId="0" borderId="0" xfId="25" applyFont="1" applyFill="1" applyAlignment="1">
      <alignment horizontal="center"/>
      <protection/>
    </xf>
    <xf numFmtId="0" fontId="0" fillId="0" borderId="0" xfId="25" applyFont="1" applyFill="1" applyBorder="1" applyAlignment="1">
      <alignment horizontal="center"/>
      <protection/>
    </xf>
    <xf numFmtId="0" fontId="0" fillId="0" borderId="0" xfId="25" applyFont="1">
      <alignment/>
      <protection/>
    </xf>
    <xf numFmtId="0" fontId="26" fillId="0" borderId="0" xfId="25" applyFont="1">
      <alignment/>
      <protection/>
    </xf>
    <xf numFmtId="169" fontId="0" fillId="0" borderId="0" xfId="25" applyNumberFormat="1" applyFont="1" applyFill="1" applyBorder="1" applyAlignment="1">
      <alignment horizontal="center"/>
      <protection/>
    </xf>
    <xf numFmtId="166" fontId="0" fillId="0" borderId="0" xfId="25" applyNumberFormat="1" applyFont="1" applyFill="1" applyAlignment="1">
      <alignment horizontal="center"/>
      <protection/>
    </xf>
    <xf numFmtId="169" fontId="7" fillId="0" borderId="0" xfId="25" applyNumberFormat="1" applyFont="1" applyAlignment="1" quotePrefix="1">
      <alignment horizontal="left"/>
      <protection/>
    </xf>
    <xf numFmtId="170" fontId="0" fillId="0" borderId="0" xfId="25" applyNumberFormat="1" applyFont="1">
      <alignment/>
      <protection/>
    </xf>
    <xf numFmtId="0" fontId="0" fillId="0" borderId="0" xfId="25" applyFont="1" applyBorder="1">
      <alignment/>
      <protection/>
    </xf>
    <xf numFmtId="171" fontId="0" fillId="0" borderId="0" xfId="25" applyNumberFormat="1" applyFont="1">
      <alignment/>
      <protection/>
    </xf>
    <xf numFmtId="171" fontId="0" fillId="0" borderId="0" xfId="25" applyNumberFormat="1" applyFont="1" applyBorder="1">
      <alignment/>
      <protection/>
    </xf>
    <xf numFmtId="169" fontId="0" fillId="0" borderId="0" xfId="25" applyNumberFormat="1" applyFont="1" applyAlignment="1">
      <alignment vertical="center"/>
      <protection/>
    </xf>
    <xf numFmtId="169" fontId="0" fillId="0" borderId="0" xfId="25" applyNumberFormat="1" applyFont="1" applyAlignment="1" quotePrefix="1">
      <alignment horizontal="left"/>
      <protection/>
    </xf>
    <xf numFmtId="0" fontId="0" fillId="0" borderId="0" xfId="25" applyFont="1" applyAlignment="1">
      <alignment vertical="center"/>
      <protection/>
    </xf>
    <xf numFmtId="171" fontId="0" fillId="0" borderId="3" xfId="25" applyNumberFormat="1" applyFont="1" applyBorder="1">
      <alignment/>
      <protection/>
    </xf>
    <xf numFmtId="171" fontId="0" fillId="0" borderId="0" xfId="25" applyNumberFormat="1" applyFont="1" applyBorder="1" applyAlignment="1">
      <alignment vertical="center"/>
      <protection/>
    </xf>
    <xf numFmtId="0" fontId="0" fillId="0" borderId="0" xfId="25" applyFont="1" applyAlignment="1" quotePrefix="1">
      <alignment horizontal="left" vertical="center"/>
      <protection/>
    </xf>
    <xf numFmtId="171" fontId="0" fillId="0" borderId="0" xfId="25" applyNumberFormat="1" applyFont="1" applyAlignment="1">
      <alignment vertical="center"/>
      <protection/>
    </xf>
    <xf numFmtId="171" fontId="0" fillId="0" borderId="0" xfId="25" applyNumberFormat="1" applyFont="1" applyAlignment="1">
      <alignment/>
      <protection/>
    </xf>
    <xf numFmtId="0" fontId="7" fillId="0" borderId="0" xfId="25" applyFont="1" applyAlignment="1" quotePrefix="1">
      <alignment horizontal="left" vertical="center"/>
      <protection/>
    </xf>
    <xf numFmtId="0" fontId="7" fillId="0" borderId="0" xfId="25" applyFont="1">
      <alignment/>
      <protection/>
    </xf>
    <xf numFmtId="169" fontId="7" fillId="0" borderId="0" xfId="25" applyNumberFormat="1" applyFont="1">
      <alignment/>
      <protection/>
    </xf>
    <xf numFmtId="171" fontId="7" fillId="0" borderId="14" xfId="25" applyNumberFormat="1" applyFont="1" applyBorder="1">
      <alignment/>
      <protection/>
    </xf>
    <xf numFmtId="171" fontId="7" fillId="0" borderId="0" xfId="25" applyNumberFormat="1" applyFont="1">
      <alignment/>
      <protection/>
    </xf>
    <xf numFmtId="171" fontId="7" fillId="0" borderId="0" xfId="25" applyNumberFormat="1" applyFont="1" applyBorder="1">
      <alignment/>
      <protection/>
    </xf>
    <xf numFmtId="0" fontId="19" fillId="0" borderId="0" xfId="25" applyFont="1">
      <alignment/>
      <protection/>
    </xf>
    <xf numFmtId="170" fontId="0" fillId="0" borderId="0" xfId="25" applyNumberFormat="1" applyFont="1" applyBorder="1">
      <alignment/>
      <protection/>
    </xf>
    <xf numFmtId="171" fontId="0" fillId="0" borderId="11" xfId="25" applyNumberFormat="1" applyFont="1" applyBorder="1">
      <alignment/>
      <protection/>
    </xf>
    <xf numFmtId="171" fontId="0" fillId="0" borderId="12" xfId="25" applyNumberFormat="1" applyFont="1" applyBorder="1">
      <alignment/>
      <protection/>
    </xf>
    <xf numFmtId="171" fontId="0" fillId="0" borderId="13" xfId="25" applyNumberFormat="1" applyFont="1" applyBorder="1">
      <alignment/>
      <protection/>
    </xf>
    <xf numFmtId="0" fontId="7" fillId="0" borderId="0" xfId="25" applyFont="1" applyAlignment="1">
      <alignment vertical="center"/>
      <protection/>
    </xf>
    <xf numFmtId="169" fontId="7" fillId="0" borderId="0" xfId="25" applyNumberFormat="1" applyFont="1" applyAlignment="1">
      <alignment vertical="center"/>
      <protection/>
    </xf>
    <xf numFmtId="171" fontId="7" fillId="0" borderId="0" xfId="25" applyNumberFormat="1" applyFont="1" applyBorder="1" applyAlignment="1">
      <alignment vertical="center"/>
      <protection/>
    </xf>
    <xf numFmtId="171" fontId="0" fillId="0" borderId="12" xfId="25" applyNumberFormat="1" applyFont="1" applyFill="1" applyBorder="1">
      <alignment/>
      <protection/>
    </xf>
    <xf numFmtId="171" fontId="0" fillId="0" borderId="3" xfId="25" applyNumberFormat="1" applyFont="1" applyBorder="1" applyAlignment="1">
      <alignment vertical="center"/>
      <protection/>
    </xf>
    <xf numFmtId="0" fontId="7" fillId="0" borderId="0" xfId="25" applyFont="1" applyAlignment="1" quotePrefix="1">
      <alignment horizontal="left"/>
      <protection/>
    </xf>
    <xf numFmtId="0" fontId="0" fillId="0" borderId="0" xfId="25" applyFont="1" applyAlignment="1" quotePrefix="1">
      <alignment horizontal="left"/>
      <protection/>
    </xf>
    <xf numFmtId="171" fontId="7" fillId="0" borderId="15" xfId="25" applyNumberFormat="1" applyFont="1" applyBorder="1" applyAlignment="1">
      <alignment vertical="center"/>
      <protection/>
    </xf>
    <xf numFmtId="0" fontId="7" fillId="0" borderId="0" xfId="25" applyFont="1" applyAlignment="1">
      <alignment horizontal="center" vertical="center"/>
      <protection/>
    </xf>
    <xf numFmtId="0" fontId="26" fillId="0" borderId="0" xfId="25" applyFont="1" applyBorder="1">
      <alignment/>
      <protection/>
    </xf>
    <xf numFmtId="0" fontId="21" fillId="0" borderId="0" xfId="25" applyBorder="1">
      <alignment/>
      <protection/>
    </xf>
    <xf numFmtId="169" fontId="27" fillId="0" borderId="0" xfId="0" applyNumberFormat="1" applyFont="1" applyBorder="1" applyAlignment="1">
      <alignment/>
    </xf>
    <xf numFmtId="169" fontId="0" fillId="0" borderId="0" xfId="0" applyNumberFormat="1" applyFont="1" applyBorder="1" applyAlignment="1">
      <alignment/>
    </xf>
    <xf numFmtId="169" fontId="0" fillId="0" borderId="0" xfId="0" applyNumberFormat="1" applyFont="1" applyBorder="1" applyAlignment="1">
      <alignment horizontal="center"/>
    </xf>
    <xf numFmtId="170" fontId="0" fillId="0" borderId="0" xfId="0" applyNumberFormat="1" applyFont="1" applyFill="1" applyBorder="1" applyAlignment="1">
      <alignment/>
    </xf>
    <xf numFmtId="170" fontId="0" fillId="0" borderId="0" xfId="0" applyNumberFormat="1" applyFont="1" applyBorder="1" applyAlignment="1">
      <alignment/>
    </xf>
    <xf numFmtId="169" fontId="0" fillId="0" borderId="0" xfId="15" applyNumberFormat="1" applyFont="1" applyBorder="1" applyAlignment="1">
      <alignment/>
    </xf>
    <xf numFmtId="37" fontId="7" fillId="0" borderId="0" xfId="0" applyFont="1" applyBorder="1" applyAlignment="1">
      <alignment horizontal="center"/>
    </xf>
    <xf numFmtId="169" fontId="7" fillId="0" borderId="0" xfId="0" applyNumberFormat="1" applyFont="1" applyAlignment="1">
      <alignment/>
    </xf>
    <xf numFmtId="169" fontId="0" fillId="0" borderId="0" xfId="0" applyNumberFormat="1" applyFont="1" applyAlignment="1">
      <alignment/>
    </xf>
    <xf numFmtId="169" fontId="0" fillId="0" borderId="0" xfId="0" applyNumberFormat="1" applyFont="1" applyAlignment="1">
      <alignment horizontal="center"/>
    </xf>
    <xf numFmtId="169" fontId="0" fillId="0" borderId="0" xfId="0" applyNumberFormat="1" applyFont="1" applyFill="1" applyAlignment="1">
      <alignment/>
    </xf>
    <xf numFmtId="169" fontId="7" fillId="0" borderId="0" xfId="0" applyNumberFormat="1" applyFont="1" applyAlignment="1" quotePrefix="1">
      <alignment/>
    </xf>
    <xf numFmtId="169" fontId="0" fillId="0" borderId="0" xfId="0" applyNumberFormat="1" applyFont="1" applyFill="1" applyAlignment="1">
      <alignment horizontal="center"/>
    </xf>
    <xf numFmtId="37" fontId="0" fillId="0" borderId="2" xfId="0" applyFont="1" applyBorder="1" applyAlignment="1">
      <alignment vertical="top" wrapText="1"/>
    </xf>
    <xf numFmtId="169" fontId="0" fillId="0" borderId="0" xfId="0" applyNumberFormat="1" applyFont="1" applyAlignment="1">
      <alignment horizontal="centerContinuous"/>
    </xf>
    <xf numFmtId="169" fontId="7" fillId="0" borderId="0" xfId="0" applyNumberFormat="1" applyFont="1" applyAlignment="1" quotePrefix="1">
      <alignment horizontal="center"/>
    </xf>
    <xf numFmtId="37" fontId="15" fillId="0" borderId="0" xfId="0" applyFont="1" applyAlignment="1">
      <alignment horizontal="center"/>
    </xf>
    <xf numFmtId="169" fontId="7" fillId="0" borderId="0" xfId="0" applyNumberFormat="1" applyFont="1" applyAlignment="1">
      <alignment horizontal="left"/>
    </xf>
    <xf numFmtId="37" fontId="6" fillId="0" borderId="0" xfId="0" applyFont="1" applyAlignment="1">
      <alignment/>
    </xf>
    <xf numFmtId="169" fontId="7" fillId="0" borderId="0" xfId="0" applyNumberFormat="1" applyFont="1" applyAlignment="1">
      <alignment horizontal="center"/>
    </xf>
    <xf numFmtId="169" fontId="7" fillId="0" borderId="0" xfId="0" applyNumberFormat="1" applyFont="1" applyBorder="1" applyAlignment="1">
      <alignment horizontal="center"/>
    </xf>
    <xf numFmtId="0" fontId="21" fillId="0" borderId="0" xfId="0" applyNumberFormat="1" applyFont="1" applyFill="1" applyAlignment="1" quotePrefix="1">
      <alignment wrapText="1"/>
    </xf>
    <xf numFmtId="41" fontId="21" fillId="0" borderId="0" xfId="0" applyNumberFormat="1" applyFont="1" applyFill="1" applyAlignment="1">
      <alignment/>
    </xf>
    <xf numFmtId="41" fontId="21" fillId="0" borderId="0" xfId="15" applyNumberFormat="1" applyFont="1" applyFill="1" applyBorder="1" applyAlignment="1">
      <alignment/>
    </xf>
    <xf numFmtId="41" fontId="0" fillId="0" borderId="0" xfId="0" applyNumberFormat="1" applyFont="1" applyFill="1" applyAlignment="1" quotePrefix="1">
      <alignment/>
    </xf>
    <xf numFmtId="41" fontId="0"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Alignment="1">
      <alignment horizontal="center"/>
    </xf>
    <xf numFmtId="41" fontId="0" fillId="0" borderId="0" xfId="0" applyNumberFormat="1" applyFont="1" applyFill="1" applyAlignment="1">
      <alignment horizontal="left" indent="1"/>
    </xf>
    <xf numFmtId="41" fontId="0" fillId="0" borderId="2" xfId="15" applyNumberFormat="1" applyFont="1" applyFill="1" applyBorder="1" applyAlignment="1">
      <alignment/>
    </xf>
    <xf numFmtId="37" fontId="11" fillId="0" borderId="0" xfId="0" applyFont="1" applyAlignment="1">
      <alignment horizontal="left"/>
    </xf>
    <xf numFmtId="37" fontId="11" fillId="0" borderId="0" xfId="0" applyFont="1" applyAlignment="1" quotePrefix="1">
      <alignment horizontal="center"/>
    </xf>
    <xf numFmtId="169" fontId="11" fillId="0" borderId="0" xfId="0" applyNumberFormat="1" applyFont="1" applyAlignment="1">
      <alignment horizontal="left"/>
    </xf>
    <xf numFmtId="37" fontId="18" fillId="0" borderId="0" xfId="0" applyFont="1" applyAlignment="1">
      <alignment/>
    </xf>
    <xf numFmtId="171" fontId="11" fillId="0" borderId="2" xfId="25" applyNumberFormat="1" applyFont="1" applyBorder="1">
      <alignment/>
      <protection/>
    </xf>
    <xf numFmtId="0" fontId="11" fillId="0" borderId="0" xfId="25" applyFont="1" applyAlignment="1">
      <alignment horizontal="left" indent="1"/>
      <protection/>
    </xf>
    <xf numFmtId="37" fontId="28" fillId="0" borderId="0" xfId="0" applyFont="1" applyAlignment="1">
      <alignment/>
    </xf>
    <xf numFmtId="37" fontId="18" fillId="0" borderId="0" xfId="0" applyFont="1" applyAlignment="1">
      <alignment/>
    </xf>
    <xf numFmtId="37" fontId="8" fillId="0" borderId="0" xfId="0" applyFont="1" applyBorder="1" applyAlignment="1">
      <alignment/>
    </xf>
    <xf numFmtId="37" fontId="15" fillId="0" borderId="0" xfId="0" applyFont="1" applyBorder="1" applyAlignment="1">
      <alignment horizontal="left" indent="2"/>
    </xf>
    <xf numFmtId="172" fontId="11" fillId="0" borderId="0" xfId="0" applyNumberFormat="1" applyFont="1" applyFill="1" applyAlignment="1">
      <alignment/>
    </xf>
    <xf numFmtId="172" fontId="11" fillId="0" borderId="0" xfId="0" applyNumberFormat="1" applyFont="1" applyAlignment="1">
      <alignment/>
    </xf>
    <xf numFmtId="170" fontId="11" fillId="0" borderId="0" xfId="0" applyNumberFormat="1" applyFont="1" applyFill="1" applyBorder="1" applyAlignment="1">
      <alignment/>
    </xf>
    <xf numFmtId="38" fontId="0" fillId="0" borderId="0" xfId="0" applyNumberFormat="1" applyFont="1" applyFill="1" applyAlignment="1">
      <alignment/>
    </xf>
    <xf numFmtId="38" fontId="0" fillId="0" borderId="0" xfId="0" applyNumberFormat="1" applyFont="1" applyFill="1" applyBorder="1" applyAlignment="1">
      <alignment horizontal="right"/>
    </xf>
    <xf numFmtId="38" fontId="0" fillId="0" borderId="0" xfId="0" applyNumberFormat="1" applyAlignment="1">
      <alignment/>
    </xf>
    <xf numFmtId="170" fontId="11" fillId="0" borderId="0" xfId="0" applyNumberFormat="1" applyFont="1" applyBorder="1" applyAlignment="1">
      <alignment/>
    </xf>
    <xf numFmtId="38" fontId="0" fillId="0" borderId="0" xfId="0" applyNumberFormat="1" applyFont="1" applyFill="1" applyAlignment="1" quotePrefix="1">
      <alignment/>
    </xf>
    <xf numFmtId="38" fontId="7" fillId="0" borderId="0" xfId="0" applyNumberFormat="1" applyFont="1" applyFill="1" applyAlignment="1">
      <alignment/>
    </xf>
    <xf numFmtId="38" fontId="0" fillId="0" borderId="0" xfId="0" applyNumberFormat="1" applyFont="1" applyFill="1" applyAlignment="1">
      <alignment/>
    </xf>
    <xf numFmtId="38" fontId="8" fillId="0" borderId="0" xfId="0" applyNumberFormat="1" applyFont="1" applyFill="1" applyAlignment="1">
      <alignment horizontal="left"/>
    </xf>
    <xf numFmtId="38" fontId="7" fillId="0" borderId="0" xfId="0" applyNumberFormat="1" applyFont="1" applyAlignment="1">
      <alignment/>
    </xf>
    <xf numFmtId="38" fontId="0" fillId="0" borderId="3" xfId="0" applyNumberFormat="1" applyFont="1" applyBorder="1" applyAlignment="1">
      <alignment horizontal="center"/>
    </xf>
    <xf numFmtId="38" fontId="0" fillId="0" borderId="3" xfId="0" applyNumberFormat="1" applyFont="1" applyFill="1" applyBorder="1" applyAlignment="1">
      <alignment horizontal="center"/>
    </xf>
    <xf numFmtId="38" fontId="0" fillId="0" borderId="3" xfId="0" applyNumberFormat="1" applyBorder="1" applyAlignment="1">
      <alignment horizontal="center"/>
    </xf>
    <xf numFmtId="38" fontId="0" fillId="0" borderId="3" xfId="0" applyNumberFormat="1" applyFont="1" applyBorder="1" applyAlignment="1">
      <alignment/>
    </xf>
    <xf numFmtId="38" fontId="0" fillId="0" borderId="2" xfId="0" applyNumberFormat="1" applyBorder="1" applyAlignment="1">
      <alignment/>
    </xf>
    <xf numFmtId="38" fontId="0" fillId="0" borderId="3" xfId="0" applyNumberFormat="1" applyBorder="1" applyAlignment="1">
      <alignment/>
    </xf>
    <xf numFmtId="38" fontId="5" fillId="0" borderId="0" xfId="0" applyNumberFormat="1" applyFont="1" applyAlignment="1" quotePrefix="1">
      <alignment horizontal="center"/>
    </xf>
    <xf numFmtId="38" fontId="0" fillId="0" borderId="0" xfId="0" applyNumberFormat="1" applyFont="1" applyAlignment="1" quotePrefix="1">
      <alignment horizontal="right"/>
    </xf>
    <xf numFmtId="38" fontId="0" fillId="0" borderId="0" xfId="0" applyNumberFormat="1" applyFont="1" applyAlignment="1">
      <alignment horizontal="left" indent="1"/>
    </xf>
    <xf numFmtId="38" fontId="0" fillId="0" borderId="0" xfId="0" applyNumberFormat="1" applyBorder="1" applyAlignment="1">
      <alignment/>
    </xf>
    <xf numFmtId="38" fontId="18" fillId="0" borderId="0" xfId="0" applyNumberFormat="1" applyFont="1" applyFill="1" applyAlignment="1" quotePrefix="1">
      <alignment/>
    </xf>
    <xf numFmtId="38" fontId="0" fillId="0" borderId="0" xfId="0" applyNumberFormat="1" applyFont="1" applyBorder="1" applyAlignment="1">
      <alignment/>
    </xf>
    <xf numFmtId="38" fontId="0" fillId="0" borderId="0" xfId="0" applyNumberFormat="1" applyBorder="1" applyAlignment="1">
      <alignment horizontal="center"/>
    </xf>
    <xf numFmtId="10" fontId="0" fillId="0" borderId="0" xfId="26" applyNumberFormat="1" applyFont="1" applyBorder="1" applyAlignment="1">
      <alignment horizontal="center"/>
    </xf>
    <xf numFmtId="10" fontId="0" fillId="0" borderId="0" xfId="26" applyNumberFormat="1" applyAlignment="1">
      <alignment/>
    </xf>
    <xf numFmtId="10" fontId="0" fillId="0" borderId="0" xfId="26" applyNumberFormat="1" applyFont="1" applyAlignment="1">
      <alignment/>
    </xf>
    <xf numFmtId="10" fontId="0" fillId="0" borderId="0" xfId="26" applyNumberFormat="1" applyFont="1" applyBorder="1" applyAlignment="1">
      <alignment/>
    </xf>
    <xf numFmtId="10" fontId="0" fillId="0" borderId="0" xfId="26" applyNumberFormat="1" applyBorder="1" applyAlignment="1">
      <alignment horizontal="center"/>
    </xf>
    <xf numFmtId="10" fontId="0" fillId="0" borderId="0" xfId="26" applyNumberFormat="1" applyFont="1" applyFill="1" applyBorder="1" applyAlignment="1">
      <alignment horizontal="center"/>
    </xf>
    <xf numFmtId="38" fontId="15" fillId="0" borderId="0" xfId="0" applyNumberFormat="1" applyFont="1" applyAlignment="1">
      <alignment/>
    </xf>
    <xf numFmtId="10" fontId="15" fillId="0" borderId="0" xfId="26" applyNumberFormat="1" applyFont="1" applyAlignment="1">
      <alignment horizontal="center"/>
    </xf>
    <xf numFmtId="10" fontId="15" fillId="0" borderId="0" xfId="26" applyNumberFormat="1" applyFont="1" applyAlignment="1">
      <alignment/>
    </xf>
    <xf numFmtId="38" fontId="15" fillId="0" borderId="0" xfId="0" applyNumberFormat="1" applyFont="1" applyAlignment="1">
      <alignment horizontal="left" indent="1"/>
    </xf>
    <xf numFmtId="10" fontId="15" fillId="0" borderId="0" xfId="26" applyNumberFormat="1" applyFont="1" applyAlignment="1">
      <alignment horizontal="right"/>
    </xf>
    <xf numFmtId="38" fontId="15" fillId="0" borderId="0" xfId="0" applyNumberFormat="1" applyFont="1" applyAlignment="1">
      <alignment horizontal="right"/>
    </xf>
    <xf numFmtId="37" fontId="0" fillId="0" borderId="0" xfId="0" applyFont="1" applyFill="1" applyBorder="1" applyAlignment="1">
      <alignment/>
    </xf>
    <xf numFmtId="38" fontId="0" fillId="0" borderId="0" xfId="15" applyNumberFormat="1" applyFont="1" applyBorder="1" applyAlignment="1">
      <alignment/>
    </xf>
    <xf numFmtId="167" fontId="0" fillId="0" borderId="14" xfId="0" applyNumberFormat="1" applyFont="1" applyFill="1" applyBorder="1" applyAlignment="1">
      <alignment/>
    </xf>
    <xf numFmtId="0" fontId="0" fillId="0" borderId="0" xfId="0" applyNumberFormat="1" applyFont="1" applyFill="1" applyAlignment="1" quotePrefix="1">
      <alignment wrapText="1"/>
    </xf>
    <xf numFmtId="38" fontId="0" fillId="0" borderId="0" xfId="0" applyNumberFormat="1" applyFont="1" applyFill="1" applyAlignment="1">
      <alignment horizontal="right"/>
    </xf>
    <xf numFmtId="171" fontId="8" fillId="0" borderId="0" xfId="25" applyNumberFormat="1" applyFont="1" applyAlignment="1">
      <alignment horizontal="right"/>
      <protection/>
    </xf>
    <xf numFmtId="38" fontId="8" fillId="0" borderId="0" xfId="15" applyNumberFormat="1" applyFont="1" applyAlignment="1">
      <alignment horizontal="right"/>
    </xf>
    <xf numFmtId="0" fontId="8" fillId="0" borderId="0" xfId="25" applyFont="1" applyAlignment="1">
      <alignment horizontal="right"/>
      <protection/>
    </xf>
    <xf numFmtId="37" fontId="0" fillId="0" borderId="0" xfId="0" applyFont="1" applyAlignment="1" quotePrefix="1">
      <alignment/>
    </xf>
    <xf numFmtId="169" fontId="0" fillId="0" borderId="0" xfId="0" applyNumberFormat="1" applyFont="1" applyAlignment="1">
      <alignment wrapText="1"/>
    </xf>
    <xf numFmtId="37" fontId="9" fillId="0" borderId="0" xfId="0" applyFont="1" applyAlignment="1">
      <alignment vertical="top"/>
    </xf>
    <xf numFmtId="169" fontId="11" fillId="0" borderId="0" xfId="0" applyNumberFormat="1" applyFont="1" applyAlignment="1">
      <alignment horizontal="left" indent="1"/>
    </xf>
    <xf numFmtId="169" fontId="0" fillId="0" borderId="0" xfId="0" applyNumberFormat="1" applyFont="1" applyAlignment="1">
      <alignment vertical="top" wrapText="1"/>
    </xf>
    <xf numFmtId="169" fontId="11" fillId="0" borderId="0" xfId="0" applyNumberFormat="1" applyFont="1" applyFill="1" applyAlignment="1">
      <alignment horizontal="centerContinuous"/>
    </xf>
    <xf numFmtId="169" fontId="11" fillId="0" borderId="0" xfId="0" applyNumberFormat="1" applyFont="1" applyFill="1" applyAlignment="1" quotePrefix="1">
      <alignment horizontal="centerContinuous"/>
    </xf>
    <xf numFmtId="166" fontId="11" fillId="0" borderId="0" xfId="0" applyNumberFormat="1" applyFont="1" applyFill="1" applyAlignment="1" quotePrefix="1">
      <alignment horizontal="center"/>
    </xf>
    <xf numFmtId="41" fontId="0" fillId="0" borderId="0" xfId="0" applyNumberFormat="1" applyFont="1" applyFill="1" applyAlignment="1">
      <alignment horizontal="center"/>
    </xf>
    <xf numFmtId="37" fontId="15" fillId="0" borderId="3" xfId="0" applyFont="1" applyBorder="1" applyAlignment="1">
      <alignment horizontal="center"/>
    </xf>
    <xf numFmtId="206" fontId="11" fillId="0" borderId="0" xfId="17" applyNumberFormat="1" applyFont="1" applyFill="1" applyBorder="1" applyAlignment="1" applyProtection="1">
      <alignment/>
      <protection locked="0"/>
    </xf>
    <xf numFmtId="38" fontId="11" fillId="0" borderId="0" xfId="0" applyNumberFormat="1" applyFont="1" applyFill="1" applyBorder="1" applyAlignment="1">
      <alignment/>
    </xf>
    <xf numFmtId="37" fontId="11" fillId="0" borderId="0" xfId="0" applyFont="1" applyFill="1" applyAlignment="1">
      <alignment horizontal="center"/>
    </xf>
    <xf numFmtId="171" fontId="11" fillId="0" borderId="0" xfId="0" applyNumberFormat="1" applyFont="1" applyFill="1" applyAlignment="1">
      <alignment horizontal="center"/>
    </xf>
    <xf numFmtId="167" fontId="0" fillId="0" borderId="0" xfId="0" applyNumberFormat="1" applyFont="1" applyAlignment="1">
      <alignment horizontal="center"/>
    </xf>
    <xf numFmtId="37" fontId="0" fillId="0" borderId="0" xfId="0" applyFont="1" applyAlignment="1">
      <alignment horizontal="center"/>
    </xf>
    <xf numFmtId="40" fontId="0" fillId="0" borderId="0" xfId="0" applyNumberFormat="1" applyFont="1" applyAlignment="1">
      <alignment horizontal="center"/>
    </xf>
    <xf numFmtId="40" fontId="0" fillId="0" borderId="0" xfId="0" applyNumberFormat="1" applyFont="1" applyFill="1" applyAlignment="1">
      <alignment horizontal="center"/>
    </xf>
    <xf numFmtId="40" fontId="0" fillId="0" borderId="0" xfId="0" applyNumberFormat="1" applyFont="1" applyAlignment="1">
      <alignment horizontal="center"/>
    </xf>
    <xf numFmtId="170" fontId="0" fillId="0" borderId="0" xfId="0" applyNumberFormat="1" applyFont="1" applyFill="1" applyBorder="1" applyAlignment="1">
      <alignment horizontal="center"/>
    </xf>
    <xf numFmtId="37" fontId="0" fillId="0" borderId="0" xfId="0" applyFont="1" applyAlignment="1">
      <alignment horizontal="center" wrapText="1"/>
    </xf>
    <xf numFmtId="169" fontId="0" fillId="0" borderId="0" xfId="0" applyNumberFormat="1" applyFont="1" applyAlignment="1">
      <alignment horizontal="center" vertical="top" wrapText="1"/>
    </xf>
    <xf numFmtId="169" fontId="0" fillId="0" borderId="0" xfId="0" applyNumberFormat="1" applyFont="1" applyAlignment="1">
      <alignment horizontal="center" wrapText="1"/>
    </xf>
    <xf numFmtId="167" fontId="0" fillId="0" borderId="0" xfId="0" applyNumberFormat="1" applyFont="1" applyFill="1" applyAlignment="1">
      <alignment horizontal="center"/>
    </xf>
    <xf numFmtId="167" fontId="0" fillId="0" borderId="3" xfId="0" applyNumberFormat="1" applyFont="1" applyFill="1" applyBorder="1" applyAlignment="1">
      <alignment horizontal="center"/>
    </xf>
    <xf numFmtId="167" fontId="0" fillId="0" borderId="2" xfId="0" applyNumberFormat="1" applyFont="1" applyFill="1" applyBorder="1" applyAlignment="1">
      <alignment horizontal="center"/>
    </xf>
    <xf numFmtId="37" fontId="0" fillId="0" borderId="0" xfId="0" applyFont="1" applyBorder="1" applyAlignment="1">
      <alignment horizontal="center"/>
    </xf>
    <xf numFmtId="0" fontId="0" fillId="0" borderId="0" xfId="0" applyNumberFormat="1" applyFont="1" applyFill="1" applyAlignment="1" quotePrefix="1">
      <alignment horizontal="center" wrapText="1"/>
    </xf>
    <xf numFmtId="41" fontId="0" fillId="0" borderId="2" xfId="15" applyNumberFormat="1" applyFont="1" applyFill="1" applyBorder="1" applyAlignment="1">
      <alignment horizontal="center"/>
    </xf>
    <xf numFmtId="41" fontId="21" fillId="0" borderId="0" xfId="0" applyNumberFormat="1" applyFont="1" applyFill="1" applyAlignment="1">
      <alignment horizontal="center"/>
    </xf>
    <xf numFmtId="205" fontId="11" fillId="0" borderId="3" xfId="0" applyNumberFormat="1" applyFont="1" applyFill="1" applyBorder="1" applyAlignment="1">
      <alignment/>
    </xf>
    <xf numFmtId="205" fontId="11" fillId="0" borderId="0" xfId="0" applyNumberFormat="1" applyFont="1" applyFill="1" applyBorder="1" applyAlignment="1">
      <alignment/>
    </xf>
    <xf numFmtId="205" fontId="11" fillId="0" borderId="2" xfId="0" applyNumberFormat="1" applyFont="1" applyFill="1" applyBorder="1" applyAlignment="1">
      <alignment/>
    </xf>
    <xf numFmtId="206" fontId="0" fillId="0" borderId="0" xfId="17" applyNumberFormat="1" applyFont="1" applyFill="1" applyBorder="1" applyAlignment="1" applyProtection="1">
      <alignment/>
      <protection/>
    </xf>
    <xf numFmtId="37" fontId="15" fillId="0" borderId="8" xfId="0" applyFont="1" applyBorder="1" applyAlignment="1" quotePrefix="1">
      <alignment horizontal="center"/>
    </xf>
    <xf numFmtId="166" fontId="0" fillId="0" borderId="0" xfId="25" applyNumberFormat="1" applyFont="1" applyFill="1" applyAlignment="1" quotePrefix="1">
      <alignment horizontal="center"/>
      <protection/>
    </xf>
    <xf numFmtId="37" fontId="0" fillId="0" borderId="2" xfId="0" applyFont="1" applyFill="1" applyBorder="1" applyAlignment="1">
      <alignment horizontal="right"/>
    </xf>
    <xf numFmtId="39" fontId="0" fillId="0" borderId="0" xfId="0" applyNumberFormat="1" applyFont="1" applyAlignment="1">
      <alignment horizontal="right"/>
    </xf>
    <xf numFmtId="38" fontId="29" fillId="0" borderId="0" xfId="15" applyNumberFormat="1" applyFont="1" applyAlignment="1">
      <alignment/>
    </xf>
    <xf numFmtId="171" fontId="29" fillId="0" borderId="0" xfId="25" applyNumberFormat="1" applyFont="1">
      <alignment/>
      <protection/>
    </xf>
    <xf numFmtId="171" fontId="11" fillId="0" borderId="14" xfId="25" applyNumberFormat="1" applyFont="1" applyBorder="1">
      <alignment/>
      <protection/>
    </xf>
    <xf numFmtId="0" fontId="6" fillId="0" borderId="0" xfId="25" applyFont="1">
      <alignment/>
      <protection/>
    </xf>
    <xf numFmtId="38" fontId="7" fillId="0" borderId="0" xfId="0" applyNumberFormat="1" applyFont="1" applyFill="1" applyAlignment="1">
      <alignment/>
    </xf>
    <xf numFmtId="38" fontId="0" fillId="0" borderId="0" xfId="0" applyNumberFormat="1" applyFill="1" applyAlignment="1">
      <alignment/>
    </xf>
    <xf numFmtId="38" fontId="8" fillId="0" borderId="0" xfId="0" applyNumberFormat="1" applyFont="1" applyAlignment="1">
      <alignment/>
    </xf>
    <xf numFmtId="38" fontId="8" fillId="0" borderId="0" xfId="0" applyNumberFormat="1" applyFont="1" applyFill="1" applyAlignment="1">
      <alignment/>
    </xf>
    <xf numFmtId="38" fontId="10" fillId="0" borderId="0" xfId="0" applyNumberFormat="1" applyFont="1" applyAlignment="1">
      <alignment/>
    </xf>
    <xf numFmtId="38" fontId="31" fillId="0" borderId="0" xfId="0" applyNumberFormat="1" applyFont="1" applyAlignment="1">
      <alignment horizontal="center"/>
    </xf>
    <xf numFmtId="10" fontId="32" fillId="0" borderId="0" xfId="26" applyNumberFormat="1" applyFont="1" applyAlignment="1">
      <alignment horizontal="center"/>
    </xf>
    <xf numFmtId="39" fontId="8" fillId="0" borderId="0" xfId="0" applyNumberFormat="1" applyFont="1" applyAlignment="1">
      <alignment horizontal="center"/>
    </xf>
    <xf numFmtId="169" fontId="9" fillId="0" borderId="0" xfId="0" applyNumberFormat="1" applyFont="1" applyAlignment="1">
      <alignment horizontal="left" indent="1"/>
    </xf>
    <xf numFmtId="169" fontId="7" fillId="0" borderId="0" xfId="0" applyNumberFormat="1" applyFont="1" applyFill="1" applyAlignment="1" quotePrefix="1">
      <alignment horizontal="center"/>
    </xf>
    <xf numFmtId="37" fontId="33" fillId="0" borderId="0" xfId="0" applyFont="1" applyAlignment="1">
      <alignment/>
    </xf>
    <xf numFmtId="37" fontId="7" fillId="0" borderId="0" xfId="0" applyFont="1" applyAlignment="1">
      <alignment wrapText="1"/>
    </xf>
    <xf numFmtId="37" fontId="11" fillId="0" borderId="0" xfId="0" applyFont="1" applyAlignment="1">
      <alignment horizontal="right"/>
    </xf>
    <xf numFmtId="167" fontId="11" fillId="0" borderId="0" xfId="0" applyNumberFormat="1" applyFont="1" applyAlignment="1">
      <alignment/>
    </xf>
    <xf numFmtId="167" fontId="6" fillId="0" borderId="0" xfId="0" applyNumberFormat="1" applyFont="1" applyAlignment="1">
      <alignment/>
    </xf>
    <xf numFmtId="167" fontId="11" fillId="0" borderId="0" xfId="0" applyNumberFormat="1" applyFont="1" applyBorder="1" applyAlignment="1">
      <alignment/>
    </xf>
    <xf numFmtId="37" fontId="6" fillId="0" borderId="16" xfId="0" applyFont="1" applyBorder="1" applyAlignment="1">
      <alignment horizontal="center"/>
    </xf>
    <xf numFmtId="168" fontId="6" fillId="0" borderId="17" xfId="0" applyNumberFormat="1" applyFont="1" applyBorder="1" applyAlignment="1">
      <alignment horizontal="center"/>
    </xf>
    <xf numFmtId="168" fontId="6" fillId="0" borderId="18" xfId="0" applyNumberFormat="1" applyFont="1" applyBorder="1" applyAlignment="1">
      <alignment horizontal="center"/>
    </xf>
    <xf numFmtId="168" fontId="6" fillId="0" borderId="0" xfId="0" applyNumberFormat="1" applyFont="1" applyAlignment="1">
      <alignment horizontal="center"/>
    </xf>
    <xf numFmtId="167" fontId="11" fillId="0" borderId="11" xfId="0" applyNumberFormat="1" applyFont="1" applyBorder="1" applyAlignment="1">
      <alignment/>
    </xf>
    <xf numFmtId="167" fontId="11" fillId="0" borderId="12" xfId="0" applyNumberFormat="1" applyFont="1" applyBorder="1" applyAlignment="1">
      <alignment/>
    </xf>
    <xf numFmtId="167" fontId="11" fillId="0" borderId="1" xfId="0" applyNumberFormat="1" applyFont="1" applyBorder="1" applyAlignment="1">
      <alignment/>
    </xf>
    <xf numFmtId="167" fontId="11" fillId="0" borderId="2" xfId="0" applyNumberFormat="1" applyFont="1" applyBorder="1" applyAlignment="1">
      <alignment/>
    </xf>
    <xf numFmtId="167" fontId="11" fillId="0" borderId="14" xfId="0" applyNumberFormat="1" applyFont="1" applyBorder="1" applyAlignment="1">
      <alignment/>
    </xf>
    <xf numFmtId="37" fontId="33" fillId="0" borderId="0" xfId="0" applyFont="1" applyAlignment="1">
      <alignment/>
    </xf>
    <xf numFmtId="37" fontId="0" fillId="0" borderId="0" xfId="0" applyAlignment="1">
      <alignment horizontal="left" vertical="top" wrapText="1"/>
    </xf>
    <xf numFmtId="37" fontId="15" fillId="0" borderId="9" xfId="0" applyFont="1" applyBorder="1" applyAlignment="1">
      <alignment horizontal="center"/>
    </xf>
    <xf numFmtId="37" fontId="6" fillId="0" borderId="0" xfId="0" applyFont="1" applyAlignment="1">
      <alignment horizontal="center"/>
    </xf>
    <xf numFmtId="169" fontId="6" fillId="0" borderId="0" xfId="0" applyNumberFormat="1" applyFont="1" applyFill="1" applyAlignment="1">
      <alignment horizontal="center"/>
    </xf>
    <xf numFmtId="169" fontId="6" fillId="0" borderId="0" xfId="0" applyNumberFormat="1" applyFont="1" applyFill="1" applyAlignment="1" quotePrefix="1">
      <alignment horizontal="center"/>
    </xf>
    <xf numFmtId="37" fontId="0" fillId="0" borderId="0" xfId="0" applyFont="1" applyAlignment="1">
      <alignment/>
    </xf>
    <xf numFmtId="37" fontId="0" fillId="0" borderId="0" xfId="0" applyFont="1" applyFill="1" applyAlignment="1">
      <alignment horizontal="left" wrapText="1"/>
    </xf>
    <xf numFmtId="169" fontId="5" fillId="0" borderId="0" xfId="0" applyNumberFormat="1" applyFont="1" applyAlignment="1">
      <alignment horizontal="center"/>
    </xf>
    <xf numFmtId="37" fontId="0" fillId="0" borderId="0" xfId="0" applyFont="1" applyFill="1" applyAlignment="1">
      <alignment vertical="top" wrapText="1"/>
    </xf>
    <xf numFmtId="169" fontId="7" fillId="0" borderId="0" xfId="0" applyNumberFormat="1" applyFont="1" applyAlignment="1">
      <alignment wrapText="1"/>
    </xf>
    <xf numFmtId="37" fontId="6" fillId="0" borderId="0" xfId="0" applyFont="1" applyAlignment="1" quotePrefix="1">
      <alignment horizontal="left" indent="8"/>
    </xf>
    <xf numFmtId="169" fontId="0" fillId="0" borderId="0" xfId="0" applyNumberFormat="1" applyFont="1" applyAlignment="1">
      <alignment/>
    </xf>
    <xf numFmtId="37" fontId="15" fillId="0" borderId="4" xfId="0" applyFont="1" applyBorder="1" applyAlignment="1">
      <alignment horizontal="center"/>
    </xf>
    <xf numFmtId="37" fontId="7" fillId="0" borderId="0" xfId="0" applyFont="1" applyAlignment="1">
      <alignment vertical="top" wrapText="1"/>
    </xf>
    <xf numFmtId="37" fontId="6" fillId="0" borderId="0" xfId="0" applyFont="1" applyAlignment="1" quotePrefix="1">
      <alignment horizontal="center"/>
    </xf>
    <xf numFmtId="37" fontId="0" fillId="0" borderId="0" xfId="0" applyFont="1" applyAlignment="1">
      <alignment vertical="center" wrapText="1"/>
    </xf>
    <xf numFmtId="37" fontId="0" fillId="0" borderId="0" xfId="0" applyFont="1" applyAlignment="1">
      <alignment horizontal="justify" wrapText="1"/>
    </xf>
    <xf numFmtId="37" fontId="0" fillId="0" borderId="0" xfId="0" applyFont="1" applyAlignment="1">
      <alignment wrapText="1"/>
    </xf>
    <xf numFmtId="37" fontId="7" fillId="0" borderId="0" xfId="0" applyFont="1" applyAlignment="1">
      <alignment wrapText="1"/>
    </xf>
    <xf numFmtId="37" fontId="0" fillId="0" borderId="0" xfId="0" applyFont="1" applyAlignment="1">
      <alignment horizontal="left" vertical="top" wrapText="1"/>
    </xf>
    <xf numFmtId="37" fontId="0" fillId="0" borderId="0" xfId="0" applyAlignment="1">
      <alignment horizontal="left" vertical="top" wrapText="1"/>
    </xf>
    <xf numFmtId="37" fontId="0" fillId="0" borderId="0" xfId="0" applyFont="1" applyAlignment="1">
      <alignment horizontal="left" wrapText="1"/>
    </xf>
    <xf numFmtId="37" fontId="0" fillId="0" borderId="0" xfId="0" applyFont="1" applyAlignment="1">
      <alignment vertical="top" wrapText="1"/>
    </xf>
    <xf numFmtId="37" fontId="15" fillId="0" borderId="8" xfId="0" applyFont="1" applyBorder="1" applyAlignment="1">
      <alignment horizontal="center"/>
    </xf>
    <xf numFmtId="37" fontId="15" fillId="0" borderId="0" xfId="0" applyFont="1" applyBorder="1" applyAlignment="1">
      <alignment horizontal="center"/>
    </xf>
    <xf numFmtId="37" fontId="15" fillId="0" borderId="7" xfId="0" applyFont="1" applyBorder="1" applyAlignment="1">
      <alignment horizontal="center"/>
    </xf>
    <xf numFmtId="37" fontId="15" fillId="0" borderId="10" xfId="0" applyFont="1" applyBorder="1" applyAlignment="1" quotePrefix="1">
      <alignment horizontal="center"/>
    </xf>
    <xf numFmtId="37" fontId="15" fillId="0" borderId="3" xfId="0" applyFont="1" applyBorder="1" applyAlignment="1">
      <alignment horizontal="center"/>
    </xf>
    <xf numFmtId="37" fontId="15" fillId="0" borderId="9" xfId="0" applyFont="1" applyBorder="1" applyAlignment="1">
      <alignment horizontal="center"/>
    </xf>
    <xf numFmtId="0" fontId="0" fillId="0" borderId="0" xfId="0" applyNumberFormat="1" applyFont="1" applyFill="1" applyAlignment="1" quotePrefix="1">
      <alignment wrapText="1"/>
    </xf>
    <xf numFmtId="37" fontId="15" fillId="0" borderId="8" xfId="0" applyFont="1" applyBorder="1" applyAlignment="1" quotePrefix="1">
      <alignment horizontal="center"/>
    </xf>
    <xf numFmtId="169" fontId="11" fillId="0" borderId="0" xfId="0" applyNumberFormat="1" applyFont="1" applyFill="1" applyAlignment="1">
      <alignment horizontal="center"/>
    </xf>
    <xf numFmtId="169" fontId="11" fillId="0" borderId="0" xfId="0" applyNumberFormat="1" applyFont="1" applyFill="1" applyAlignment="1" quotePrefix="1">
      <alignment horizontal="center"/>
    </xf>
    <xf numFmtId="37" fontId="7" fillId="0" borderId="0" xfId="0" applyFont="1" applyAlignment="1">
      <alignment horizontal="center"/>
    </xf>
    <xf numFmtId="37" fontId="8" fillId="0" borderId="0" xfId="0" applyFont="1" applyAlignment="1">
      <alignment horizontal="center"/>
    </xf>
    <xf numFmtId="37" fontId="0" fillId="0" borderId="0" xfId="0" applyFont="1" applyAlignment="1">
      <alignment horizontal="left" vertical="top" wrapText="1" indent="1"/>
    </xf>
    <xf numFmtId="169" fontId="0" fillId="0" borderId="0" xfId="0" applyNumberFormat="1" applyFont="1" applyAlignment="1">
      <alignment wrapText="1"/>
    </xf>
    <xf numFmtId="37" fontId="15" fillId="0" borderId="5" xfId="0" applyFont="1" applyBorder="1" applyAlignment="1">
      <alignment horizontal="center"/>
    </xf>
    <xf numFmtId="37" fontId="15" fillId="0" borderId="6" xfId="0" applyFont="1" applyBorder="1" applyAlignment="1">
      <alignment horizontal="center"/>
    </xf>
    <xf numFmtId="169" fontId="0" fillId="0" borderId="0" xfId="0" applyNumberFormat="1" applyFont="1" applyFill="1" applyAlignment="1">
      <alignment vertical="top" wrapText="1"/>
    </xf>
    <xf numFmtId="37" fontId="5" fillId="0" borderId="0" xfId="0" applyFont="1" applyAlignment="1">
      <alignment horizontal="center"/>
    </xf>
    <xf numFmtId="37" fontId="6" fillId="0" borderId="0" xfId="0" applyFont="1" applyAlignment="1">
      <alignment horizontal="center" wrapText="1"/>
    </xf>
    <xf numFmtId="37" fontId="0" fillId="0" borderId="0" xfId="0" applyFont="1" applyFill="1" applyAlignment="1">
      <alignment horizontal="left" vertical="top" wrapText="1"/>
    </xf>
    <xf numFmtId="0" fontId="11" fillId="0" borderId="3" xfId="25" applyFont="1" applyBorder="1" applyAlignment="1">
      <alignment horizontal="center"/>
      <protection/>
    </xf>
    <xf numFmtId="0" fontId="6" fillId="0" borderId="0" xfId="25" applyFont="1" applyAlignment="1">
      <alignment horizontal="center"/>
      <protection/>
    </xf>
    <xf numFmtId="49" fontId="5" fillId="0" borderId="0" xfId="25" applyNumberFormat="1" applyFont="1" applyAlignment="1">
      <alignment horizontal="center" wrapText="1"/>
      <protection/>
    </xf>
    <xf numFmtId="0" fontId="29" fillId="0" borderId="0" xfId="25" applyFont="1" applyAlignment="1">
      <alignment horizontal="center"/>
      <protection/>
    </xf>
    <xf numFmtId="169" fontId="5" fillId="0" borderId="0" xfId="25" applyNumberFormat="1" applyFont="1" applyAlignment="1">
      <alignment horizontal="center"/>
      <protection/>
    </xf>
    <xf numFmtId="37" fontId="15" fillId="0" borderId="10" xfId="0" applyFont="1" applyBorder="1" applyAlignment="1">
      <alignment horizontal="center"/>
    </xf>
  </cellXfs>
  <cellStyles count="18">
    <cellStyle name="Normal" xfId="0"/>
    <cellStyle name="Comma" xfId="15"/>
    <cellStyle name="Comma [0]" xfId="16"/>
    <cellStyle name="Comma_EXTB (GROUP)" xfId="17"/>
    <cellStyle name="Currency" xfId="18"/>
    <cellStyle name="Currency [0]" xfId="19"/>
    <cellStyle name="Followed Hyperlink" xfId="20"/>
    <cellStyle name="Grey" xfId="21"/>
    <cellStyle name="Hyperlink" xfId="22"/>
    <cellStyle name="Input [yellow]" xfId="23"/>
    <cellStyle name="Normal - Style1" xfId="24"/>
    <cellStyle name="Normal_PPBOPKLSE3Q2002" xfId="25"/>
    <cellStyle name="Percent" xfId="26"/>
    <cellStyle name="Percent [2]" xfId="27"/>
    <cellStyle name="percentage" xfId="28"/>
    <cellStyle name="STEVE" xfId="29"/>
    <cellStyle name="x" xfId="30"/>
    <cellStyle name="x_Tanco-Acc-0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ETB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TAXATION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etb"/>
      <sheetName val="plmi"/>
      <sheetName val="miprove"/>
      <sheetName val="interco"/>
      <sheetName val="capres"/>
      <sheetName val="goodwill"/>
      <sheetName val="reserve"/>
      <sheetName val="stats"/>
      <sheetName val="chklist"/>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 1"/>
      <sheetName val="Deferred ta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W506"/>
  <sheetViews>
    <sheetView tabSelected="1" zoomScale="90" zoomScaleNormal="90" zoomScaleSheetLayoutView="50" workbookViewId="0" topLeftCell="A341">
      <selection activeCell="J355" sqref="J355"/>
    </sheetView>
  </sheetViews>
  <sheetFormatPr defaultColWidth="11.421875" defaultRowHeight="15.75" customHeight="1"/>
  <cols>
    <col min="1" max="1" width="1.7109375" style="48" customWidth="1"/>
    <col min="2" max="2" width="5.57421875" style="48" customWidth="1"/>
    <col min="3" max="4" width="4.28125" style="48" customWidth="1"/>
    <col min="5" max="5" width="4.7109375" style="48" customWidth="1"/>
    <col min="6" max="6" width="10.7109375" style="48" customWidth="1"/>
    <col min="7" max="8" width="13.7109375" style="48" customWidth="1"/>
    <col min="9" max="9" width="1.7109375" style="48" customWidth="1"/>
    <col min="10" max="10" width="11.421875" style="181" customWidth="1"/>
    <col min="11" max="11" width="1.7109375" style="48" customWidth="1"/>
    <col min="12" max="12" width="13.7109375" style="49" customWidth="1"/>
    <col min="13" max="13" width="1.7109375" style="48" customWidth="1"/>
    <col min="14" max="14" width="13.7109375" style="48" customWidth="1"/>
    <col min="15" max="15" width="1.7109375" style="48" customWidth="1"/>
    <col min="16" max="16" width="13.7109375" style="48" customWidth="1"/>
    <col min="17" max="17" width="1.7109375" style="48" customWidth="1"/>
    <col min="18" max="18" width="13.7109375" style="24" customWidth="1"/>
    <col min="19" max="19" width="13.7109375" style="0" customWidth="1"/>
    <col min="20" max="21" width="14.8515625" style="48" customWidth="1"/>
    <col min="22" max="23" width="11.7109375" style="25" customWidth="1"/>
    <col min="24" max="27" width="11.7109375" style="48" customWidth="1"/>
    <col min="28" max="16384" width="11.421875" style="48" customWidth="1"/>
  </cols>
  <sheetData>
    <row r="1" spans="2:23" s="22" customFormat="1" ht="23.25">
      <c r="B1" s="358" t="s">
        <v>52</v>
      </c>
      <c r="C1" s="358"/>
      <c r="D1" s="358"/>
      <c r="E1" s="358"/>
      <c r="F1" s="358"/>
      <c r="G1" s="358"/>
      <c r="H1" s="358"/>
      <c r="I1" s="358"/>
      <c r="J1" s="358"/>
      <c r="K1" s="358"/>
      <c r="L1" s="358"/>
      <c r="M1" s="358"/>
      <c r="N1" s="358"/>
      <c r="O1" s="358"/>
      <c r="P1" s="358"/>
      <c r="R1" s="24"/>
      <c r="S1"/>
      <c r="V1" s="201"/>
      <c r="W1" s="201"/>
    </row>
    <row r="2" spans="2:23" s="20" customFormat="1" ht="15.75" customHeight="1">
      <c r="B2" s="359" t="s">
        <v>342</v>
      </c>
      <c r="C2" s="359"/>
      <c r="D2" s="359"/>
      <c r="E2" s="359"/>
      <c r="F2" s="359"/>
      <c r="G2" s="359"/>
      <c r="H2" s="359"/>
      <c r="I2" s="359"/>
      <c r="J2" s="359"/>
      <c r="K2" s="359"/>
      <c r="L2" s="359"/>
      <c r="M2" s="359"/>
      <c r="N2" s="359"/>
      <c r="O2" s="359"/>
      <c r="P2" s="359"/>
      <c r="R2" s="24"/>
      <c r="S2"/>
      <c r="V2" s="202"/>
      <c r="W2" s="202"/>
    </row>
    <row r="3" spans="2:23" s="20" customFormat="1" ht="15.75">
      <c r="B3" s="320" t="s">
        <v>302</v>
      </c>
      <c r="C3" s="320"/>
      <c r="D3" s="320"/>
      <c r="E3" s="320"/>
      <c r="F3" s="320"/>
      <c r="G3" s="320"/>
      <c r="H3" s="320"/>
      <c r="I3" s="320"/>
      <c r="J3" s="320"/>
      <c r="K3" s="320"/>
      <c r="L3" s="320"/>
      <c r="M3" s="320"/>
      <c r="N3" s="320"/>
      <c r="O3" s="320"/>
      <c r="P3" s="320"/>
      <c r="R3" s="24"/>
      <c r="S3"/>
      <c r="V3" s="202"/>
      <c r="W3" s="202"/>
    </row>
    <row r="4" spans="2:23" s="1" customFormat="1" ht="15.75" customHeight="1">
      <c r="B4" s="352" t="s">
        <v>309</v>
      </c>
      <c r="C4" s="352"/>
      <c r="D4" s="352"/>
      <c r="E4" s="352"/>
      <c r="F4" s="352"/>
      <c r="G4" s="352"/>
      <c r="H4" s="352"/>
      <c r="I4" s="352"/>
      <c r="J4" s="352"/>
      <c r="K4" s="352"/>
      <c r="L4" s="352"/>
      <c r="M4" s="352"/>
      <c r="N4" s="352"/>
      <c r="O4" s="352"/>
      <c r="P4" s="352"/>
      <c r="R4" s="24"/>
      <c r="S4"/>
      <c r="V4" s="24"/>
      <c r="W4" s="24"/>
    </row>
    <row r="5" spans="2:23" s="1" customFormat="1" ht="15.75" customHeight="1" hidden="1">
      <c r="B5" s="3" t="s">
        <v>51</v>
      </c>
      <c r="J5" s="7"/>
      <c r="L5" s="2"/>
      <c r="R5" s="24"/>
      <c r="S5"/>
      <c r="V5" s="24"/>
      <c r="W5" s="24"/>
    </row>
    <row r="6" spans="2:23" s="1" customFormat="1" ht="15.75" customHeight="1" hidden="1">
      <c r="B6" s="3" t="s">
        <v>15</v>
      </c>
      <c r="J6" s="7"/>
      <c r="L6" s="2"/>
      <c r="R6" s="24"/>
      <c r="S6"/>
      <c r="V6" s="24"/>
      <c r="W6" s="24"/>
    </row>
    <row r="7" spans="10:23" s="1" customFormat="1" ht="15">
      <c r="J7" s="7"/>
      <c r="L7" s="2"/>
      <c r="R7" s="24"/>
      <c r="S7"/>
      <c r="V7" s="24"/>
      <c r="W7" s="24"/>
    </row>
    <row r="8" spans="2:23" s="20" customFormat="1" ht="18.75">
      <c r="B8" s="325" t="s">
        <v>343</v>
      </c>
      <c r="C8" s="325"/>
      <c r="D8" s="325"/>
      <c r="E8" s="325"/>
      <c r="F8" s="325"/>
      <c r="G8" s="325"/>
      <c r="H8" s="325"/>
      <c r="I8" s="325"/>
      <c r="J8" s="325"/>
      <c r="K8" s="325"/>
      <c r="L8" s="325"/>
      <c r="M8" s="325"/>
      <c r="N8" s="325"/>
      <c r="O8" s="325"/>
      <c r="P8" s="325"/>
      <c r="R8" s="24"/>
      <c r="S8"/>
      <c r="V8" s="202"/>
      <c r="W8" s="202"/>
    </row>
    <row r="9" spans="2:23" s="1" customFormat="1" ht="15.75" customHeight="1">
      <c r="B9" s="21"/>
      <c r="C9" s="21"/>
      <c r="D9" s="21"/>
      <c r="E9" s="21"/>
      <c r="F9" s="21"/>
      <c r="G9" s="21"/>
      <c r="H9" s="21"/>
      <c r="I9" s="21"/>
      <c r="J9" s="21"/>
      <c r="K9" s="21"/>
      <c r="L9" s="21"/>
      <c r="M9" s="21"/>
      <c r="N9" s="21"/>
      <c r="O9" s="21"/>
      <c r="P9" s="21"/>
      <c r="R9" s="24"/>
      <c r="S9"/>
      <c r="V9" s="24"/>
      <c r="W9" s="24"/>
    </row>
    <row r="10" spans="2:23" s="1" customFormat="1" ht="15.75" customHeight="1">
      <c r="B10" s="84"/>
      <c r="C10" s="84"/>
      <c r="D10" s="84"/>
      <c r="E10" s="84"/>
      <c r="F10" s="84"/>
      <c r="G10" s="84"/>
      <c r="J10" s="321" t="s">
        <v>103</v>
      </c>
      <c r="K10" s="321"/>
      <c r="L10" s="321"/>
      <c r="M10" s="87"/>
      <c r="N10" s="85" t="s">
        <v>304</v>
      </c>
      <c r="O10" s="86"/>
      <c r="P10" s="86"/>
      <c r="R10" s="24"/>
      <c r="S10"/>
      <c r="T10" s="102" t="s">
        <v>43</v>
      </c>
      <c r="U10" s="102" t="s">
        <v>43</v>
      </c>
      <c r="V10" s="24"/>
      <c r="W10" s="24"/>
    </row>
    <row r="11" spans="2:23" s="1" customFormat="1" ht="15.75" customHeight="1">
      <c r="B11" s="84"/>
      <c r="C11" s="84"/>
      <c r="D11" s="84"/>
      <c r="E11" s="84"/>
      <c r="F11" s="84"/>
      <c r="G11" s="84"/>
      <c r="J11" s="322" t="s">
        <v>303</v>
      </c>
      <c r="K11" s="322"/>
      <c r="L11" s="322"/>
      <c r="M11" s="82"/>
      <c r="N11" s="88" t="str">
        <f>+J11</f>
        <v>31 December</v>
      </c>
      <c r="O11" s="89"/>
      <c r="P11" s="85"/>
      <c r="R11" s="24"/>
      <c r="S11"/>
      <c r="T11" s="102" t="s">
        <v>108</v>
      </c>
      <c r="U11" s="102" t="s">
        <v>108</v>
      </c>
      <c r="V11" s="24"/>
      <c r="W11" s="24"/>
    </row>
    <row r="12" spans="2:23" s="1" customFormat="1" ht="15.75" customHeight="1">
      <c r="B12" s="84"/>
      <c r="C12" s="84"/>
      <c r="D12" s="84"/>
      <c r="E12" s="84"/>
      <c r="F12" s="84"/>
      <c r="G12" s="84"/>
      <c r="J12" s="90" t="s">
        <v>95</v>
      </c>
      <c r="K12" s="91"/>
      <c r="L12" s="90" t="s">
        <v>71</v>
      </c>
      <c r="M12" s="91"/>
      <c r="N12" s="91" t="str">
        <f>J12</f>
        <v>2002</v>
      </c>
      <c r="O12" s="91"/>
      <c r="P12" s="91" t="str">
        <f>L12</f>
        <v>2001</v>
      </c>
      <c r="R12" s="32" t="s">
        <v>209</v>
      </c>
      <c r="S12" s="32" t="s">
        <v>209</v>
      </c>
      <c r="T12" s="103" t="s">
        <v>4</v>
      </c>
      <c r="U12" s="103" t="s">
        <v>4</v>
      </c>
      <c r="V12" s="32" t="s">
        <v>209</v>
      </c>
      <c r="W12" s="32" t="s">
        <v>209</v>
      </c>
    </row>
    <row r="13" spans="2:23" s="1" customFormat="1" ht="15.75" customHeight="1">
      <c r="B13" s="84"/>
      <c r="C13" s="84"/>
      <c r="D13" s="84"/>
      <c r="E13" s="84"/>
      <c r="F13" s="84"/>
      <c r="G13" s="84"/>
      <c r="J13" s="92" t="s">
        <v>24</v>
      </c>
      <c r="K13" s="93"/>
      <c r="L13" s="92" t="s">
        <v>24</v>
      </c>
      <c r="M13" s="20"/>
      <c r="N13" s="94" t="s">
        <v>24</v>
      </c>
      <c r="O13" s="20"/>
      <c r="P13" s="92" t="s">
        <v>24</v>
      </c>
      <c r="R13" s="24"/>
      <c r="S13"/>
      <c r="T13" s="101">
        <v>37529</v>
      </c>
      <c r="U13" s="101">
        <v>37164</v>
      </c>
      <c r="V13" s="24"/>
      <c r="W13" s="24"/>
    </row>
    <row r="14" spans="2:23" s="1" customFormat="1" ht="15.75" customHeight="1">
      <c r="B14" s="84"/>
      <c r="C14" s="84"/>
      <c r="D14" s="84"/>
      <c r="E14" s="84"/>
      <c r="F14" s="84"/>
      <c r="G14" s="84"/>
      <c r="J14" s="262"/>
      <c r="K14" s="95"/>
      <c r="L14" s="93"/>
      <c r="M14" s="96"/>
      <c r="N14" s="96"/>
      <c r="O14" s="96"/>
      <c r="P14" s="93"/>
      <c r="Q14" s="8"/>
      <c r="R14" s="24"/>
      <c r="S14"/>
      <c r="T14" s="92" t="s">
        <v>24</v>
      </c>
      <c r="U14" s="92" t="s">
        <v>24</v>
      </c>
      <c r="V14" s="24"/>
      <c r="W14" s="24"/>
    </row>
    <row r="15" spans="2:23" s="1" customFormat="1" ht="15.75" customHeight="1">
      <c r="B15" s="84" t="s">
        <v>53</v>
      </c>
      <c r="C15" s="84"/>
      <c r="D15" s="84"/>
      <c r="E15" s="84"/>
      <c r="F15" s="84"/>
      <c r="G15" s="84"/>
      <c r="J15" s="281">
        <f>+N15-T15</f>
        <v>2199312</v>
      </c>
      <c r="K15" s="97"/>
      <c r="L15" s="281">
        <f>+P15-U15</f>
        <v>1849494</v>
      </c>
      <c r="M15" s="98"/>
      <c r="N15" s="281">
        <f>-'[1]etb'!$E$187</f>
        <v>7857980</v>
      </c>
      <c r="O15" s="98"/>
      <c r="P15" s="261">
        <v>5629093</v>
      </c>
      <c r="Q15" s="16"/>
      <c r="R15" s="24"/>
      <c r="S15"/>
      <c r="T15" s="281">
        <v>5658668</v>
      </c>
      <c r="U15" s="281">
        <v>3779599</v>
      </c>
      <c r="V15" s="24"/>
      <c r="W15" s="24"/>
    </row>
    <row r="16" spans="2:23" s="1" customFormat="1" ht="15.75" customHeight="1">
      <c r="B16" s="84" t="s">
        <v>104</v>
      </c>
      <c r="C16" s="84"/>
      <c r="D16" s="84"/>
      <c r="E16" s="84"/>
      <c r="F16" s="84"/>
      <c r="G16" s="84"/>
      <c r="J16" s="281">
        <f>+N16-T16</f>
        <v>-2076497</v>
      </c>
      <c r="K16" s="207"/>
      <c r="L16" s="281">
        <f>+P16-U16</f>
        <v>-1793343</v>
      </c>
      <c r="M16" s="211"/>
      <c r="N16" s="281">
        <f>-'[1]etb'!$F$187-SUM('[1]etb'!$I$187:$K$187)</f>
        <v>-7507158</v>
      </c>
      <c r="O16" s="211"/>
      <c r="P16" s="281">
        <v>-5414311</v>
      </c>
      <c r="Q16" s="16"/>
      <c r="R16" s="24"/>
      <c r="S16"/>
      <c r="T16" s="281">
        <v>-5430661</v>
      </c>
      <c r="U16" s="281">
        <v>-3620968</v>
      </c>
      <c r="V16" s="24"/>
      <c r="W16" s="24"/>
    </row>
    <row r="17" spans="2:23" s="1" customFormat="1" ht="15.75" customHeight="1">
      <c r="B17" s="84" t="s">
        <v>105</v>
      </c>
      <c r="C17" s="84"/>
      <c r="D17" s="84"/>
      <c r="E17" s="84"/>
      <c r="F17" s="84"/>
      <c r="G17" s="84"/>
      <c r="J17" s="280">
        <f>+N17-T17</f>
        <v>13362</v>
      </c>
      <c r="K17" s="99"/>
      <c r="L17" s="280">
        <f>+P17-U17</f>
        <v>8867</v>
      </c>
      <c r="M17" s="100"/>
      <c r="N17" s="280">
        <f>-'[1]etb'!$H$187</f>
        <v>35154</v>
      </c>
      <c r="O17" s="100"/>
      <c r="P17" s="280">
        <v>20337</v>
      </c>
      <c r="Q17" s="16"/>
      <c r="R17" s="24"/>
      <c r="S17"/>
      <c r="T17" s="280">
        <v>21792</v>
      </c>
      <c r="U17" s="280">
        <v>11470</v>
      </c>
      <c r="V17" s="24"/>
      <c r="W17" s="24"/>
    </row>
    <row r="18" spans="2:23" s="1" customFormat="1" ht="15.75" customHeight="1">
      <c r="B18" s="84" t="s">
        <v>106</v>
      </c>
      <c r="C18" s="84"/>
      <c r="D18" s="84"/>
      <c r="E18" s="84"/>
      <c r="F18" s="84"/>
      <c r="G18" s="84"/>
      <c r="J18" s="281">
        <f>SUM(J15:J17)</f>
        <v>136177</v>
      </c>
      <c r="K18" s="93"/>
      <c r="L18" s="281">
        <f>SUM(L15:L17)</f>
        <v>65018</v>
      </c>
      <c r="M18" s="20"/>
      <c r="N18" s="281">
        <f>SUM(N15:N17)</f>
        <v>385976</v>
      </c>
      <c r="O18" s="20"/>
      <c r="P18" s="281">
        <f>SUM(P15:P17)</f>
        <v>235119</v>
      </c>
      <c r="R18" s="24">
        <f>+N18+'[1]etb'!$L$187</f>
        <v>0</v>
      </c>
      <c r="S18" s="24">
        <f>235119-P18</f>
        <v>0</v>
      </c>
      <c r="T18" s="281">
        <f>SUM(T15:T17)</f>
        <v>249799</v>
      </c>
      <c r="U18" s="281">
        <f>SUM(U15:U17)</f>
        <v>170101</v>
      </c>
      <c r="V18" s="24">
        <f>249799-T18</f>
        <v>0</v>
      </c>
      <c r="W18" s="24">
        <f>170101-U18</f>
        <v>0</v>
      </c>
    </row>
    <row r="19" spans="2:23" s="1" customFormat="1" ht="15.75" customHeight="1">
      <c r="B19" s="84" t="s">
        <v>195</v>
      </c>
      <c r="C19" s="84"/>
      <c r="D19" s="84"/>
      <c r="E19" s="84"/>
      <c r="F19" s="84"/>
      <c r="G19" s="84"/>
      <c r="J19" s="281">
        <f>+N19-T19</f>
        <v>8490</v>
      </c>
      <c r="K19" s="95"/>
      <c r="L19" s="281">
        <f>+P19-U19</f>
        <v>8541</v>
      </c>
      <c r="M19" s="96"/>
      <c r="N19" s="281">
        <f>-SUM('[1]etb'!$M$187:$P$187)</f>
        <v>19592</v>
      </c>
      <c r="O19" s="96"/>
      <c r="P19" s="260">
        <v>15962</v>
      </c>
      <c r="R19" s="24"/>
      <c r="S19" s="24"/>
      <c r="T19" s="281">
        <v>11102</v>
      </c>
      <c r="U19" s="281">
        <v>7421</v>
      </c>
      <c r="V19" s="24"/>
      <c r="W19" s="24"/>
    </row>
    <row r="20" spans="2:23" s="1" customFormat="1" ht="15.75" customHeight="1">
      <c r="B20" s="84" t="s">
        <v>275</v>
      </c>
      <c r="C20" s="84"/>
      <c r="D20" s="84"/>
      <c r="E20" s="84"/>
      <c r="F20" s="84"/>
      <c r="G20" s="84"/>
      <c r="J20" s="281">
        <f>+N20-T20</f>
        <v>29484</v>
      </c>
      <c r="K20" s="99"/>
      <c r="L20" s="281">
        <f>+P20-U20</f>
        <v>19662</v>
      </c>
      <c r="M20" s="100"/>
      <c r="N20" s="281">
        <f>-'[1]etb'!$S$187</f>
        <v>117084</v>
      </c>
      <c r="O20" s="100"/>
      <c r="P20" s="281">
        <v>84254</v>
      </c>
      <c r="R20" s="24"/>
      <c r="S20" s="24"/>
      <c r="T20" s="281">
        <v>87600</v>
      </c>
      <c r="U20" s="281">
        <v>64592</v>
      </c>
      <c r="V20" s="24"/>
      <c r="W20" s="24"/>
    </row>
    <row r="21" spans="2:23" s="1" customFormat="1" ht="15.75" customHeight="1">
      <c r="B21" s="84" t="s">
        <v>196</v>
      </c>
      <c r="C21" s="84"/>
      <c r="D21" s="84"/>
      <c r="E21" s="84"/>
      <c r="F21" s="84"/>
      <c r="G21" s="84"/>
      <c r="J21" s="281">
        <f>+N21-T21</f>
        <v>80</v>
      </c>
      <c r="K21" s="99"/>
      <c r="L21" s="281">
        <f>+P21-U21</f>
        <v>-196</v>
      </c>
      <c r="M21" s="100"/>
      <c r="N21" s="281">
        <f>-'[1]etb'!$R$187</f>
        <v>102</v>
      </c>
      <c r="O21" s="100"/>
      <c r="P21" s="281">
        <v>8</v>
      </c>
      <c r="R21" s="24"/>
      <c r="S21" s="24"/>
      <c r="T21" s="281">
        <v>22</v>
      </c>
      <c r="U21" s="281">
        <v>204</v>
      </c>
      <c r="V21" s="24"/>
      <c r="W21" s="24"/>
    </row>
    <row r="22" spans="2:23" s="1" customFormat="1" ht="15.75" customHeight="1">
      <c r="B22" s="84" t="s">
        <v>86</v>
      </c>
      <c r="C22" s="84"/>
      <c r="D22" s="84"/>
      <c r="E22" s="84"/>
      <c r="F22" s="84"/>
      <c r="G22" s="84"/>
      <c r="J22" s="280">
        <f>+N22-T22</f>
        <v>-5645</v>
      </c>
      <c r="K22" s="95"/>
      <c r="L22" s="280">
        <f>+P22-U22</f>
        <v>-3070</v>
      </c>
      <c r="M22" s="96"/>
      <c r="N22" s="280">
        <v>-13871</v>
      </c>
      <c r="O22" s="96"/>
      <c r="P22" s="280">
        <v>-13777</v>
      </c>
      <c r="R22" s="24"/>
      <c r="S22" s="24"/>
      <c r="T22" s="280">
        <v>-8226</v>
      </c>
      <c r="U22" s="280">
        <v>-10707</v>
      </c>
      <c r="V22" s="24"/>
      <c r="W22" s="24"/>
    </row>
    <row r="23" spans="2:23" s="1" customFormat="1" ht="15.75" customHeight="1">
      <c r="B23" s="84" t="s">
        <v>85</v>
      </c>
      <c r="C23" s="20"/>
      <c r="D23" s="84"/>
      <c r="E23" s="84"/>
      <c r="F23" s="84"/>
      <c r="G23" s="84"/>
      <c r="J23" s="281">
        <f>SUM(J18:J22)</f>
        <v>168586</v>
      </c>
      <c r="K23" s="99"/>
      <c r="L23" s="281">
        <f>SUM(L18:L22)</f>
        <v>89955</v>
      </c>
      <c r="M23" s="100"/>
      <c r="N23" s="281">
        <f>SUM(N18:N22)</f>
        <v>508883</v>
      </c>
      <c r="O23" s="100"/>
      <c r="P23" s="281">
        <f>SUM(P18:P22)</f>
        <v>321566</v>
      </c>
      <c r="R23" s="24">
        <f>'[1]etb'!$T$187+N23</f>
        <v>0</v>
      </c>
      <c r="S23" s="24">
        <f>321566-P23</f>
        <v>0</v>
      </c>
      <c r="T23" s="281">
        <f>SUM(T18:T22)</f>
        <v>340297</v>
      </c>
      <c r="U23" s="281">
        <f>SUM(U18:U22)</f>
        <v>231611</v>
      </c>
      <c r="V23" s="24">
        <f>340297-T23</f>
        <v>0</v>
      </c>
      <c r="W23" s="24">
        <f>231611-U23</f>
        <v>0</v>
      </c>
    </row>
    <row r="24" spans="2:23" s="1" customFormat="1" ht="15.75" customHeight="1">
      <c r="B24" s="84" t="s">
        <v>0</v>
      </c>
      <c r="C24" s="84"/>
      <c r="D24" s="84"/>
      <c r="E24" s="84"/>
      <c r="F24" s="84"/>
      <c r="G24" s="84"/>
      <c r="J24" s="280">
        <f>+N24-T24</f>
        <v>-42916</v>
      </c>
      <c r="K24" s="205"/>
      <c r="L24" s="280">
        <f>+P24-U24</f>
        <v>-9269</v>
      </c>
      <c r="M24" s="206"/>
      <c r="N24" s="280">
        <f>-N233</f>
        <v>-116528</v>
      </c>
      <c r="O24" s="206"/>
      <c r="P24" s="280">
        <v>-73304</v>
      </c>
      <c r="Q24" s="16"/>
      <c r="R24" s="24"/>
      <c r="S24"/>
      <c r="T24" s="280">
        <f>-T233</f>
        <v>-73612</v>
      </c>
      <c r="U24" s="280">
        <f>-U233</f>
        <v>-64035</v>
      </c>
      <c r="V24" s="24"/>
      <c r="W24" s="24"/>
    </row>
    <row r="25" spans="2:23" s="1" customFormat="1" ht="15.75" customHeight="1">
      <c r="B25" s="84" t="s">
        <v>88</v>
      </c>
      <c r="C25" s="84"/>
      <c r="D25" s="84"/>
      <c r="E25" s="84"/>
      <c r="F25" s="84"/>
      <c r="G25" s="84"/>
      <c r="J25" s="281">
        <f>SUM(J23:J24)</f>
        <v>125670</v>
      </c>
      <c r="K25" s="99"/>
      <c r="L25" s="281">
        <f>SUM(L23:L24)</f>
        <v>80686</v>
      </c>
      <c r="M25" s="100"/>
      <c r="N25" s="281">
        <f>SUM(N23:N24)</f>
        <v>392355</v>
      </c>
      <c r="O25" s="100"/>
      <c r="P25" s="281">
        <f>SUM(P23:P24)</f>
        <v>248262</v>
      </c>
      <c r="Q25" s="16"/>
      <c r="R25" s="24"/>
      <c r="S25"/>
      <c r="T25" s="281">
        <f>SUM(T23:T24)</f>
        <v>266685</v>
      </c>
      <c r="U25" s="281">
        <f>SUM(U23:U24)</f>
        <v>167576</v>
      </c>
      <c r="V25" s="24"/>
      <c r="W25" s="24"/>
    </row>
    <row r="26" spans="2:23" s="4" customFormat="1" ht="15.75" customHeight="1">
      <c r="B26" s="84" t="s">
        <v>87</v>
      </c>
      <c r="C26" s="84"/>
      <c r="D26" s="84"/>
      <c r="E26" s="84"/>
      <c r="F26" s="84"/>
      <c r="G26" s="84"/>
      <c r="J26" s="281">
        <f>+N26-T26</f>
        <v>-45667</v>
      </c>
      <c r="K26" s="95"/>
      <c r="L26" s="281">
        <f>+P26-U26</f>
        <v>-30652</v>
      </c>
      <c r="M26" s="96"/>
      <c r="N26" s="281">
        <f>-'[1]etb'!$Y$187</f>
        <v>-141652</v>
      </c>
      <c r="O26" s="96"/>
      <c r="P26" s="281">
        <v>-77960</v>
      </c>
      <c r="Q26" s="17"/>
      <c r="R26" s="24"/>
      <c r="S26"/>
      <c r="T26" s="281">
        <v>-95985</v>
      </c>
      <c r="U26" s="281">
        <v>-47308</v>
      </c>
      <c r="V26" s="24"/>
      <c r="W26" s="24"/>
    </row>
    <row r="27" spans="2:23" s="1" customFormat="1" ht="15.75" customHeight="1" thickBot="1">
      <c r="B27" s="84" t="s">
        <v>107</v>
      </c>
      <c r="C27" s="84"/>
      <c r="D27" s="84"/>
      <c r="E27" s="84"/>
      <c r="F27" s="84"/>
      <c r="G27" s="84"/>
      <c r="J27" s="282">
        <f>SUM(J25:J26)</f>
        <v>80003</v>
      </c>
      <c r="K27" s="99"/>
      <c r="L27" s="282">
        <f>SUM(L25:L26)</f>
        <v>50034</v>
      </c>
      <c r="M27" s="98"/>
      <c r="N27" s="282">
        <f>SUM(N25:N26)</f>
        <v>250703</v>
      </c>
      <c r="O27" s="98"/>
      <c r="P27" s="282">
        <f>SUM(P25:P26)</f>
        <v>170302</v>
      </c>
      <c r="Q27" s="16"/>
      <c r="R27" s="24"/>
      <c r="S27"/>
      <c r="T27" s="282">
        <f>SUM(T25:T26)</f>
        <v>170700</v>
      </c>
      <c r="U27" s="282">
        <f>SUM(U25:U26)</f>
        <v>120268</v>
      </c>
      <c r="V27" s="24"/>
      <c r="W27" s="24"/>
    </row>
    <row r="28" spans="2:23" s="1" customFormat="1" ht="15.75" customHeight="1" thickTop="1">
      <c r="B28" s="84"/>
      <c r="C28" s="84"/>
      <c r="D28" s="84"/>
      <c r="E28" s="84"/>
      <c r="F28" s="84"/>
      <c r="G28" s="84"/>
      <c r="H28" s="99"/>
      <c r="I28" s="99"/>
      <c r="J28" s="263"/>
      <c r="K28" s="100"/>
      <c r="L28" s="100"/>
      <c r="M28" s="100"/>
      <c r="N28" s="99"/>
      <c r="O28" s="66"/>
      <c r="P28" s="18"/>
      <c r="Q28" s="16"/>
      <c r="R28" s="24"/>
      <c r="S28"/>
      <c r="T28" s="18"/>
      <c r="U28" s="18"/>
      <c r="V28" s="24"/>
      <c r="W28" s="24"/>
    </row>
    <row r="29" spans="2:23" s="1" customFormat="1" ht="15.75" customHeight="1">
      <c r="B29" s="7"/>
      <c r="C29" s="7"/>
      <c r="D29" s="3"/>
      <c r="E29" s="3"/>
      <c r="F29" s="3"/>
      <c r="I29" s="16"/>
      <c r="J29" s="264"/>
      <c r="K29" s="65"/>
      <c r="L29" s="65"/>
      <c r="M29" s="65"/>
      <c r="N29" s="65"/>
      <c r="O29" s="65"/>
      <c r="P29" s="65"/>
      <c r="Q29" s="16"/>
      <c r="R29" s="24"/>
      <c r="S29"/>
      <c r="V29" s="24"/>
      <c r="W29" s="24"/>
    </row>
    <row r="30" spans="2:23" s="1" customFormat="1" ht="15.75" customHeight="1">
      <c r="B30" s="10"/>
      <c r="C30" s="3" t="s">
        <v>109</v>
      </c>
      <c r="E30" s="3"/>
      <c r="F30" s="3"/>
      <c r="J30" s="265"/>
      <c r="K30" s="67"/>
      <c r="L30" s="67"/>
      <c r="M30" s="67"/>
      <c r="N30" s="67"/>
      <c r="O30" s="67"/>
      <c r="P30" s="67"/>
      <c r="R30" s="24"/>
      <c r="S30"/>
      <c r="V30" s="24"/>
      <c r="W30" s="24"/>
    </row>
    <row r="31" spans="2:23" s="1" customFormat="1" ht="15.75" customHeight="1">
      <c r="B31" s="7"/>
      <c r="C31" s="3" t="s">
        <v>5</v>
      </c>
      <c r="D31" s="3" t="s">
        <v>110</v>
      </c>
      <c r="F31" s="3"/>
      <c r="J31" s="68">
        <f>ROUND(J27/490623*100,2)</f>
        <v>16.31</v>
      </c>
      <c r="K31" s="68"/>
      <c r="L31" s="68">
        <f>ROUND(L27/490623*100,2)</f>
        <v>10.2</v>
      </c>
      <c r="M31" s="68"/>
      <c r="N31" s="68">
        <f>ROUND(N27/490623*100,2)</f>
        <v>51.1</v>
      </c>
      <c r="O31" s="68"/>
      <c r="P31" s="68">
        <f>ROUND(P27/490623*100,2)</f>
        <v>34.71</v>
      </c>
      <c r="Q31" s="7"/>
      <c r="R31" s="24"/>
      <c r="S31"/>
      <c r="V31" s="24"/>
      <c r="W31" s="24"/>
    </row>
    <row r="32" spans="2:23" s="1" customFormat="1" ht="15.75" customHeight="1">
      <c r="B32" s="7"/>
      <c r="C32" s="3"/>
      <c r="D32" s="3"/>
      <c r="F32" s="3"/>
      <c r="J32" s="266"/>
      <c r="K32" s="68"/>
      <c r="L32" s="68"/>
      <c r="M32" s="68"/>
      <c r="N32" s="68"/>
      <c r="O32" s="68"/>
      <c r="P32" s="68"/>
      <c r="R32" s="24"/>
      <c r="S32"/>
      <c r="V32" s="24"/>
      <c r="W32" s="24"/>
    </row>
    <row r="33" spans="2:23" s="1" customFormat="1" ht="15.75" customHeight="1">
      <c r="B33" s="7"/>
      <c r="C33" s="3" t="s">
        <v>6</v>
      </c>
      <c r="D33" s="3" t="s">
        <v>111</v>
      </c>
      <c r="F33" s="3"/>
      <c r="J33" s="69">
        <f>ROUND((J27-(0.18/100*247493))/490623*100,2)</f>
        <v>16.22</v>
      </c>
      <c r="K33" s="68"/>
      <c r="L33" s="69">
        <f>ROUND((L27-(0.01/100*247493))/490623*100,2)</f>
        <v>10.19</v>
      </c>
      <c r="M33" s="68"/>
      <c r="N33" s="69">
        <f>ROUND((N27-(0.35/100*247493))/490623*100,2)</f>
        <v>50.92</v>
      </c>
      <c r="O33" s="68"/>
      <c r="P33" s="69">
        <f>ROUND((P27-(0.01/100*247493))/490623*100,2)</f>
        <v>34.71</v>
      </c>
      <c r="Q33" s="7"/>
      <c r="R33" s="24"/>
      <c r="S33"/>
      <c r="V33" s="24"/>
      <c r="W33" s="24"/>
    </row>
    <row r="34" spans="2:23" s="1" customFormat="1" ht="15.75" customHeight="1">
      <c r="B34" s="7"/>
      <c r="C34" s="3"/>
      <c r="D34" s="353" t="s">
        <v>112</v>
      </c>
      <c r="E34" s="353"/>
      <c r="F34" s="353"/>
      <c r="G34" s="353"/>
      <c r="H34" s="353"/>
      <c r="I34" s="47"/>
      <c r="J34" s="267"/>
      <c r="K34" s="68"/>
      <c r="L34" s="69"/>
      <c r="M34" s="68"/>
      <c r="N34" s="69"/>
      <c r="O34" s="68"/>
      <c r="P34" s="69"/>
      <c r="Q34" s="7"/>
      <c r="R34" s="24"/>
      <c r="S34"/>
      <c r="V34" s="24"/>
      <c r="W34" s="24"/>
    </row>
    <row r="35" spans="2:23" s="1" customFormat="1" ht="15.75" customHeight="1">
      <c r="B35" s="7"/>
      <c r="C35" s="3"/>
      <c r="D35" s="353"/>
      <c r="E35" s="353"/>
      <c r="F35" s="353"/>
      <c r="G35" s="353"/>
      <c r="H35" s="353"/>
      <c r="I35" s="47"/>
      <c r="J35" s="267"/>
      <c r="K35" s="68"/>
      <c r="L35" s="69"/>
      <c r="M35" s="68"/>
      <c r="N35"/>
      <c r="O35" s="68"/>
      <c r="P35" s="69"/>
      <c r="Q35" s="7"/>
      <c r="R35" s="24"/>
      <c r="S35"/>
      <c r="V35" s="24"/>
      <c r="W35" s="24"/>
    </row>
    <row r="36" spans="2:23" s="1" customFormat="1" ht="15.75" customHeight="1">
      <c r="B36" s="7"/>
      <c r="C36" s="7"/>
      <c r="D36" s="353"/>
      <c r="E36" s="353"/>
      <c r="F36" s="353"/>
      <c r="G36" s="353"/>
      <c r="H36" s="353"/>
      <c r="I36" s="47"/>
      <c r="J36" s="268"/>
      <c r="K36" s="34"/>
      <c r="L36" s="34"/>
      <c r="M36" s="34"/>
      <c r="N36" s="34"/>
      <c r="O36" s="34"/>
      <c r="P36" s="34"/>
      <c r="R36" s="24"/>
      <c r="S36"/>
      <c r="V36" s="24"/>
      <c r="W36" s="24"/>
    </row>
    <row r="37" spans="2:19" s="24" customFormat="1" ht="15.75" customHeight="1">
      <c r="B37" s="32"/>
      <c r="C37" s="6"/>
      <c r="D37" s="47"/>
      <c r="E37" s="47"/>
      <c r="F37" s="47"/>
      <c r="G37" s="47"/>
      <c r="H37" s="47"/>
      <c r="I37" s="47"/>
      <c r="J37" s="32"/>
      <c r="S37"/>
    </row>
    <row r="38" spans="2:19" s="24" customFormat="1" ht="15.75" customHeight="1">
      <c r="B38" s="32"/>
      <c r="C38" s="6"/>
      <c r="D38" s="47"/>
      <c r="E38" s="47"/>
      <c r="F38" s="47"/>
      <c r="G38" s="47"/>
      <c r="H38" s="47"/>
      <c r="I38" s="47"/>
      <c r="J38" s="32"/>
      <c r="S38"/>
    </row>
    <row r="39" spans="2:19" s="24" customFormat="1" ht="16.5" customHeight="1">
      <c r="B39" s="320" t="s">
        <v>130</v>
      </c>
      <c r="C39" s="320"/>
      <c r="D39" s="320"/>
      <c r="E39" s="320"/>
      <c r="F39" s="320"/>
      <c r="G39" s="320"/>
      <c r="H39" s="320"/>
      <c r="I39" s="320"/>
      <c r="J39" s="320"/>
      <c r="K39" s="320"/>
      <c r="L39" s="320"/>
      <c r="M39" s="320"/>
      <c r="N39" s="320"/>
      <c r="O39" s="320"/>
      <c r="P39" s="320"/>
      <c r="S39"/>
    </row>
    <row r="40" spans="2:23" s="1" customFormat="1" ht="15.75" customHeight="1">
      <c r="B40" s="320" t="s">
        <v>129</v>
      </c>
      <c r="C40" s="320"/>
      <c r="D40" s="320"/>
      <c r="E40" s="320"/>
      <c r="F40" s="320"/>
      <c r="G40" s="320"/>
      <c r="H40" s="320"/>
      <c r="I40" s="320"/>
      <c r="J40" s="320"/>
      <c r="K40" s="320"/>
      <c r="L40" s="320"/>
      <c r="M40" s="320"/>
      <c r="N40" s="320"/>
      <c r="O40" s="320"/>
      <c r="P40" s="320"/>
      <c r="R40" s="24"/>
      <c r="S40"/>
      <c r="V40" s="24"/>
      <c r="W40" s="24"/>
    </row>
    <row r="41" spans="3:23" s="1" customFormat="1" ht="15.75" customHeight="1">
      <c r="C41" s="7"/>
      <c r="D41" s="47"/>
      <c r="E41" s="47"/>
      <c r="F41" s="47"/>
      <c r="G41" s="47"/>
      <c r="H41" s="47"/>
      <c r="I41" s="47"/>
      <c r="J41" s="7"/>
      <c r="R41" s="24"/>
      <c r="S41"/>
      <c r="V41" s="24"/>
      <c r="W41" s="24"/>
    </row>
    <row r="42" spans="2:23" s="1" customFormat="1" ht="15.75" customHeight="1">
      <c r="B42" s="325" t="s">
        <v>264</v>
      </c>
      <c r="C42" s="325"/>
      <c r="D42" s="325"/>
      <c r="E42" s="325"/>
      <c r="F42" s="325"/>
      <c r="G42" s="325"/>
      <c r="H42" s="325"/>
      <c r="I42" s="325"/>
      <c r="J42" s="325"/>
      <c r="K42" s="325"/>
      <c r="L42" s="325"/>
      <c r="M42" s="325"/>
      <c r="N42" s="325"/>
      <c r="O42" s="325"/>
      <c r="P42" s="325"/>
      <c r="R42" s="24"/>
      <c r="S42"/>
      <c r="V42" s="24"/>
      <c r="W42" s="24"/>
    </row>
    <row r="43" spans="2:23" s="1" customFormat="1" ht="15.75" customHeight="1" thickBot="1">
      <c r="B43" s="83"/>
      <c r="C43" s="7"/>
      <c r="D43" s="3"/>
      <c r="E43" s="6"/>
      <c r="F43" s="3"/>
      <c r="J43" s="7"/>
      <c r="R43" s="24"/>
      <c r="S43"/>
      <c r="V43" s="24"/>
      <c r="W43" s="24"/>
    </row>
    <row r="44" spans="3:23" s="1" customFormat="1" ht="15.75" customHeight="1">
      <c r="C44" s="7"/>
      <c r="D44" s="3"/>
      <c r="E44" s="3"/>
      <c r="F44" s="3"/>
      <c r="J44" s="7"/>
      <c r="L44" s="308" t="s">
        <v>7</v>
      </c>
      <c r="M44" s="82"/>
      <c r="N44" s="308" t="s">
        <v>7</v>
      </c>
      <c r="R44" s="24"/>
      <c r="S44"/>
      <c r="V44" s="24"/>
      <c r="W44" s="24"/>
    </row>
    <row r="45" spans="2:23" s="1" customFormat="1" ht="15.75" customHeight="1">
      <c r="B45" s="7"/>
      <c r="C45" s="7"/>
      <c r="D45" s="3"/>
      <c r="E45" s="3"/>
      <c r="F45" s="3"/>
      <c r="J45" s="7"/>
      <c r="L45" s="309">
        <v>37621</v>
      </c>
      <c r="M45" s="82"/>
      <c r="N45" s="309">
        <v>37256</v>
      </c>
      <c r="R45" s="24"/>
      <c r="S45"/>
      <c r="V45" s="24"/>
      <c r="W45" s="24"/>
    </row>
    <row r="46" spans="2:23" s="1" customFormat="1" ht="15.75" customHeight="1">
      <c r="B46" s="7"/>
      <c r="C46" s="7"/>
      <c r="D46" s="3"/>
      <c r="E46" s="3"/>
      <c r="F46" s="3"/>
      <c r="J46" s="7"/>
      <c r="L46" s="309" t="s">
        <v>24</v>
      </c>
      <c r="M46" s="82"/>
      <c r="N46" s="309" t="s">
        <v>24</v>
      </c>
      <c r="R46" s="24"/>
      <c r="S46"/>
      <c r="V46" s="24"/>
      <c r="W46" s="24"/>
    </row>
    <row r="47" spans="2:23" s="1" customFormat="1" ht="15.75" customHeight="1" thickBot="1">
      <c r="B47" s="6"/>
      <c r="C47" s="7"/>
      <c r="D47" s="3"/>
      <c r="E47" s="3"/>
      <c r="F47" s="3"/>
      <c r="J47" s="7"/>
      <c r="L47" s="310" t="s">
        <v>269</v>
      </c>
      <c r="M47" s="311"/>
      <c r="N47" s="310" t="s">
        <v>269</v>
      </c>
      <c r="R47" s="24"/>
      <c r="S47"/>
      <c r="V47" s="24"/>
      <c r="W47" s="24"/>
    </row>
    <row r="48" spans="2:23" s="1" customFormat="1" ht="15.75" customHeight="1">
      <c r="B48" s="11"/>
      <c r="C48" s="11"/>
      <c r="D48" s="11"/>
      <c r="E48" s="11"/>
      <c r="F48" s="11"/>
      <c r="G48" s="11"/>
      <c r="H48" s="11"/>
      <c r="I48" s="11"/>
      <c r="J48" s="7"/>
      <c r="L48" s="20"/>
      <c r="M48" s="20"/>
      <c r="N48" s="20"/>
      <c r="R48" s="24"/>
      <c r="S48"/>
      <c r="V48" s="24"/>
      <c r="W48" s="24"/>
    </row>
    <row r="49" spans="2:23" s="1" customFormat="1" ht="15.75" customHeight="1">
      <c r="B49" s="14"/>
      <c r="C49" s="44" t="s">
        <v>54</v>
      </c>
      <c r="D49" s="44"/>
      <c r="E49" s="44"/>
      <c r="F49" s="11"/>
      <c r="G49" s="11"/>
      <c r="H49" s="44"/>
      <c r="I49" s="11"/>
      <c r="J49" s="7"/>
      <c r="L49" s="305">
        <f>+'[1]etb'!$AX$187</f>
        <v>2449785</v>
      </c>
      <c r="M49" s="305"/>
      <c r="N49" s="305">
        <v>2375236</v>
      </c>
      <c r="R49" s="24"/>
      <c r="S49"/>
      <c r="V49" s="24"/>
      <c r="W49" s="24"/>
    </row>
    <row r="50" spans="2:23" s="1" customFormat="1" ht="15.75" customHeight="1">
      <c r="B50" s="14"/>
      <c r="C50" s="44" t="s">
        <v>276</v>
      </c>
      <c r="D50" s="44"/>
      <c r="E50" s="44"/>
      <c r="F50" s="11"/>
      <c r="G50" s="11"/>
      <c r="H50" s="11"/>
      <c r="I50" s="11"/>
      <c r="J50" s="7"/>
      <c r="L50" s="305">
        <f>+'[1]etb'!$AY$187</f>
        <v>14817</v>
      </c>
      <c r="M50" s="305"/>
      <c r="N50" s="305">
        <v>15153</v>
      </c>
      <c r="R50" s="24"/>
      <c r="S50"/>
      <c r="V50" s="24"/>
      <c r="W50" s="24"/>
    </row>
    <row r="51" spans="2:23" s="1" customFormat="1" ht="15.75" customHeight="1">
      <c r="B51" s="14"/>
      <c r="C51" s="44" t="s">
        <v>55</v>
      </c>
      <c r="D51" s="44"/>
      <c r="E51" s="44"/>
      <c r="F51" s="11"/>
      <c r="G51" s="11"/>
      <c r="H51" s="11"/>
      <c r="I51" s="11"/>
      <c r="J51" s="7"/>
      <c r="L51" s="305">
        <f>+'[1]etb'!$BB$187</f>
        <v>687233</v>
      </c>
      <c r="M51" s="305"/>
      <c r="N51" s="305">
        <f>675991-N52</f>
        <v>675320</v>
      </c>
      <c r="R51" s="24"/>
      <c r="S51"/>
      <c r="V51" s="24"/>
      <c r="W51" s="24"/>
    </row>
    <row r="52" spans="2:23" s="1" customFormat="1" ht="15.75" customHeight="1">
      <c r="B52" s="14"/>
      <c r="C52" s="44" t="s">
        <v>76</v>
      </c>
      <c r="D52" s="44"/>
      <c r="E52" s="44"/>
      <c r="F52" s="11"/>
      <c r="G52" s="11"/>
      <c r="H52" s="11"/>
      <c r="I52" s="11"/>
      <c r="J52" s="7"/>
      <c r="L52" s="305">
        <f>+'[1]etb'!$BC$187</f>
        <v>314</v>
      </c>
      <c r="M52" s="305"/>
      <c r="N52" s="305">
        <v>671</v>
      </c>
      <c r="R52" s="24"/>
      <c r="S52"/>
      <c r="V52" s="24"/>
      <c r="W52" s="24"/>
    </row>
    <row r="53" spans="2:23" s="1" customFormat="1" ht="15.75" customHeight="1">
      <c r="B53" s="14"/>
      <c r="C53" s="44" t="s">
        <v>56</v>
      </c>
      <c r="D53" s="44"/>
      <c r="E53" s="44"/>
      <c r="F53" s="11"/>
      <c r="G53" s="11"/>
      <c r="H53" s="11"/>
      <c r="I53" s="11"/>
      <c r="J53" s="7"/>
      <c r="L53" s="305">
        <f>+'[1]etb'!$BD$187</f>
        <v>236655</v>
      </c>
      <c r="M53" s="305"/>
      <c r="N53" s="305">
        <v>242384</v>
      </c>
      <c r="R53" s="24"/>
      <c r="S53"/>
      <c r="V53" s="24"/>
      <c r="W53" s="24"/>
    </row>
    <row r="54" spans="2:23" s="1" customFormat="1" ht="15.75" customHeight="1">
      <c r="B54" s="14"/>
      <c r="C54" s="195" t="s">
        <v>50</v>
      </c>
      <c r="D54" s="44"/>
      <c r="E54" s="44"/>
      <c r="F54" s="11"/>
      <c r="G54" s="11"/>
      <c r="H54" s="11"/>
      <c r="I54" s="11"/>
      <c r="J54" s="7"/>
      <c r="L54" s="305">
        <f>+'[1]etb'!$BF$187</f>
        <v>37093</v>
      </c>
      <c r="M54" s="305"/>
      <c r="N54" s="305">
        <v>39073</v>
      </c>
      <c r="R54" s="24"/>
      <c r="S54"/>
      <c r="V54" s="24"/>
      <c r="W54" s="24"/>
    </row>
    <row r="55" spans="3:23" s="1" customFormat="1" ht="15.75" customHeight="1">
      <c r="C55" s="20"/>
      <c r="D55" s="20"/>
      <c r="E55" s="20"/>
      <c r="J55" s="7"/>
      <c r="L55" s="20"/>
      <c r="M55" s="20"/>
      <c r="N55" s="20"/>
      <c r="R55" s="24"/>
      <c r="S55"/>
      <c r="V55" s="24"/>
      <c r="W55" s="24"/>
    </row>
    <row r="56" spans="2:23" s="1" customFormat="1" ht="15.75" customHeight="1">
      <c r="B56" s="14"/>
      <c r="C56" s="44" t="s">
        <v>9</v>
      </c>
      <c r="D56" s="44"/>
      <c r="E56" s="44"/>
      <c r="F56" s="11"/>
      <c r="G56" s="11"/>
      <c r="H56" s="11"/>
      <c r="I56" s="11"/>
      <c r="J56" s="7"/>
      <c r="L56" s="305"/>
      <c r="M56" s="305"/>
      <c r="N56" s="305"/>
      <c r="R56" s="24"/>
      <c r="S56"/>
      <c r="V56" s="24"/>
      <c r="W56" s="24"/>
    </row>
    <row r="57" spans="2:23" s="1" customFormat="1" ht="15.75" customHeight="1">
      <c r="B57" s="11"/>
      <c r="C57" s="196"/>
      <c r="D57" s="44" t="s">
        <v>57</v>
      </c>
      <c r="E57" s="44"/>
      <c r="F57" s="11"/>
      <c r="G57" s="11"/>
      <c r="H57" s="11"/>
      <c r="I57" s="11"/>
      <c r="J57" s="7"/>
      <c r="L57" s="312">
        <f>+'[1]etb'!$BL$187</f>
        <v>729666</v>
      </c>
      <c r="M57" s="305"/>
      <c r="N57" s="312">
        <v>590229</v>
      </c>
      <c r="R57" s="24"/>
      <c r="S57"/>
      <c r="V57" s="24"/>
      <c r="W57" s="24"/>
    </row>
    <row r="58" spans="2:23" s="1" customFormat="1" ht="15.75" customHeight="1">
      <c r="B58" s="11"/>
      <c r="C58" s="196"/>
      <c r="D58" s="44" t="s">
        <v>277</v>
      </c>
      <c r="E58" s="44"/>
      <c r="F58" s="11"/>
      <c r="G58" s="11"/>
      <c r="H58" s="11"/>
      <c r="I58" s="11"/>
      <c r="J58" s="7"/>
      <c r="L58" s="313">
        <f>+'[1]etb'!$BS$187</f>
        <v>44890</v>
      </c>
      <c r="M58" s="305"/>
      <c r="N58" s="313">
        <v>44874</v>
      </c>
      <c r="R58" s="24"/>
      <c r="S58"/>
      <c r="V58" s="24"/>
      <c r="W58" s="24"/>
    </row>
    <row r="59" spans="2:23" s="1" customFormat="1" ht="15.75" customHeight="1">
      <c r="B59" s="11"/>
      <c r="C59" s="196"/>
      <c r="D59" s="44" t="s">
        <v>113</v>
      </c>
      <c r="E59" s="44"/>
      <c r="F59" s="11"/>
      <c r="G59" s="11"/>
      <c r="H59" s="11"/>
      <c r="I59" s="11"/>
      <c r="J59" s="7"/>
      <c r="L59" s="313">
        <f>+SUM('[1]etb'!$BM$187:$BQ$187)+'[1]etb'!$BW$187+'[1]etb'!$BX$187+'[1]etb'!$CA$187+'[1]etb'!$BA$187</f>
        <v>715354</v>
      </c>
      <c r="M59" s="305"/>
      <c r="N59" s="313">
        <f>10455+369025+90857+213789+45808+5496</f>
        <v>735430</v>
      </c>
      <c r="R59" s="24"/>
      <c r="S59"/>
      <c r="V59" s="24"/>
      <c r="W59" s="24"/>
    </row>
    <row r="60" spans="2:23" s="1" customFormat="1" ht="15.75" customHeight="1">
      <c r="B60" s="11"/>
      <c r="C60" s="196"/>
      <c r="D60" s="197" t="s">
        <v>114</v>
      </c>
      <c r="E60" s="44"/>
      <c r="F60" s="11"/>
      <c r="G60" s="11"/>
      <c r="H60" s="11"/>
      <c r="I60" s="11"/>
      <c r="J60" s="7"/>
      <c r="L60" s="313">
        <f>+'[1]etb'!$BR$187+SUM('[1]etb'!$BY$187:$BZ$187)</f>
        <v>478532</v>
      </c>
      <c r="M60" s="305"/>
      <c r="N60" s="313">
        <f>36820+2988-23+453128</f>
        <v>492913</v>
      </c>
      <c r="R60" s="24"/>
      <c r="S60"/>
      <c r="V60" s="24"/>
      <c r="W60" s="24"/>
    </row>
    <row r="61" spans="2:23" s="1" customFormat="1" ht="15.75" customHeight="1">
      <c r="B61" s="11"/>
      <c r="C61" s="44"/>
      <c r="D61" s="44"/>
      <c r="E61" s="44"/>
      <c r="F61" s="11"/>
      <c r="G61" s="11"/>
      <c r="H61" s="11"/>
      <c r="I61" s="11"/>
      <c r="J61" s="7"/>
      <c r="L61" s="314">
        <f>SUM(L57:L60)</f>
        <v>1968442</v>
      </c>
      <c r="M61" s="305"/>
      <c r="N61" s="314">
        <f>SUM(N57:N60)</f>
        <v>1863446</v>
      </c>
      <c r="R61" s="24">
        <f>+'[1]etb'!$CC$187-L61+'[1]etb'!$BA$187</f>
        <v>0</v>
      </c>
      <c r="S61"/>
      <c r="V61" s="24"/>
      <c r="W61" s="24"/>
    </row>
    <row r="62" spans="2:23" s="1" customFormat="1" ht="15.75" customHeight="1">
      <c r="B62" s="14"/>
      <c r="C62" s="44" t="s">
        <v>10</v>
      </c>
      <c r="D62" s="44"/>
      <c r="E62" s="44"/>
      <c r="F62" s="11"/>
      <c r="G62" s="11"/>
      <c r="H62" s="11"/>
      <c r="I62" s="11"/>
      <c r="J62" s="7"/>
      <c r="L62" s="305"/>
      <c r="M62" s="305"/>
      <c r="N62" s="305"/>
      <c r="R62" s="24"/>
      <c r="S62"/>
      <c r="V62" s="24"/>
      <c r="W62" s="24"/>
    </row>
    <row r="63" spans="2:23" s="1" customFormat="1" ht="15.75" customHeight="1">
      <c r="B63" s="11"/>
      <c r="C63" s="196"/>
      <c r="D63" s="44" t="s">
        <v>115</v>
      </c>
      <c r="E63" s="44"/>
      <c r="F63" s="11"/>
      <c r="G63" s="11"/>
      <c r="H63" s="11"/>
      <c r="I63" s="11"/>
      <c r="J63" s="7"/>
      <c r="L63" s="312">
        <f>-SUM('[1]etb'!$CG$187:$CK$187)-'[1]etb'!$CP$187</f>
        <v>535520</v>
      </c>
      <c r="M63" s="305"/>
      <c r="N63" s="312">
        <f>260343+29602+143192+61801</f>
        <v>494938</v>
      </c>
      <c r="R63" s="24"/>
      <c r="S63"/>
      <c r="V63" s="24"/>
      <c r="W63" s="24"/>
    </row>
    <row r="64" spans="2:23" s="1" customFormat="1" ht="15.75" customHeight="1">
      <c r="B64" s="11"/>
      <c r="C64" s="196"/>
      <c r="D64" s="44" t="s">
        <v>40</v>
      </c>
      <c r="E64" s="44"/>
      <c r="F64" s="11"/>
      <c r="G64" s="11"/>
      <c r="H64" s="11"/>
      <c r="I64" s="11"/>
      <c r="J64" s="7"/>
      <c r="L64" s="313">
        <f>-'[1]etb'!$CE$187-'[1]etb'!$CF$187</f>
        <v>383244</v>
      </c>
      <c r="M64" s="305"/>
      <c r="N64" s="313">
        <f>469442+163</f>
        <v>469605</v>
      </c>
      <c r="R64" s="24"/>
      <c r="S64"/>
      <c r="V64" s="24"/>
      <c r="W64" s="24"/>
    </row>
    <row r="65" spans="2:23" s="1" customFormat="1" ht="15.75" customHeight="1">
      <c r="B65" s="11"/>
      <c r="C65" s="196"/>
      <c r="D65" s="44" t="s">
        <v>0</v>
      </c>
      <c r="E65" s="44"/>
      <c r="F65" s="11"/>
      <c r="G65" s="11"/>
      <c r="H65" s="11"/>
      <c r="I65" s="11"/>
      <c r="J65" s="7"/>
      <c r="L65" s="313">
        <f>-'[1]etb'!$CL$187</f>
        <v>14830</v>
      </c>
      <c r="M65" s="305"/>
      <c r="N65" s="313">
        <f>37955</f>
        <v>37955</v>
      </c>
      <c r="R65" s="24"/>
      <c r="S65"/>
      <c r="V65" s="24"/>
      <c r="W65" s="24"/>
    </row>
    <row r="66" spans="2:23" s="1" customFormat="1" ht="15.75" customHeight="1">
      <c r="B66" s="11"/>
      <c r="C66" s="44"/>
      <c r="D66" s="44"/>
      <c r="E66" s="44"/>
      <c r="F66" s="11"/>
      <c r="G66" s="11"/>
      <c r="H66" s="11"/>
      <c r="I66" s="11"/>
      <c r="J66" s="7"/>
      <c r="L66" s="314">
        <f>SUM(L63:L65)</f>
        <v>933594</v>
      </c>
      <c r="M66" s="305"/>
      <c r="N66" s="314">
        <f>SUM(N63:N65)</f>
        <v>1002498</v>
      </c>
      <c r="R66" s="24">
        <f>+'[1]etb'!$CS$187+L66</f>
        <v>0</v>
      </c>
      <c r="S66"/>
      <c r="V66" s="24"/>
      <c r="W66" s="24"/>
    </row>
    <row r="67" spans="2:23" s="1" customFormat="1" ht="15.75" customHeight="1">
      <c r="B67" s="11"/>
      <c r="C67" s="44"/>
      <c r="D67" s="44"/>
      <c r="E67" s="44"/>
      <c r="F67" s="11"/>
      <c r="G67" s="11"/>
      <c r="H67" s="11"/>
      <c r="I67" s="11"/>
      <c r="J67" s="7"/>
      <c r="L67" s="305"/>
      <c r="M67" s="305"/>
      <c r="N67" s="305"/>
      <c r="R67" s="24"/>
      <c r="S67"/>
      <c r="V67" s="24"/>
      <c r="W67" s="24"/>
    </row>
    <row r="68" spans="2:23" s="1" customFormat="1" ht="15.75" customHeight="1">
      <c r="B68" s="11"/>
      <c r="C68" s="44"/>
      <c r="D68" s="44"/>
      <c r="E68" s="44"/>
      <c r="F68" s="11"/>
      <c r="G68" s="11"/>
      <c r="H68" s="11"/>
      <c r="I68" s="11"/>
      <c r="J68" s="7"/>
      <c r="L68" s="305"/>
      <c r="M68" s="305"/>
      <c r="N68" s="305"/>
      <c r="R68" s="24"/>
      <c r="S68"/>
      <c r="V68" s="24"/>
      <c r="W68" s="24"/>
    </row>
    <row r="69" spans="2:23" s="1" customFormat="1" ht="15.75" customHeight="1">
      <c r="B69" s="14"/>
      <c r="C69" s="44" t="s">
        <v>41</v>
      </c>
      <c r="D69" s="44"/>
      <c r="E69" s="44"/>
      <c r="F69" s="11"/>
      <c r="G69" s="11"/>
      <c r="H69" s="11"/>
      <c r="I69" s="11"/>
      <c r="J69" s="7"/>
      <c r="L69" s="305">
        <f>L61-L66</f>
        <v>1034848</v>
      </c>
      <c r="M69" s="305"/>
      <c r="N69" s="305">
        <f>N61-N66</f>
        <v>860948</v>
      </c>
      <c r="R69" s="24"/>
      <c r="S69"/>
      <c r="V69" s="24"/>
      <c r="W69" s="24"/>
    </row>
    <row r="70" spans="2:23" s="4" customFormat="1" ht="15.75" customHeight="1" thickBot="1">
      <c r="B70" s="12"/>
      <c r="C70" s="183"/>
      <c r="D70" s="183"/>
      <c r="E70" s="183"/>
      <c r="F70" s="12"/>
      <c r="G70" s="12"/>
      <c r="H70" s="12"/>
      <c r="I70" s="12"/>
      <c r="J70" s="7"/>
      <c r="L70" s="315">
        <f>SUM(L49:L54)+L69</f>
        <v>4460745</v>
      </c>
      <c r="M70" s="306"/>
      <c r="N70" s="315">
        <f>SUM(N49:N54)+N69</f>
        <v>4208785</v>
      </c>
      <c r="R70" s="24"/>
      <c r="S70"/>
      <c r="V70" s="24"/>
      <c r="W70" s="24"/>
    </row>
    <row r="71" spans="2:23" s="4" customFormat="1" ht="15.75" customHeight="1" thickTop="1">
      <c r="B71" s="12"/>
      <c r="C71" s="44" t="s">
        <v>294</v>
      </c>
      <c r="D71" s="183"/>
      <c r="E71" s="183"/>
      <c r="F71" s="12"/>
      <c r="G71" s="12"/>
      <c r="H71" s="12"/>
      <c r="I71" s="12"/>
      <c r="J71" s="7"/>
      <c r="L71" s="307"/>
      <c r="M71" s="306"/>
      <c r="N71" s="307"/>
      <c r="R71" s="24"/>
      <c r="S71"/>
      <c r="V71" s="24"/>
      <c r="W71" s="24"/>
    </row>
    <row r="72" spans="2:23" s="1" customFormat="1" ht="15.75" customHeight="1">
      <c r="B72" s="11"/>
      <c r="C72" s="44" t="s">
        <v>42</v>
      </c>
      <c r="D72" s="44"/>
      <c r="E72" s="44"/>
      <c r="F72" s="11"/>
      <c r="G72" s="11"/>
      <c r="H72" s="11"/>
      <c r="I72" s="11"/>
      <c r="J72" s="7"/>
      <c r="L72" s="305">
        <f>-'[1]etb'!$AI$187</f>
        <v>490623</v>
      </c>
      <c r="M72" s="305"/>
      <c r="N72" s="305">
        <v>490623</v>
      </c>
      <c r="R72" s="24"/>
      <c r="S72"/>
      <c r="V72" s="24"/>
      <c r="W72" s="24"/>
    </row>
    <row r="73" spans="2:23" s="1" customFormat="1" ht="15.75" customHeight="1">
      <c r="B73" s="11"/>
      <c r="C73" s="44" t="s">
        <v>12</v>
      </c>
      <c r="D73" s="44"/>
      <c r="E73" s="44"/>
      <c r="F73" s="11"/>
      <c r="G73" s="11"/>
      <c r="H73" s="11"/>
      <c r="I73" s="11"/>
      <c r="J73" s="7"/>
      <c r="L73" s="305">
        <f>-SUM('[1]etb'!$AJ$187:$AO$187)</f>
        <v>2336230</v>
      </c>
      <c r="M73" s="305"/>
      <c r="N73" s="305">
        <v>2284905</v>
      </c>
      <c r="R73" s="24"/>
      <c r="S73"/>
      <c r="V73" s="24"/>
      <c r="W73" s="24"/>
    </row>
    <row r="74" spans="2:23" s="1" customFormat="1" ht="15.75" customHeight="1">
      <c r="B74" s="11"/>
      <c r="C74" s="44" t="s">
        <v>278</v>
      </c>
      <c r="D74" s="198"/>
      <c r="E74" s="44"/>
      <c r="F74" s="11"/>
      <c r="G74" s="11"/>
      <c r="H74" s="11"/>
      <c r="I74" s="11"/>
      <c r="J74" s="7"/>
      <c r="L74" s="316">
        <f>SUM(L72:L73)</f>
        <v>2826853</v>
      </c>
      <c r="M74" s="305"/>
      <c r="N74" s="316">
        <f>SUM(N72:N73)</f>
        <v>2775528</v>
      </c>
      <c r="R74" s="24"/>
      <c r="S74"/>
      <c r="V74" s="24"/>
      <c r="W74" s="24"/>
    </row>
    <row r="75" spans="2:23" s="1" customFormat="1" ht="15.75" customHeight="1">
      <c r="B75" s="11"/>
      <c r="C75" s="44"/>
      <c r="D75" s="198"/>
      <c r="E75" s="44"/>
      <c r="F75" s="11"/>
      <c r="G75" s="11"/>
      <c r="H75" s="11"/>
      <c r="I75" s="11"/>
      <c r="J75" s="7"/>
      <c r="L75" s="307"/>
      <c r="M75" s="305"/>
      <c r="N75" s="307"/>
      <c r="R75" s="24"/>
      <c r="S75"/>
      <c r="V75" s="24"/>
      <c r="W75" s="24"/>
    </row>
    <row r="76" spans="2:23" s="1" customFormat="1" ht="15.75" customHeight="1">
      <c r="B76" s="14"/>
      <c r="C76" s="44" t="s">
        <v>87</v>
      </c>
      <c r="D76" s="44"/>
      <c r="E76" s="44"/>
      <c r="F76" s="11"/>
      <c r="G76" s="11"/>
      <c r="H76" s="11"/>
      <c r="I76" s="11"/>
      <c r="J76" s="7"/>
      <c r="L76" s="305">
        <f>-'[1]etb'!$AP$187</f>
        <v>1480654</v>
      </c>
      <c r="M76" s="305"/>
      <c r="N76" s="305">
        <v>1331655</v>
      </c>
      <c r="R76" s="24"/>
      <c r="S76"/>
      <c r="V76" s="24"/>
      <c r="W76" s="24"/>
    </row>
    <row r="77" spans="2:23" s="1" customFormat="1" ht="15.75" customHeight="1">
      <c r="B77" s="14"/>
      <c r="C77" s="44" t="s">
        <v>14</v>
      </c>
      <c r="D77" s="44"/>
      <c r="E77" s="44"/>
      <c r="F77" s="11"/>
      <c r="G77" s="11"/>
      <c r="H77" s="11"/>
      <c r="I77" s="11"/>
      <c r="J77" s="7"/>
      <c r="L77" s="305">
        <f>-'[1]etb'!$AT$187-'[1]etb'!$AS$187</f>
        <v>78148</v>
      </c>
      <c r="M77" s="305"/>
      <c r="N77" s="305">
        <f>32751+73</f>
        <v>32824</v>
      </c>
      <c r="R77" s="24"/>
      <c r="S77"/>
      <c r="V77" s="24"/>
      <c r="W77" s="24"/>
    </row>
    <row r="78" spans="2:23" s="1" customFormat="1" ht="15.75" customHeight="1">
      <c r="B78" s="14"/>
      <c r="C78" s="44" t="s">
        <v>279</v>
      </c>
      <c r="D78" s="44"/>
      <c r="E78" s="44"/>
      <c r="F78" s="11"/>
      <c r="G78" s="11"/>
      <c r="H78" s="11"/>
      <c r="I78" s="11"/>
      <c r="J78" s="7"/>
      <c r="L78" s="305">
        <f>-'[1]etb'!$AR$187</f>
        <v>11187</v>
      </c>
      <c r="M78" s="305"/>
      <c r="N78" s="305">
        <v>11721</v>
      </c>
      <c r="R78" s="24"/>
      <c r="S78"/>
      <c r="V78" s="24"/>
      <c r="W78" s="24"/>
    </row>
    <row r="79" spans="2:23" s="1" customFormat="1" ht="15.75" customHeight="1">
      <c r="B79" s="14"/>
      <c r="C79" s="44" t="s">
        <v>58</v>
      </c>
      <c r="D79" s="44"/>
      <c r="E79" s="44"/>
      <c r="F79" s="11"/>
      <c r="G79" s="11"/>
      <c r="H79" s="11"/>
      <c r="I79" s="11"/>
      <c r="J79" s="7"/>
      <c r="L79" s="20">
        <f>-'[1]etb'!$AQ$187</f>
        <v>63903</v>
      </c>
      <c r="M79" s="305"/>
      <c r="N79" s="20">
        <v>57057</v>
      </c>
      <c r="R79" s="24"/>
      <c r="S79"/>
      <c r="V79" s="24"/>
      <c r="W79" s="24"/>
    </row>
    <row r="80" spans="2:23" s="4" customFormat="1" ht="15.75" customHeight="1" thickBot="1">
      <c r="B80" s="12"/>
      <c r="C80" s="183"/>
      <c r="D80" s="183"/>
      <c r="E80" s="183"/>
      <c r="F80" s="12"/>
      <c r="G80" s="12"/>
      <c r="H80" s="12"/>
      <c r="I80" s="12"/>
      <c r="J80" s="7"/>
      <c r="L80" s="315">
        <f>SUM(L74:L79)</f>
        <v>4460745</v>
      </c>
      <c r="M80" s="306"/>
      <c r="N80" s="315">
        <f>SUM(N74:N79)</f>
        <v>4208785</v>
      </c>
      <c r="Q80" s="24">
        <f>+L70-L80</f>
        <v>0</v>
      </c>
      <c r="R80" s="24">
        <f>+L70-L80</f>
        <v>0</v>
      </c>
      <c r="V80" s="24"/>
      <c r="W80" s="24"/>
    </row>
    <row r="81" spans="2:23" s="1" customFormat="1" ht="15.75" customHeight="1" thickTop="1">
      <c r="B81" s="11"/>
      <c r="C81" s="44"/>
      <c r="D81" s="44"/>
      <c r="E81" s="44"/>
      <c r="F81" s="11"/>
      <c r="G81" s="11"/>
      <c r="H81" s="11"/>
      <c r="I81" s="11"/>
      <c r="J81" s="7"/>
      <c r="L81" s="305"/>
      <c r="M81" s="305"/>
      <c r="N81" s="305"/>
      <c r="R81" s="24">
        <f>+N70-N80</f>
        <v>0</v>
      </c>
      <c r="S81"/>
      <c r="V81" s="24"/>
      <c r="W81" s="24"/>
    </row>
    <row r="82" spans="2:23" s="1" customFormat="1" ht="15.75" customHeight="1">
      <c r="B82" s="14"/>
      <c r="C82" s="44" t="s">
        <v>13</v>
      </c>
      <c r="D82" s="44"/>
      <c r="E82" s="44"/>
      <c r="F82" s="11"/>
      <c r="G82" s="11"/>
      <c r="H82" s="11"/>
      <c r="I82" s="11"/>
      <c r="J82" s="7"/>
      <c r="L82" s="304">
        <f>ROUND((L74-L54)/L72*100,)</f>
        <v>569</v>
      </c>
      <c r="M82" s="304"/>
      <c r="N82" s="304">
        <f>ROUND((N74-N54)/L72*100,)</f>
        <v>558</v>
      </c>
      <c r="R82" s="24"/>
      <c r="S82"/>
      <c r="V82" s="24"/>
      <c r="W82" s="24"/>
    </row>
    <row r="83" spans="2:23" s="1" customFormat="1" ht="15.75" customHeight="1">
      <c r="B83" s="14"/>
      <c r="C83" s="11"/>
      <c r="D83" s="11"/>
      <c r="E83" s="11"/>
      <c r="F83" s="11"/>
      <c r="G83" s="11"/>
      <c r="H83" s="11"/>
      <c r="I83" s="11"/>
      <c r="J83" s="7"/>
      <c r="L83" s="2"/>
      <c r="M83" s="2"/>
      <c r="N83" s="2"/>
      <c r="R83" s="24"/>
      <c r="S83"/>
      <c r="V83" s="24"/>
      <c r="W83" s="24"/>
    </row>
    <row r="84" spans="2:23" s="1" customFormat="1" ht="15.75" customHeight="1">
      <c r="B84" s="332" t="s">
        <v>131</v>
      </c>
      <c r="C84" s="332"/>
      <c r="D84" s="332"/>
      <c r="E84" s="332"/>
      <c r="F84" s="332"/>
      <c r="G84" s="332"/>
      <c r="H84" s="332"/>
      <c r="I84" s="332"/>
      <c r="J84" s="332"/>
      <c r="K84" s="332"/>
      <c r="L84" s="332"/>
      <c r="M84" s="332"/>
      <c r="N84" s="332"/>
      <c r="R84" s="24"/>
      <c r="S84"/>
      <c r="V84" s="24"/>
      <c r="W84" s="24"/>
    </row>
    <row r="85" spans="2:23" s="1" customFormat="1" ht="15.75" customHeight="1">
      <c r="B85" s="328" t="s">
        <v>129</v>
      </c>
      <c r="C85" s="328"/>
      <c r="D85" s="328"/>
      <c r="E85" s="328"/>
      <c r="F85" s="328"/>
      <c r="G85" s="328"/>
      <c r="H85" s="328"/>
      <c r="I85" s="328"/>
      <c r="J85" s="328"/>
      <c r="K85" s="328"/>
      <c r="L85" s="328"/>
      <c r="M85" s="328"/>
      <c r="N85" s="328"/>
      <c r="R85" s="24"/>
      <c r="S85"/>
      <c r="V85" s="24"/>
      <c r="W85" s="24"/>
    </row>
    <row r="86" spans="3:23" s="1" customFormat="1" ht="15.75" customHeight="1">
      <c r="C86" s="11"/>
      <c r="D86" s="11"/>
      <c r="E86" s="11"/>
      <c r="F86" s="11"/>
      <c r="G86" s="11"/>
      <c r="H86" s="11"/>
      <c r="I86" s="11"/>
      <c r="J86" s="7"/>
      <c r="L86" s="2"/>
      <c r="M86" s="2"/>
      <c r="N86" s="2"/>
      <c r="R86" s="24"/>
      <c r="S86"/>
      <c r="V86" s="24"/>
      <c r="W86" s="24"/>
    </row>
    <row r="87" spans="3:23" s="1" customFormat="1" ht="15.75" customHeight="1">
      <c r="C87" s="11"/>
      <c r="D87" s="11"/>
      <c r="E87" s="11"/>
      <c r="F87" s="11"/>
      <c r="G87" s="11"/>
      <c r="H87" s="11"/>
      <c r="I87" s="11"/>
      <c r="J87" s="7"/>
      <c r="L87" s="2"/>
      <c r="M87" s="2"/>
      <c r="N87" s="2"/>
      <c r="R87" s="24"/>
      <c r="S87"/>
      <c r="V87" s="24"/>
      <c r="W87" s="24"/>
    </row>
    <row r="88" spans="3:23" s="1" customFormat="1" ht="15.75" customHeight="1">
      <c r="C88" s="11"/>
      <c r="D88" s="11"/>
      <c r="E88" s="11"/>
      <c r="F88" s="11"/>
      <c r="G88" s="11"/>
      <c r="H88" s="11"/>
      <c r="I88" s="11"/>
      <c r="J88" s="7"/>
      <c r="L88" s="2"/>
      <c r="M88" s="2"/>
      <c r="N88" s="2"/>
      <c r="R88" s="24"/>
      <c r="S88"/>
      <c r="V88" s="24"/>
      <c r="W88" s="24"/>
    </row>
    <row r="89" spans="2:23" s="1" customFormat="1" ht="15.75" customHeight="1">
      <c r="B89" s="183" t="s">
        <v>16</v>
      </c>
      <c r="C89" s="11"/>
      <c r="D89" s="11"/>
      <c r="E89" s="11"/>
      <c r="F89" s="11"/>
      <c r="G89" s="11"/>
      <c r="H89" s="11"/>
      <c r="I89" s="11"/>
      <c r="J89" s="7"/>
      <c r="R89" s="24"/>
      <c r="S89"/>
      <c r="V89" s="24"/>
      <c r="W89" s="24"/>
    </row>
    <row r="90" spans="2:23" s="1" customFormat="1" ht="15.75" customHeight="1">
      <c r="B90" s="12"/>
      <c r="C90" s="11"/>
      <c r="D90" s="11"/>
      <c r="E90" s="11"/>
      <c r="F90" s="11"/>
      <c r="G90" s="11"/>
      <c r="H90" s="11"/>
      <c r="I90" s="11"/>
      <c r="J90" s="7"/>
      <c r="R90" s="24"/>
      <c r="S90"/>
      <c r="V90" s="24"/>
      <c r="W90" s="24"/>
    </row>
    <row r="91" spans="2:23" s="5" customFormat="1" ht="15" customHeight="1">
      <c r="B91" s="171" t="s">
        <v>151</v>
      </c>
      <c r="C91" s="165" t="s">
        <v>152</v>
      </c>
      <c r="D91" s="166"/>
      <c r="E91" s="166"/>
      <c r="F91" s="166"/>
      <c r="G91" s="166"/>
      <c r="H91" s="167"/>
      <c r="I91" s="168"/>
      <c r="J91" s="269"/>
      <c r="K91" s="168"/>
      <c r="L91" s="169"/>
      <c r="M91" s="170"/>
      <c r="O91" s="170"/>
      <c r="R91" s="203"/>
      <c r="V91" s="203"/>
      <c r="W91" s="203"/>
    </row>
    <row r="92" spans="2:23" s="1" customFormat="1" ht="15.75" customHeight="1">
      <c r="B92" s="7"/>
      <c r="C92" s="11"/>
      <c r="D92" s="11"/>
      <c r="E92" s="11"/>
      <c r="F92" s="11"/>
      <c r="G92" s="11"/>
      <c r="H92" s="11"/>
      <c r="I92" s="11"/>
      <c r="J92" s="7"/>
      <c r="R92" s="24"/>
      <c r="S92"/>
      <c r="V92" s="24"/>
      <c r="W92" s="24"/>
    </row>
    <row r="93" spans="2:23" s="1" customFormat="1" ht="15.75" customHeight="1">
      <c r="B93" s="118" t="s">
        <v>153</v>
      </c>
      <c r="C93" s="12" t="s">
        <v>17</v>
      </c>
      <c r="D93" s="11"/>
      <c r="E93" s="11"/>
      <c r="F93" s="11"/>
      <c r="G93" s="11"/>
      <c r="H93" s="11"/>
      <c r="I93" s="11"/>
      <c r="J93" s="7"/>
      <c r="R93" s="24"/>
      <c r="S93"/>
      <c r="V93" s="24"/>
      <c r="W93" s="24"/>
    </row>
    <row r="94" spans="2:23" s="1" customFormat="1" ht="15.75" customHeight="1">
      <c r="B94" s="7"/>
      <c r="C94" s="340" t="s">
        <v>270</v>
      </c>
      <c r="D94" s="340"/>
      <c r="E94" s="340"/>
      <c r="F94" s="340"/>
      <c r="G94" s="340"/>
      <c r="H94" s="340"/>
      <c r="I94" s="340"/>
      <c r="J94" s="340"/>
      <c r="K94" s="340"/>
      <c r="L94" s="340"/>
      <c r="M94" s="340"/>
      <c r="N94" s="340"/>
      <c r="O94" s="340"/>
      <c r="P94" s="340"/>
      <c r="R94" s="24"/>
      <c r="S94"/>
      <c r="V94" s="24"/>
      <c r="W94" s="24"/>
    </row>
    <row r="95" spans="2:23" s="1" customFormat="1" ht="15.75" customHeight="1">
      <c r="B95" s="7"/>
      <c r="C95" s="340"/>
      <c r="D95" s="340"/>
      <c r="E95" s="340"/>
      <c r="F95" s="340"/>
      <c r="G95" s="340"/>
      <c r="H95" s="340"/>
      <c r="I95" s="340"/>
      <c r="J95" s="340"/>
      <c r="K95" s="340"/>
      <c r="L95" s="340"/>
      <c r="M95" s="340"/>
      <c r="N95" s="340"/>
      <c r="O95" s="340"/>
      <c r="P95" s="340"/>
      <c r="R95" s="24"/>
      <c r="S95"/>
      <c r="V95" s="24"/>
      <c r="W95" s="24"/>
    </row>
    <row r="96" spans="2:23" s="1" customFormat="1" ht="15.75" customHeight="1">
      <c r="B96" s="7"/>
      <c r="C96" s="46"/>
      <c r="D96" s="46"/>
      <c r="E96" s="46"/>
      <c r="F96" s="46"/>
      <c r="G96" s="46"/>
      <c r="H96" s="46"/>
      <c r="I96" s="46"/>
      <c r="J96" s="80"/>
      <c r="K96" s="46"/>
      <c r="L96" s="46"/>
      <c r="M96" s="46"/>
      <c r="N96" s="46"/>
      <c r="O96" s="46"/>
      <c r="P96" s="46"/>
      <c r="R96" s="24"/>
      <c r="S96"/>
      <c r="V96" s="24"/>
      <c r="W96" s="24"/>
    </row>
    <row r="97" spans="2:23" s="1" customFormat="1" ht="15.75" customHeight="1">
      <c r="B97" s="7"/>
      <c r="C97" s="340" t="s">
        <v>298</v>
      </c>
      <c r="D97" s="340"/>
      <c r="E97" s="340"/>
      <c r="F97" s="340"/>
      <c r="G97" s="340"/>
      <c r="H97" s="340"/>
      <c r="I97" s="340"/>
      <c r="J97" s="340"/>
      <c r="K97" s="340"/>
      <c r="L97" s="340"/>
      <c r="M97" s="340"/>
      <c r="N97" s="340"/>
      <c r="O97" s="340"/>
      <c r="P97" s="340"/>
      <c r="R97" s="24"/>
      <c r="S97"/>
      <c r="V97" s="24"/>
      <c r="W97" s="24"/>
    </row>
    <row r="98" spans="2:23" s="1" customFormat="1" ht="15.75" customHeight="1">
      <c r="B98" s="7"/>
      <c r="C98" s="340"/>
      <c r="D98" s="340"/>
      <c r="E98" s="340"/>
      <c r="F98" s="340"/>
      <c r="G98" s="340"/>
      <c r="H98" s="340"/>
      <c r="I98" s="340"/>
      <c r="J98" s="340"/>
      <c r="K98" s="340"/>
      <c r="L98" s="340"/>
      <c r="M98" s="340"/>
      <c r="N98" s="340"/>
      <c r="O98" s="340"/>
      <c r="P98" s="340"/>
      <c r="R98" s="24"/>
      <c r="S98"/>
      <c r="V98" s="24"/>
      <c r="W98" s="24"/>
    </row>
    <row r="99" spans="2:23" s="1" customFormat="1" ht="15.75" customHeight="1">
      <c r="B99" s="7"/>
      <c r="C99" s="46"/>
      <c r="D99" s="46"/>
      <c r="E99" s="46"/>
      <c r="F99" s="46"/>
      <c r="G99" s="46"/>
      <c r="H99" s="46"/>
      <c r="I99" s="46"/>
      <c r="J99" s="80"/>
      <c r="K99" s="46"/>
      <c r="L99" s="46"/>
      <c r="M99" s="46"/>
      <c r="N99" s="46"/>
      <c r="O99" s="46"/>
      <c r="P99" s="46"/>
      <c r="R99" s="24"/>
      <c r="S99"/>
      <c r="V99" s="24"/>
      <c r="W99" s="24"/>
    </row>
    <row r="100" spans="2:23" s="1" customFormat="1" ht="15" customHeight="1">
      <c r="B100" s="118" t="s">
        <v>154</v>
      </c>
      <c r="C100" s="172" t="s">
        <v>155</v>
      </c>
      <c r="D100" s="173"/>
      <c r="E100" s="173"/>
      <c r="F100" s="173"/>
      <c r="G100" s="173"/>
      <c r="H100" s="174"/>
      <c r="I100" s="175"/>
      <c r="J100" s="30"/>
      <c r="K100" s="175"/>
      <c r="M100" s="173"/>
      <c r="O100" s="173"/>
      <c r="R100" s="24"/>
      <c r="V100" s="24"/>
      <c r="W100" s="24"/>
    </row>
    <row r="101" spans="2:23" s="1" customFormat="1" ht="15.75" customHeight="1">
      <c r="B101" s="10"/>
      <c r="C101" s="323" t="s">
        <v>156</v>
      </c>
      <c r="D101" s="323"/>
      <c r="E101" s="323"/>
      <c r="F101" s="323"/>
      <c r="G101" s="323"/>
      <c r="H101" s="323"/>
      <c r="I101" s="323"/>
      <c r="J101" s="323"/>
      <c r="K101" s="323"/>
      <c r="L101" s="323"/>
      <c r="M101" s="323"/>
      <c r="N101" s="323"/>
      <c r="R101" s="24"/>
      <c r="S101"/>
      <c r="V101" s="24"/>
      <c r="W101" s="24"/>
    </row>
    <row r="102" spans="2:23" s="1" customFormat="1" ht="15.75" customHeight="1">
      <c r="B102" s="10"/>
      <c r="C102" s="12"/>
      <c r="D102" s="11"/>
      <c r="E102" s="3"/>
      <c r="F102" s="3"/>
      <c r="J102" s="7"/>
      <c r="L102" s="40"/>
      <c r="M102" s="40"/>
      <c r="N102" s="40"/>
      <c r="R102" s="24"/>
      <c r="S102"/>
      <c r="V102" s="24"/>
      <c r="W102" s="24"/>
    </row>
    <row r="103" spans="2:23" s="1" customFormat="1" ht="15.75" customHeight="1">
      <c r="B103" s="9" t="s">
        <v>157</v>
      </c>
      <c r="C103" s="172" t="s">
        <v>268</v>
      </c>
      <c r="D103" s="11"/>
      <c r="E103" s="3"/>
      <c r="F103" s="3"/>
      <c r="J103" s="7"/>
      <c r="L103" s="30"/>
      <c r="M103" s="30"/>
      <c r="N103" s="30"/>
      <c r="R103" s="24"/>
      <c r="S103"/>
      <c r="V103" s="24"/>
      <c r="W103" s="24"/>
    </row>
    <row r="104" spans="3:23" s="1" customFormat="1" ht="15.75" customHeight="1">
      <c r="C104" s="340" t="s">
        <v>158</v>
      </c>
      <c r="D104" s="340"/>
      <c r="E104" s="340"/>
      <c r="F104" s="340"/>
      <c r="G104" s="340"/>
      <c r="H104" s="340"/>
      <c r="I104" s="340"/>
      <c r="J104" s="340"/>
      <c r="K104" s="340"/>
      <c r="L104" s="340"/>
      <c r="M104" s="340"/>
      <c r="N104" s="340"/>
      <c r="O104" s="340"/>
      <c r="P104" s="340"/>
      <c r="R104" s="24"/>
      <c r="S104"/>
      <c r="V104" s="24"/>
      <c r="W104" s="24"/>
    </row>
    <row r="105" spans="2:23" s="1" customFormat="1" ht="15.75" customHeight="1">
      <c r="B105" s="10"/>
      <c r="C105" s="340"/>
      <c r="D105" s="340"/>
      <c r="E105" s="340"/>
      <c r="F105" s="340"/>
      <c r="G105" s="340"/>
      <c r="H105" s="340"/>
      <c r="I105" s="340"/>
      <c r="J105" s="340"/>
      <c r="K105" s="340"/>
      <c r="L105" s="340"/>
      <c r="M105" s="340"/>
      <c r="N105" s="340"/>
      <c r="O105" s="340"/>
      <c r="P105" s="340"/>
      <c r="R105" s="24"/>
      <c r="S105"/>
      <c r="V105" s="24"/>
      <c r="W105" s="24"/>
    </row>
    <row r="106" spans="2:23" s="1" customFormat="1" ht="15.75" customHeight="1">
      <c r="B106" s="10"/>
      <c r="C106" s="340"/>
      <c r="D106" s="340"/>
      <c r="E106" s="340"/>
      <c r="F106" s="340"/>
      <c r="G106" s="340"/>
      <c r="H106" s="340"/>
      <c r="I106" s="340"/>
      <c r="J106" s="340"/>
      <c r="K106" s="340"/>
      <c r="L106" s="340"/>
      <c r="M106" s="340"/>
      <c r="N106" s="340"/>
      <c r="O106" s="340"/>
      <c r="P106" s="340"/>
      <c r="R106" s="24"/>
      <c r="S106"/>
      <c r="V106" s="24"/>
      <c r="W106" s="24"/>
    </row>
    <row r="107" spans="2:23" s="1" customFormat="1" ht="15.75" customHeight="1">
      <c r="B107" s="10"/>
      <c r="C107" s="7"/>
      <c r="D107" s="11"/>
      <c r="E107" s="3"/>
      <c r="F107" s="3"/>
      <c r="J107" s="7"/>
      <c r="L107" s="38"/>
      <c r="M107" s="7"/>
      <c r="N107" s="38"/>
      <c r="R107" s="24"/>
      <c r="S107"/>
      <c r="V107" s="24"/>
      <c r="W107" s="24"/>
    </row>
    <row r="108" spans="2:23" s="1" customFormat="1" ht="15" customHeight="1">
      <c r="B108" s="118" t="s">
        <v>159</v>
      </c>
      <c r="C108" s="172" t="s">
        <v>160</v>
      </c>
      <c r="H108" s="174"/>
      <c r="I108" s="175"/>
      <c r="J108" s="30"/>
      <c r="K108" s="175"/>
      <c r="M108" s="173"/>
      <c r="O108" s="173"/>
      <c r="R108" s="24"/>
      <c r="V108" s="24"/>
      <c r="W108" s="24"/>
    </row>
    <row r="109" spans="2:23" s="1" customFormat="1" ht="15" customHeight="1">
      <c r="B109" s="118"/>
      <c r="C109" s="80" t="s">
        <v>271</v>
      </c>
      <c r="D109" s="252" t="s">
        <v>273</v>
      </c>
      <c r="E109"/>
      <c r="F109" s="46"/>
      <c r="G109" s="46"/>
      <c r="H109" s="46"/>
      <c r="I109" s="46"/>
      <c r="J109" s="80"/>
      <c r="K109" s="46"/>
      <c r="L109" s="46"/>
      <c r="M109" s="46"/>
      <c r="N109" s="46"/>
      <c r="O109" s="46"/>
      <c r="P109" s="46"/>
      <c r="R109" s="24"/>
      <c r="V109" s="24"/>
      <c r="W109" s="24"/>
    </row>
    <row r="110" spans="2:23" s="1" customFormat="1" ht="15" customHeight="1">
      <c r="B110" s="118"/>
      <c r="D110" s="340" t="s">
        <v>346</v>
      </c>
      <c r="E110" s="340"/>
      <c r="F110" s="340"/>
      <c r="G110" s="340"/>
      <c r="H110" s="340"/>
      <c r="I110" s="340"/>
      <c r="J110" s="340"/>
      <c r="K110" s="340"/>
      <c r="L110" s="340"/>
      <c r="M110" s="340"/>
      <c r="N110" s="340"/>
      <c r="O110" s="340"/>
      <c r="P110" s="340"/>
      <c r="R110" s="24"/>
      <c r="V110" s="24"/>
      <c r="W110" s="24"/>
    </row>
    <row r="111" spans="2:23" s="1" customFormat="1" ht="15" customHeight="1">
      <c r="B111" s="118"/>
      <c r="C111" s="80"/>
      <c r="D111" s="340"/>
      <c r="E111" s="340"/>
      <c r="F111" s="340"/>
      <c r="G111" s="340"/>
      <c r="H111" s="340"/>
      <c r="I111" s="340"/>
      <c r="J111" s="340"/>
      <c r="K111" s="340"/>
      <c r="L111" s="340"/>
      <c r="M111" s="340"/>
      <c r="N111" s="340"/>
      <c r="O111" s="340"/>
      <c r="P111" s="340"/>
      <c r="R111" s="24"/>
      <c r="V111" s="24"/>
      <c r="W111" s="24"/>
    </row>
    <row r="112" spans="2:23" s="1" customFormat="1" ht="15" customHeight="1">
      <c r="B112" s="118"/>
      <c r="C112" s="80"/>
      <c r="D112" s="340"/>
      <c r="E112" s="340"/>
      <c r="F112" s="340"/>
      <c r="G112" s="340"/>
      <c r="H112" s="340"/>
      <c r="I112" s="340"/>
      <c r="J112" s="340"/>
      <c r="K112" s="340"/>
      <c r="L112" s="340"/>
      <c r="M112" s="340"/>
      <c r="N112" s="340"/>
      <c r="O112" s="340"/>
      <c r="P112" s="340"/>
      <c r="R112" s="24"/>
      <c r="V112" s="24"/>
      <c r="W112" s="24"/>
    </row>
    <row r="113" spans="2:23" s="1" customFormat="1" ht="15" customHeight="1">
      <c r="B113" s="118"/>
      <c r="C113" s="80"/>
      <c r="D113" s="340"/>
      <c r="E113" s="340"/>
      <c r="F113" s="340"/>
      <c r="G113" s="340"/>
      <c r="H113" s="340"/>
      <c r="I113" s="340"/>
      <c r="J113" s="340"/>
      <c r="K113" s="340"/>
      <c r="L113" s="340"/>
      <c r="M113" s="340"/>
      <c r="N113" s="340"/>
      <c r="O113" s="340"/>
      <c r="P113" s="340"/>
      <c r="R113" s="24"/>
      <c r="V113" s="24"/>
      <c r="W113" s="24"/>
    </row>
    <row r="114" spans="2:23" s="1" customFormat="1" ht="15" customHeight="1">
      <c r="B114" s="118"/>
      <c r="C114" s="80"/>
      <c r="D114" s="46"/>
      <c r="E114" s="46"/>
      <c r="F114" s="46"/>
      <c r="G114" s="46"/>
      <c r="H114" s="46"/>
      <c r="I114" s="46"/>
      <c r="J114" s="80"/>
      <c r="K114" s="46"/>
      <c r="L114" s="46"/>
      <c r="M114" s="46"/>
      <c r="N114" s="46"/>
      <c r="O114" s="46"/>
      <c r="P114" s="46"/>
      <c r="R114" s="24"/>
      <c r="V114" s="24"/>
      <c r="W114" s="24"/>
    </row>
    <row r="115" spans="2:23" s="1" customFormat="1" ht="15" customHeight="1">
      <c r="B115" s="118"/>
      <c r="C115" s="80" t="s">
        <v>272</v>
      </c>
      <c r="D115" s="252" t="s">
        <v>274</v>
      </c>
      <c r="E115" s="46"/>
      <c r="F115" s="46"/>
      <c r="G115" s="46"/>
      <c r="H115" s="46"/>
      <c r="I115" s="46"/>
      <c r="J115" s="80"/>
      <c r="K115" s="46"/>
      <c r="L115" s="46"/>
      <c r="M115" s="46"/>
      <c r="N115" s="46"/>
      <c r="O115" s="46"/>
      <c r="P115" s="46"/>
      <c r="R115" s="24"/>
      <c r="V115" s="24"/>
      <c r="W115" s="24"/>
    </row>
    <row r="116" spans="2:23" s="1" customFormat="1" ht="15" customHeight="1">
      <c r="B116" s="118"/>
      <c r="D116" s="340" t="s">
        <v>373</v>
      </c>
      <c r="E116" s="340"/>
      <c r="F116" s="340"/>
      <c r="G116" s="340"/>
      <c r="H116" s="340"/>
      <c r="I116" s="340"/>
      <c r="J116" s="340"/>
      <c r="K116" s="340"/>
      <c r="L116" s="340"/>
      <c r="M116" s="340"/>
      <c r="N116" s="340"/>
      <c r="O116" s="340"/>
      <c r="P116" s="340"/>
      <c r="R116" s="24"/>
      <c r="V116" s="24"/>
      <c r="W116" s="24"/>
    </row>
    <row r="117" spans="2:23" s="1" customFormat="1" ht="15" customHeight="1">
      <c r="B117" s="118"/>
      <c r="C117" s="80"/>
      <c r="D117" s="340"/>
      <c r="E117" s="340"/>
      <c r="F117" s="340"/>
      <c r="G117" s="340"/>
      <c r="H117" s="340"/>
      <c r="I117" s="340"/>
      <c r="J117" s="340"/>
      <c r="K117" s="340"/>
      <c r="L117" s="340"/>
      <c r="M117" s="340"/>
      <c r="N117" s="340"/>
      <c r="O117" s="340"/>
      <c r="P117" s="340"/>
      <c r="R117" s="24"/>
      <c r="V117" s="24"/>
      <c r="W117" s="24"/>
    </row>
    <row r="118" spans="2:23" s="1" customFormat="1" ht="15" customHeight="1">
      <c r="B118" s="118"/>
      <c r="C118" s="80"/>
      <c r="D118" s="340"/>
      <c r="E118" s="340"/>
      <c r="F118" s="340"/>
      <c r="G118" s="340"/>
      <c r="H118" s="340"/>
      <c r="I118" s="340"/>
      <c r="J118" s="340"/>
      <c r="K118" s="340"/>
      <c r="L118" s="340"/>
      <c r="M118" s="340"/>
      <c r="N118" s="340"/>
      <c r="O118" s="340"/>
      <c r="P118" s="340"/>
      <c r="R118" s="24"/>
      <c r="V118" s="24"/>
      <c r="W118" s="24"/>
    </row>
    <row r="119" spans="2:23" s="1" customFormat="1" ht="15" customHeight="1">
      <c r="B119" s="118"/>
      <c r="C119" s="80"/>
      <c r="D119" s="340"/>
      <c r="E119" s="340"/>
      <c r="F119" s="340"/>
      <c r="G119" s="340"/>
      <c r="H119" s="340"/>
      <c r="I119" s="340"/>
      <c r="J119" s="340"/>
      <c r="K119" s="340"/>
      <c r="L119" s="340"/>
      <c r="M119" s="340"/>
      <c r="N119" s="340"/>
      <c r="O119" s="340"/>
      <c r="P119" s="340"/>
      <c r="R119" s="24"/>
      <c r="V119" s="24"/>
      <c r="W119" s="24"/>
    </row>
    <row r="120" spans="2:23" s="1" customFormat="1" ht="15.75" customHeight="1">
      <c r="B120" s="10"/>
      <c r="C120" s="9"/>
      <c r="D120" s="11"/>
      <c r="E120" s="3"/>
      <c r="F120" s="3"/>
      <c r="J120" s="7"/>
      <c r="L120" s="7"/>
      <c r="N120" s="7"/>
      <c r="R120" s="24"/>
      <c r="S120"/>
      <c r="V120" s="24"/>
      <c r="W120" s="24"/>
    </row>
    <row r="121" spans="2:23" s="1" customFormat="1" ht="15.75" customHeight="1">
      <c r="B121" s="180" t="s">
        <v>161</v>
      </c>
      <c r="C121" s="172" t="s">
        <v>162</v>
      </c>
      <c r="D121" s="11"/>
      <c r="E121" s="3"/>
      <c r="F121" s="3"/>
      <c r="J121" s="7"/>
      <c r="R121" s="24"/>
      <c r="S121"/>
      <c r="V121" s="24"/>
      <c r="W121" s="24"/>
    </row>
    <row r="122" spans="2:23" s="1" customFormat="1" ht="15.75" customHeight="1">
      <c r="B122" s="7"/>
      <c r="C122" s="340" t="s">
        <v>163</v>
      </c>
      <c r="D122" s="340"/>
      <c r="E122" s="340"/>
      <c r="F122" s="340"/>
      <c r="G122" s="340"/>
      <c r="H122" s="340"/>
      <c r="I122" s="340"/>
      <c r="J122" s="340"/>
      <c r="K122" s="340"/>
      <c r="L122" s="340"/>
      <c r="M122" s="340"/>
      <c r="N122" s="340"/>
      <c r="O122" s="340"/>
      <c r="P122" s="340"/>
      <c r="R122" s="24"/>
      <c r="S122"/>
      <c r="V122" s="24"/>
      <c r="W122" s="24"/>
    </row>
    <row r="123" spans="2:23" s="1" customFormat="1" ht="15.75" customHeight="1">
      <c r="B123" s="7"/>
      <c r="C123" s="340"/>
      <c r="D123" s="340"/>
      <c r="E123" s="340"/>
      <c r="F123" s="340"/>
      <c r="G123" s="340"/>
      <c r="H123" s="340"/>
      <c r="I123" s="340"/>
      <c r="J123" s="340"/>
      <c r="K123" s="340"/>
      <c r="L123" s="340"/>
      <c r="M123" s="340"/>
      <c r="N123" s="340"/>
      <c r="O123" s="340"/>
      <c r="P123" s="340"/>
      <c r="R123" s="24"/>
      <c r="S123"/>
      <c r="V123" s="24"/>
      <c r="W123" s="24"/>
    </row>
    <row r="124" spans="2:23" s="1" customFormat="1" ht="15.75" customHeight="1">
      <c r="B124" s="7"/>
      <c r="C124" s="46"/>
      <c r="D124" s="46"/>
      <c r="E124" s="46"/>
      <c r="F124" s="46"/>
      <c r="G124" s="46"/>
      <c r="H124" s="46"/>
      <c r="I124" s="46"/>
      <c r="J124" s="80"/>
      <c r="K124" s="46"/>
      <c r="L124" s="46"/>
      <c r="M124" s="46"/>
      <c r="N124" s="46"/>
      <c r="O124" s="46"/>
      <c r="P124" s="46"/>
      <c r="R124" s="24"/>
      <c r="S124"/>
      <c r="V124" s="24"/>
      <c r="W124" s="24"/>
    </row>
    <row r="125" spans="2:23" s="1" customFormat="1" ht="15.75" customHeight="1">
      <c r="B125" s="180" t="s">
        <v>164</v>
      </c>
      <c r="C125" s="172" t="s">
        <v>165</v>
      </c>
      <c r="D125" s="46"/>
      <c r="E125" s="46"/>
      <c r="F125" s="46"/>
      <c r="G125" s="46"/>
      <c r="H125" s="46"/>
      <c r="I125" s="46"/>
      <c r="J125" s="80"/>
      <c r="K125" s="46"/>
      <c r="L125" s="46"/>
      <c r="M125" s="46"/>
      <c r="N125" s="46"/>
      <c r="O125" s="46"/>
      <c r="P125" s="46"/>
      <c r="R125" s="24"/>
      <c r="S125"/>
      <c r="V125" s="24"/>
      <c r="W125" s="24"/>
    </row>
    <row r="126" spans="2:23" s="1" customFormat="1" ht="15.75" customHeight="1">
      <c r="B126" s="7"/>
      <c r="C126" s="340" t="s">
        <v>83</v>
      </c>
      <c r="D126" s="340"/>
      <c r="E126" s="340"/>
      <c r="F126" s="340"/>
      <c r="G126" s="340"/>
      <c r="H126" s="340"/>
      <c r="I126" s="340"/>
      <c r="J126" s="340"/>
      <c r="K126" s="340"/>
      <c r="L126" s="340"/>
      <c r="M126" s="340"/>
      <c r="N126" s="340"/>
      <c r="O126" s="340"/>
      <c r="P126" s="340"/>
      <c r="R126" s="24"/>
      <c r="S126"/>
      <c r="V126" s="24"/>
      <c r="W126" s="24"/>
    </row>
    <row r="127" spans="2:23" s="1" customFormat="1" ht="15.75" customHeight="1">
      <c r="B127" s="7"/>
      <c r="C127" s="340"/>
      <c r="D127" s="340"/>
      <c r="E127" s="340"/>
      <c r="F127" s="340"/>
      <c r="G127" s="340"/>
      <c r="H127" s="340"/>
      <c r="I127" s="340"/>
      <c r="J127" s="340"/>
      <c r="K127" s="340"/>
      <c r="L127" s="340"/>
      <c r="M127" s="340"/>
      <c r="N127" s="340"/>
      <c r="O127" s="340"/>
      <c r="P127" s="340"/>
      <c r="R127" s="24"/>
      <c r="S127"/>
      <c r="V127" s="24"/>
      <c r="W127" s="24"/>
    </row>
    <row r="128" spans="2:23" s="1" customFormat="1" ht="15.75" customHeight="1">
      <c r="B128" s="7"/>
      <c r="C128" s="46"/>
      <c r="D128" s="46"/>
      <c r="E128" s="46"/>
      <c r="F128" s="46"/>
      <c r="G128" s="46"/>
      <c r="H128" s="46"/>
      <c r="I128" s="46"/>
      <c r="J128" s="80"/>
      <c r="K128" s="46"/>
      <c r="L128" s="46"/>
      <c r="M128" s="46"/>
      <c r="N128" s="46"/>
      <c r="O128" s="46"/>
      <c r="P128" s="46"/>
      <c r="R128" s="24"/>
      <c r="S128"/>
      <c r="V128" s="24"/>
      <c r="W128" s="24"/>
    </row>
    <row r="129" spans="2:23" s="1" customFormat="1" ht="15.75" customHeight="1">
      <c r="B129" s="180" t="s">
        <v>166</v>
      </c>
      <c r="C129" s="172" t="s">
        <v>344</v>
      </c>
      <c r="D129" s="172"/>
      <c r="E129" s="172"/>
      <c r="F129" s="173"/>
      <c r="G129" s="46"/>
      <c r="H129" s="46"/>
      <c r="I129" s="46"/>
      <c r="J129" s="80"/>
      <c r="K129" s="46"/>
      <c r="L129" s="46"/>
      <c r="M129" s="46"/>
      <c r="O129" s="46"/>
      <c r="P129" s="46"/>
      <c r="R129" s="24"/>
      <c r="S129"/>
      <c r="V129" s="24"/>
      <c r="W129" s="24"/>
    </row>
    <row r="130" spans="2:23" s="1" customFormat="1" ht="15.75" customHeight="1">
      <c r="B130" s="180"/>
      <c r="C130" s="172"/>
      <c r="D130" s="172"/>
      <c r="E130" s="172"/>
      <c r="F130" s="173"/>
      <c r="G130" s="46"/>
      <c r="H130" s="46"/>
      <c r="I130" s="46"/>
      <c r="J130" s="80"/>
      <c r="K130" s="46"/>
      <c r="L130" s="46"/>
      <c r="M130" s="46"/>
      <c r="N130" s="177" t="s">
        <v>305</v>
      </c>
      <c r="O130" s="46"/>
      <c r="P130" s="46"/>
      <c r="R130" s="24"/>
      <c r="S130"/>
      <c r="V130" s="24"/>
      <c r="W130" s="24"/>
    </row>
    <row r="131" spans="2:23" s="1" customFormat="1" ht="15.75" customHeight="1">
      <c r="B131" s="180"/>
      <c r="C131" s="172"/>
      <c r="D131" s="172"/>
      <c r="E131" s="172"/>
      <c r="F131" s="173"/>
      <c r="G131" s="46"/>
      <c r="H131" s="46"/>
      <c r="I131" s="46"/>
      <c r="J131" s="80"/>
      <c r="K131" s="46"/>
      <c r="L131" s="46"/>
      <c r="M131" s="46"/>
      <c r="N131" s="129">
        <v>37621</v>
      </c>
      <c r="O131" s="46"/>
      <c r="P131" s="46"/>
      <c r="R131" s="24"/>
      <c r="S131"/>
      <c r="V131" s="24"/>
      <c r="W131" s="24"/>
    </row>
    <row r="132" spans="2:23" s="1" customFormat="1" ht="15.75" customHeight="1">
      <c r="B132" s="180"/>
      <c r="C132" s="172"/>
      <c r="D132" s="300" t="s">
        <v>352</v>
      </c>
      <c r="E132" s="172"/>
      <c r="F132" s="173"/>
      <c r="G132" s="46"/>
      <c r="H132" s="46"/>
      <c r="I132" s="46"/>
      <c r="J132" s="80"/>
      <c r="K132" s="46"/>
      <c r="L132" s="46"/>
      <c r="M132" s="46"/>
      <c r="N132" s="7" t="s">
        <v>24</v>
      </c>
      <c r="O132" s="46"/>
      <c r="P132" s="46"/>
      <c r="R132" s="24"/>
      <c r="S132"/>
      <c r="V132" s="24"/>
      <c r="W132" s="24"/>
    </row>
    <row r="133" spans="2:23" s="1" customFormat="1" ht="15.75" customHeight="1">
      <c r="B133" s="180"/>
      <c r="C133" s="172"/>
      <c r="D133" s="55" t="s">
        <v>259</v>
      </c>
      <c r="E133" s="172"/>
      <c r="G133" s="55"/>
      <c r="I133" s="53"/>
      <c r="J133" s="62"/>
      <c r="K133" s="46"/>
      <c r="L133" s="46"/>
      <c r="M133" s="46"/>
      <c r="N133" s="46">
        <v>42194</v>
      </c>
      <c r="O133" s="46"/>
      <c r="P133" s="46"/>
      <c r="R133" s="24"/>
      <c r="S133"/>
      <c r="V133" s="24"/>
      <c r="W133" s="24"/>
    </row>
    <row r="134" spans="2:23" s="1" customFormat="1" ht="15.75" customHeight="1">
      <c r="B134" s="180"/>
      <c r="C134" s="172"/>
      <c r="D134" s="55" t="s">
        <v>319</v>
      </c>
      <c r="E134" s="53"/>
      <c r="F134" s="55"/>
      <c r="G134" s="204"/>
      <c r="I134" s="53"/>
      <c r="J134" s="62"/>
      <c r="K134" s="46"/>
      <c r="L134" s="46"/>
      <c r="M134" s="46"/>
      <c r="N134" s="46">
        <v>37287</v>
      </c>
      <c r="O134" s="46"/>
      <c r="P134" s="46"/>
      <c r="R134" s="24"/>
      <c r="S134"/>
      <c r="V134" s="24"/>
      <c r="W134" s="24"/>
    </row>
    <row r="135" spans="2:23" s="1" customFormat="1" ht="15.75" customHeight="1">
      <c r="B135" s="180"/>
      <c r="C135" s="172"/>
      <c r="D135" s="55" t="s">
        <v>320</v>
      </c>
      <c r="E135" s="53"/>
      <c r="F135" s="55"/>
      <c r="G135" s="204"/>
      <c r="I135" s="53"/>
      <c r="J135" s="62"/>
      <c r="K135" s="46"/>
      <c r="L135" s="46"/>
      <c r="M135" s="46"/>
      <c r="N135" s="46">
        <v>122656</v>
      </c>
      <c r="O135" s="46"/>
      <c r="P135" s="46"/>
      <c r="R135" s="24"/>
      <c r="S135"/>
      <c r="V135" s="24"/>
      <c r="W135" s="24"/>
    </row>
    <row r="136" spans="2:23" s="1" customFormat="1" ht="15.75" customHeight="1" thickBot="1">
      <c r="B136" s="7"/>
      <c r="C136" s="46"/>
      <c r="D136"/>
      <c r="E136"/>
      <c r="F136" s="204"/>
      <c r="G136" s="46"/>
      <c r="H136" s="46"/>
      <c r="I136" s="46"/>
      <c r="J136" s="80"/>
      <c r="K136" s="46"/>
      <c r="L136" s="46"/>
      <c r="M136" s="46"/>
      <c r="N136" s="178">
        <f>SUM(N133:N135)</f>
        <v>202137</v>
      </c>
      <c r="O136" s="46"/>
      <c r="P136" s="46"/>
      <c r="R136" s="24"/>
      <c r="S136"/>
      <c r="V136" s="24"/>
      <c r="W136" s="24"/>
    </row>
    <row r="137" spans="2:23" s="1" customFormat="1" ht="15.75" customHeight="1" thickTop="1">
      <c r="B137" s="7"/>
      <c r="C137" s="46"/>
      <c r="D137" s="46"/>
      <c r="E137" s="46"/>
      <c r="F137" s="46"/>
      <c r="G137" s="46"/>
      <c r="H137" s="46"/>
      <c r="I137" s="46"/>
      <c r="J137" s="80"/>
      <c r="K137" s="46"/>
      <c r="L137" s="46"/>
      <c r="M137" s="46"/>
      <c r="N137" s="46"/>
      <c r="O137" s="46"/>
      <c r="P137" s="46"/>
      <c r="R137" s="24"/>
      <c r="S137"/>
      <c r="V137" s="24"/>
      <c r="W137" s="24"/>
    </row>
    <row r="138" spans="2:23" s="1" customFormat="1" ht="15.75" customHeight="1">
      <c r="B138" s="180" t="s">
        <v>168</v>
      </c>
      <c r="C138" s="172" t="s">
        <v>169</v>
      </c>
      <c r="D138"/>
      <c r="E138"/>
      <c r="F138"/>
      <c r="J138" s="7"/>
      <c r="R138" s="24"/>
      <c r="S138"/>
      <c r="V138" s="24"/>
      <c r="W138" s="24"/>
    </row>
    <row r="139" spans="2:23" s="1" customFormat="1" ht="15.75" customHeight="1">
      <c r="B139" s="180"/>
      <c r="C139" s="340" t="s">
        <v>170</v>
      </c>
      <c r="D139" s="340"/>
      <c r="E139" s="340"/>
      <c r="F139" s="340"/>
      <c r="G139" s="340"/>
      <c r="H139" s="340"/>
      <c r="I139" s="340"/>
      <c r="J139" s="340"/>
      <c r="K139" s="340"/>
      <c r="L139" s="340"/>
      <c r="M139" s="340"/>
      <c r="N139" s="340"/>
      <c r="O139" s="340"/>
      <c r="P139" s="340"/>
      <c r="R139" s="24"/>
      <c r="S139"/>
      <c r="V139" s="24"/>
      <c r="W139" s="24"/>
    </row>
    <row r="140" spans="2:23" s="1" customFormat="1" ht="15.75" customHeight="1">
      <c r="B140" s="7"/>
      <c r="C140" s="340"/>
      <c r="D140" s="340"/>
      <c r="E140" s="340"/>
      <c r="F140" s="340"/>
      <c r="G140" s="340"/>
      <c r="H140" s="340"/>
      <c r="I140" s="340"/>
      <c r="J140" s="340"/>
      <c r="K140" s="340"/>
      <c r="L140" s="340"/>
      <c r="M140" s="340"/>
      <c r="N140" s="340"/>
      <c r="O140" s="340"/>
      <c r="P140" s="340"/>
      <c r="R140" s="24"/>
      <c r="S140"/>
      <c r="V140" s="24"/>
      <c r="W140" s="24"/>
    </row>
    <row r="141" spans="2:23" s="1" customFormat="1" ht="15.75" customHeight="1">
      <c r="B141" s="7"/>
      <c r="E141" s="3"/>
      <c r="F141" s="3"/>
      <c r="J141" s="7"/>
      <c r="R141" s="24"/>
      <c r="S141"/>
      <c r="V141" s="24"/>
      <c r="W141" s="24"/>
    </row>
    <row r="142" spans="2:23" s="1" customFormat="1" ht="15.75" customHeight="1">
      <c r="B142" s="180" t="s">
        <v>171</v>
      </c>
      <c r="C142" s="172" t="s">
        <v>172</v>
      </c>
      <c r="E142" s="3"/>
      <c r="F142" s="3"/>
      <c r="J142" s="7"/>
      <c r="R142" s="24"/>
      <c r="S142"/>
      <c r="V142" s="24"/>
      <c r="W142" s="24"/>
    </row>
    <row r="143" spans="2:23" s="1" customFormat="1" ht="15.75" customHeight="1">
      <c r="B143" s="7"/>
      <c r="C143" s="335" t="s">
        <v>173</v>
      </c>
      <c r="D143" s="335"/>
      <c r="E143" s="335"/>
      <c r="F143" s="335"/>
      <c r="G143" s="335"/>
      <c r="H143" s="335"/>
      <c r="I143" s="335"/>
      <c r="J143" s="335"/>
      <c r="K143" s="335"/>
      <c r="L143" s="335"/>
      <c r="M143" s="335"/>
      <c r="N143" s="335"/>
      <c r="O143" s="335"/>
      <c r="P143" s="335"/>
      <c r="R143" s="24"/>
      <c r="S143"/>
      <c r="V143" s="24"/>
      <c r="W143" s="24"/>
    </row>
    <row r="144" spans="2:23" s="1" customFormat="1" ht="15.75" customHeight="1">
      <c r="B144" s="7"/>
      <c r="C144" s="335"/>
      <c r="D144" s="335"/>
      <c r="E144" s="335"/>
      <c r="F144" s="335"/>
      <c r="G144" s="335"/>
      <c r="H144" s="335"/>
      <c r="I144" s="335"/>
      <c r="J144" s="335"/>
      <c r="K144" s="335"/>
      <c r="L144" s="335"/>
      <c r="M144" s="335"/>
      <c r="N144" s="335"/>
      <c r="O144" s="335"/>
      <c r="P144" s="335"/>
      <c r="R144" s="24"/>
      <c r="S144"/>
      <c r="V144" s="24"/>
      <c r="W144" s="24"/>
    </row>
    <row r="145" spans="2:23" s="1" customFormat="1" ht="15.75" customHeight="1">
      <c r="B145" s="7"/>
      <c r="C145" s="71"/>
      <c r="D145" s="71"/>
      <c r="E145" s="71"/>
      <c r="F145" s="71"/>
      <c r="G145" s="71"/>
      <c r="H145" s="71"/>
      <c r="I145" s="71"/>
      <c r="J145" s="270"/>
      <c r="K145" s="71"/>
      <c r="L145" s="71"/>
      <c r="M145" s="71"/>
      <c r="N145" s="71"/>
      <c r="O145" s="71"/>
      <c r="P145" s="71"/>
      <c r="R145" s="24"/>
      <c r="S145"/>
      <c r="V145" s="24"/>
      <c r="W145" s="24"/>
    </row>
    <row r="146" spans="2:23" s="1" customFormat="1" ht="15.75" customHeight="1">
      <c r="B146" s="176" t="s">
        <v>174</v>
      </c>
      <c r="C146" s="172" t="s">
        <v>27</v>
      </c>
      <c r="D146" s="4"/>
      <c r="E146" s="3"/>
      <c r="F146" s="3"/>
      <c r="J146" s="7"/>
      <c r="R146" s="24"/>
      <c r="S146"/>
      <c r="V146" s="24"/>
      <c r="W146" s="24"/>
    </row>
    <row r="147" spans="2:23" s="1" customFormat="1" ht="15.75" customHeight="1">
      <c r="B147" s="10"/>
      <c r="C147" s="7" t="s">
        <v>44</v>
      </c>
      <c r="D147" s="335" t="s">
        <v>326</v>
      </c>
      <c r="E147" s="335"/>
      <c r="F147" s="335"/>
      <c r="G147" s="335"/>
      <c r="H147" s="335"/>
      <c r="I147" s="335"/>
      <c r="J147" s="335"/>
      <c r="K147" s="335"/>
      <c r="L147" s="335"/>
      <c r="M147" s="335"/>
      <c r="N147" s="335"/>
      <c r="O147" s="335"/>
      <c r="P147" s="335"/>
      <c r="R147" s="24"/>
      <c r="S147"/>
      <c r="V147" s="24"/>
      <c r="W147" s="24"/>
    </row>
    <row r="148" spans="2:23" s="1" customFormat="1" ht="15.75" customHeight="1">
      <c r="B148" s="10"/>
      <c r="C148" s="7"/>
      <c r="D148" s="335"/>
      <c r="E148" s="335"/>
      <c r="F148" s="335"/>
      <c r="G148" s="335"/>
      <c r="H148" s="335"/>
      <c r="I148" s="335"/>
      <c r="J148" s="335"/>
      <c r="K148" s="335"/>
      <c r="L148" s="335"/>
      <c r="M148" s="335"/>
      <c r="N148" s="335"/>
      <c r="O148" s="335"/>
      <c r="P148" s="335"/>
      <c r="R148" s="24"/>
      <c r="S148"/>
      <c r="V148" s="24"/>
      <c r="W148" s="24"/>
    </row>
    <row r="149" spans="2:23" s="1" customFormat="1" ht="15.75" customHeight="1">
      <c r="B149" s="10"/>
      <c r="C149" s="7"/>
      <c r="D149" s="335"/>
      <c r="E149" s="335"/>
      <c r="F149" s="335"/>
      <c r="G149" s="335"/>
      <c r="H149" s="335"/>
      <c r="I149" s="335"/>
      <c r="J149" s="335"/>
      <c r="K149" s="335"/>
      <c r="L149" s="335"/>
      <c r="M149" s="335"/>
      <c r="N149" s="335"/>
      <c r="O149" s="335"/>
      <c r="P149" s="335"/>
      <c r="R149" s="24"/>
      <c r="S149"/>
      <c r="V149" s="24"/>
      <c r="W149" s="24"/>
    </row>
    <row r="150" spans="2:23" s="1" customFormat="1" ht="15.75" customHeight="1">
      <c r="B150" s="10"/>
      <c r="C150" s="7"/>
      <c r="D150" s="335"/>
      <c r="E150" s="335"/>
      <c r="F150" s="335"/>
      <c r="G150" s="335"/>
      <c r="H150" s="335"/>
      <c r="I150" s="335"/>
      <c r="J150" s="335"/>
      <c r="K150" s="335"/>
      <c r="L150" s="335"/>
      <c r="M150" s="335"/>
      <c r="N150" s="335"/>
      <c r="O150" s="335"/>
      <c r="P150" s="335"/>
      <c r="R150" s="24"/>
      <c r="S150"/>
      <c r="V150" s="24"/>
      <c r="W150" s="24"/>
    </row>
    <row r="151" spans="2:23" s="1" customFormat="1" ht="15.75" customHeight="1">
      <c r="B151" s="10"/>
      <c r="C151" s="7"/>
      <c r="D151" s="335"/>
      <c r="E151" s="335"/>
      <c r="F151" s="335"/>
      <c r="G151" s="335"/>
      <c r="H151" s="335"/>
      <c r="I151" s="335"/>
      <c r="J151" s="335"/>
      <c r="K151" s="335"/>
      <c r="L151" s="335"/>
      <c r="M151" s="335"/>
      <c r="N151" s="335"/>
      <c r="O151" s="335"/>
      <c r="P151" s="335"/>
      <c r="R151" s="24"/>
      <c r="S151"/>
      <c r="V151" s="24"/>
      <c r="W151" s="24"/>
    </row>
    <row r="152" spans="2:23" s="1" customFormat="1" ht="15.75" customHeight="1">
      <c r="B152" s="10"/>
      <c r="C152" s="7"/>
      <c r="D152" s="71"/>
      <c r="E152" s="71"/>
      <c r="F152" s="71"/>
      <c r="G152" s="71"/>
      <c r="H152" s="71"/>
      <c r="I152" s="71"/>
      <c r="J152" s="71"/>
      <c r="K152" s="71"/>
      <c r="L152" s="71"/>
      <c r="M152" s="71"/>
      <c r="N152" s="71"/>
      <c r="O152" s="71"/>
      <c r="P152" s="71"/>
      <c r="R152" s="24"/>
      <c r="S152"/>
      <c r="V152" s="24"/>
      <c r="W152" s="24"/>
    </row>
    <row r="153" spans="2:23" s="1" customFormat="1" ht="15.75" customHeight="1">
      <c r="B153" s="10"/>
      <c r="C153" s="7" t="s">
        <v>45</v>
      </c>
      <c r="D153" s="337" t="s">
        <v>330</v>
      </c>
      <c r="E153" s="337"/>
      <c r="F153" s="337"/>
      <c r="G153" s="337"/>
      <c r="H153" s="337"/>
      <c r="I153" s="337"/>
      <c r="J153" s="337"/>
      <c r="K153" s="337"/>
      <c r="L153" s="337"/>
      <c r="M153" s="337"/>
      <c r="N153" s="337"/>
      <c r="O153" s="337"/>
      <c r="P153" s="337"/>
      <c r="R153" s="24"/>
      <c r="S153"/>
      <c r="V153" s="24"/>
      <c r="W153" s="24"/>
    </row>
    <row r="154" spans="2:23" s="1" customFormat="1" ht="15.75" customHeight="1">
      <c r="B154" s="10"/>
      <c r="C154" s="80"/>
      <c r="D154" s="337"/>
      <c r="E154" s="337"/>
      <c r="F154" s="337"/>
      <c r="G154" s="337"/>
      <c r="H154" s="337"/>
      <c r="I154" s="337"/>
      <c r="J154" s="337"/>
      <c r="K154" s="337"/>
      <c r="L154" s="337"/>
      <c r="M154" s="337"/>
      <c r="N154" s="337"/>
      <c r="O154" s="337"/>
      <c r="P154" s="337"/>
      <c r="R154" s="24"/>
      <c r="S154"/>
      <c r="V154" s="24"/>
      <c r="W154" s="24"/>
    </row>
    <row r="155" spans="2:23" s="1" customFormat="1" ht="15.75" customHeight="1">
      <c r="B155" s="10"/>
      <c r="C155" s="80"/>
      <c r="D155" s="337"/>
      <c r="E155" s="337"/>
      <c r="F155" s="337"/>
      <c r="G155" s="337"/>
      <c r="H155" s="337"/>
      <c r="I155" s="337"/>
      <c r="J155" s="337"/>
      <c r="K155" s="337"/>
      <c r="L155" s="337"/>
      <c r="M155" s="337"/>
      <c r="N155" s="337"/>
      <c r="O155" s="337"/>
      <c r="P155" s="337"/>
      <c r="R155" s="24"/>
      <c r="S155"/>
      <c r="V155" s="24"/>
      <c r="W155" s="24"/>
    </row>
    <row r="156" spans="2:23" s="1" customFormat="1" ht="15.75" customHeight="1">
      <c r="B156" s="10"/>
      <c r="C156" s="80"/>
      <c r="D156" s="337"/>
      <c r="E156" s="337"/>
      <c r="F156" s="337"/>
      <c r="G156" s="337"/>
      <c r="H156" s="337"/>
      <c r="I156" s="337"/>
      <c r="J156" s="337"/>
      <c r="K156" s="337"/>
      <c r="L156" s="337"/>
      <c r="M156" s="337"/>
      <c r="N156" s="337"/>
      <c r="O156" s="337"/>
      <c r="P156" s="337"/>
      <c r="R156" s="24"/>
      <c r="S156"/>
      <c r="V156" s="24"/>
      <c r="W156" s="24"/>
    </row>
    <row r="157" spans="2:23" s="1" customFormat="1" ht="15.75" customHeight="1">
      <c r="B157" s="10"/>
      <c r="C157" s="80"/>
      <c r="D157" s="47"/>
      <c r="E157" s="47"/>
      <c r="F157" s="47"/>
      <c r="G157" s="47"/>
      <c r="H157" s="47"/>
      <c r="I157" s="47"/>
      <c r="J157" s="80"/>
      <c r="K157" s="47"/>
      <c r="L157" s="47"/>
      <c r="M157" s="47"/>
      <c r="N157" s="47"/>
      <c r="O157" s="47"/>
      <c r="P157" s="47"/>
      <c r="R157" s="24"/>
      <c r="S157"/>
      <c r="V157" s="24"/>
      <c r="W157" s="24"/>
    </row>
    <row r="158" spans="2:23" s="1" customFormat="1" ht="15.75" customHeight="1">
      <c r="B158" s="176"/>
      <c r="C158" s="7" t="s">
        <v>90</v>
      </c>
      <c r="D158" s="340" t="s">
        <v>327</v>
      </c>
      <c r="E158" s="340"/>
      <c r="F158" s="340"/>
      <c r="G158" s="340"/>
      <c r="H158" s="340"/>
      <c r="I158" s="340"/>
      <c r="J158" s="340"/>
      <c r="K158" s="340"/>
      <c r="L158" s="340"/>
      <c r="M158" s="340"/>
      <c r="N158" s="340"/>
      <c r="O158" s="340"/>
      <c r="P158" s="340"/>
      <c r="R158" s="24"/>
      <c r="S158"/>
      <c r="V158" s="24"/>
      <c r="W158" s="24"/>
    </row>
    <row r="159" spans="2:23" s="1" customFormat="1" ht="15.75" customHeight="1">
      <c r="B159" s="176"/>
      <c r="C159" s="7"/>
      <c r="D159" s="340"/>
      <c r="E159" s="340"/>
      <c r="F159" s="340"/>
      <c r="G159" s="340"/>
      <c r="H159" s="340"/>
      <c r="I159" s="340"/>
      <c r="J159" s="340"/>
      <c r="K159" s="340"/>
      <c r="L159" s="340"/>
      <c r="M159" s="340"/>
      <c r="N159" s="340"/>
      <c r="O159" s="340"/>
      <c r="P159" s="340"/>
      <c r="R159" s="24"/>
      <c r="S159"/>
      <c r="V159" s="24"/>
      <c r="W159" s="24"/>
    </row>
    <row r="160" spans="2:23" s="1" customFormat="1" ht="15.75" customHeight="1">
      <c r="B160" s="176"/>
      <c r="C160" s="7"/>
      <c r="D160" s="46"/>
      <c r="E160" s="46"/>
      <c r="F160" s="46"/>
      <c r="G160" s="46"/>
      <c r="H160" s="46"/>
      <c r="I160" s="46"/>
      <c r="J160" s="46"/>
      <c r="K160" s="46"/>
      <c r="L160" s="46"/>
      <c r="M160" s="46"/>
      <c r="N160" s="46"/>
      <c r="O160" s="46"/>
      <c r="P160" s="46"/>
      <c r="R160" s="24"/>
      <c r="S160"/>
      <c r="V160" s="24"/>
      <c r="W160" s="24"/>
    </row>
    <row r="161" spans="2:23" s="1" customFormat="1" ht="15.75" customHeight="1">
      <c r="B161" s="7"/>
      <c r="C161" s="7" t="s">
        <v>91</v>
      </c>
      <c r="D161" s="335" t="s">
        <v>338</v>
      </c>
      <c r="E161" s="335"/>
      <c r="F161" s="335"/>
      <c r="G161" s="335"/>
      <c r="H161" s="335"/>
      <c r="I161" s="335"/>
      <c r="J161" s="335"/>
      <c r="K161" s="335"/>
      <c r="L161" s="335"/>
      <c r="M161" s="335"/>
      <c r="N161" s="335"/>
      <c r="O161" s="335"/>
      <c r="P161" s="335"/>
      <c r="R161" s="24"/>
      <c r="S161"/>
      <c r="V161" s="24"/>
      <c r="W161" s="24"/>
    </row>
    <row r="162" spans="2:23" s="1" customFormat="1" ht="15.75" customHeight="1">
      <c r="B162" s="7"/>
      <c r="C162" s="7"/>
      <c r="D162" s="335"/>
      <c r="E162" s="335"/>
      <c r="F162" s="335"/>
      <c r="G162" s="335"/>
      <c r="H162" s="335"/>
      <c r="I162" s="335"/>
      <c r="J162" s="335"/>
      <c r="K162" s="335"/>
      <c r="L162" s="335"/>
      <c r="M162" s="335"/>
      <c r="N162" s="335"/>
      <c r="O162" s="335"/>
      <c r="P162" s="335"/>
      <c r="R162" s="24"/>
      <c r="S162"/>
      <c r="V162" s="24"/>
      <c r="W162" s="24"/>
    </row>
    <row r="163" spans="2:23" s="1" customFormat="1" ht="15.75" customHeight="1">
      <c r="B163" s="7"/>
      <c r="C163" s="7"/>
      <c r="D163" s="335"/>
      <c r="E163" s="335"/>
      <c r="F163" s="335"/>
      <c r="G163" s="335"/>
      <c r="H163" s="335"/>
      <c r="I163" s="335"/>
      <c r="J163" s="335"/>
      <c r="K163" s="335"/>
      <c r="L163" s="335"/>
      <c r="M163" s="335"/>
      <c r="N163" s="335"/>
      <c r="O163" s="335"/>
      <c r="P163" s="335"/>
      <c r="R163" s="24"/>
      <c r="S163"/>
      <c r="V163" s="24"/>
      <c r="W163" s="24"/>
    </row>
    <row r="164" spans="2:23" s="1" customFormat="1" ht="15.75" customHeight="1">
      <c r="B164" s="7"/>
      <c r="C164" s="7"/>
      <c r="D164" s="335"/>
      <c r="E164" s="335"/>
      <c r="F164" s="335"/>
      <c r="G164" s="335"/>
      <c r="H164" s="335"/>
      <c r="I164" s="335"/>
      <c r="J164" s="335"/>
      <c r="K164" s="335"/>
      <c r="L164" s="335"/>
      <c r="M164" s="335"/>
      <c r="N164" s="335"/>
      <c r="O164" s="335"/>
      <c r="P164" s="335"/>
      <c r="R164" s="24"/>
      <c r="S164"/>
      <c r="V164" s="24"/>
      <c r="W164" s="24"/>
    </row>
    <row r="165" spans="2:23" s="1" customFormat="1" ht="15.75" customHeight="1">
      <c r="B165" s="7"/>
      <c r="C165" s="7"/>
      <c r="D165" s="71"/>
      <c r="E165" s="71"/>
      <c r="F165" s="71"/>
      <c r="G165" s="71"/>
      <c r="H165" s="71"/>
      <c r="I165" s="71"/>
      <c r="J165" s="71"/>
      <c r="K165" s="71"/>
      <c r="L165" s="71"/>
      <c r="M165" s="71"/>
      <c r="N165" s="71"/>
      <c r="O165" s="71"/>
      <c r="P165" s="71"/>
      <c r="R165" s="24"/>
      <c r="S165"/>
      <c r="V165" s="24"/>
      <c r="W165" s="24"/>
    </row>
    <row r="166" spans="2:23" s="1" customFormat="1" ht="15.75" customHeight="1">
      <c r="B166" s="10"/>
      <c r="C166" s="7" t="s">
        <v>99</v>
      </c>
      <c r="D166" s="340" t="s">
        <v>98</v>
      </c>
      <c r="E166" s="340"/>
      <c r="F166" s="340"/>
      <c r="G166" s="340"/>
      <c r="H166" s="340"/>
      <c r="I166" s="340"/>
      <c r="J166" s="340"/>
      <c r="K166" s="340"/>
      <c r="L166" s="340"/>
      <c r="M166" s="340"/>
      <c r="N166" s="340"/>
      <c r="O166" s="340"/>
      <c r="P166" s="340"/>
      <c r="R166" s="24"/>
      <c r="S166"/>
      <c r="V166" s="24"/>
      <c r="W166" s="24"/>
    </row>
    <row r="167" spans="2:23" s="1" customFormat="1" ht="15.75" customHeight="1">
      <c r="B167" s="10"/>
      <c r="C167" s="80"/>
      <c r="D167" s="340"/>
      <c r="E167" s="340"/>
      <c r="F167" s="340"/>
      <c r="G167" s="340"/>
      <c r="H167" s="340"/>
      <c r="I167" s="340"/>
      <c r="J167" s="340"/>
      <c r="K167" s="340"/>
      <c r="L167" s="340"/>
      <c r="M167" s="340"/>
      <c r="N167" s="340"/>
      <c r="O167" s="340"/>
      <c r="P167" s="340"/>
      <c r="R167" s="24"/>
      <c r="S167"/>
      <c r="V167" s="24"/>
      <c r="W167" s="24"/>
    </row>
    <row r="168" spans="2:23" s="1" customFormat="1" ht="15.75" customHeight="1">
      <c r="B168" s="7"/>
      <c r="C168" s="7"/>
      <c r="J168" s="7"/>
      <c r="R168" s="24"/>
      <c r="S168"/>
      <c r="V168" s="24"/>
      <c r="W168" s="24"/>
    </row>
    <row r="169" spans="2:23" s="1" customFormat="1" ht="15.75" customHeight="1">
      <c r="B169" s="7"/>
      <c r="C169" s="7" t="s">
        <v>175</v>
      </c>
      <c r="D169" s="335" t="s">
        <v>353</v>
      </c>
      <c r="E169" s="335"/>
      <c r="F169" s="335"/>
      <c r="G169" s="335"/>
      <c r="H169" s="335"/>
      <c r="I169" s="335"/>
      <c r="J169" s="335"/>
      <c r="K169" s="335"/>
      <c r="L169" s="335"/>
      <c r="M169" s="335"/>
      <c r="N169" s="335"/>
      <c r="O169" s="335"/>
      <c r="P169" s="335"/>
      <c r="R169" s="24"/>
      <c r="S169"/>
      <c r="V169" s="24"/>
      <c r="W169" s="24"/>
    </row>
    <row r="170" spans="2:23" s="1" customFormat="1" ht="15.75" customHeight="1">
      <c r="B170" s="7"/>
      <c r="C170" s="7"/>
      <c r="D170" s="335"/>
      <c r="E170" s="335"/>
      <c r="F170" s="335"/>
      <c r="G170" s="335"/>
      <c r="H170" s="335"/>
      <c r="I170" s="335"/>
      <c r="J170" s="335"/>
      <c r="K170" s="335"/>
      <c r="L170" s="335"/>
      <c r="M170" s="335"/>
      <c r="N170" s="335"/>
      <c r="O170" s="335"/>
      <c r="P170" s="335"/>
      <c r="R170" s="24"/>
      <c r="S170"/>
      <c r="V170" s="24"/>
      <c r="W170" s="24"/>
    </row>
    <row r="171" spans="2:23" s="1" customFormat="1" ht="15.75" customHeight="1">
      <c r="B171" s="7"/>
      <c r="C171" s="7"/>
      <c r="D171" s="335"/>
      <c r="E171" s="335"/>
      <c r="F171" s="335"/>
      <c r="G171" s="335"/>
      <c r="H171" s="335"/>
      <c r="I171" s="335"/>
      <c r="J171" s="335"/>
      <c r="K171" s="335"/>
      <c r="L171" s="335"/>
      <c r="M171" s="335"/>
      <c r="N171" s="335"/>
      <c r="O171" s="335"/>
      <c r="P171" s="335"/>
      <c r="R171" s="24"/>
      <c r="S171"/>
      <c r="V171" s="24"/>
      <c r="W171" s="24"/>
    </row>
    <row r="172" spans="2:23" s="1" customFormat="1" ht="15.75" customHeight="1">
      <c r="B172" s="7"/>
      <c r="C172" s="7"/>
      <c r="D172" s="335"/>
      <c r="E172" s="335"/>
      <c r="F172" s="335"/>
      <c r="G172" s="335"/>
      <c r="H172" s="335"/>
      <c r="I172" s="335"/>
      <c r="J172" s="335"/>
      <c r="K172" s="335"/>
      <c r="L172" s="335"/>
      <c r="M172" s="335"/>
      <c r="N172" s="335"/>
      <c r="O172" s="335"/>
      <c r="P172" s="335"/>
      <c r="R172" s="24"/>
      <c r="S172"/>
      <c r="V172" s="24"/>
      <c r="W172" s="24"/>
    </row>
    <row r="173" spans="2:23" s="1" customFormat="1" ht="15.75" customHeight="1">
      <c r="B173" s="176"/>
      <c r="C173" s="172"/>
      <c r="D173" s="172"/>
      <c r="E173" s="172"/>
      <c r="F173" s="172"/>
      <c r="G173" s="172"/>
      <c r="H173" s="172"/>
      <c r="I173" s="172"/>
      <c r="J173" s="184"/>
      <c r="K173" s="172"/>
      <c r="L173" s="172"/>
      <c r="M173" s="172"/>
      <c r="N173" s="172"/>
      <c r="O173" s="172"/>
      <c r="P173" s="172"/>
      <c r="R173" s="24"/>
      <c r="S173"/>
      <c r="V173" s="24"/>
      <c r="W173" s="24"/>
    </row>
    <row r="174" spans="2:23" s="1" customFormat="1" ht="15.75" customHeight="1">
      <c r="B174" s="176"/>
      <c r="C174" s="7" t="s">
        <v>255</v>
      </c>
      <c r="D174" s="335" t="s">
        <v>347</v>
      </c>
      <c r="E174" s="335"/>
      <c r="F174" s="335"/>
      <c r="G174" s="335"/>
      <c r="H174" s="335"/>
      <c r="I174" s="335"/>
      <c r="J174" s="335"/>
      <c r="K174" s="335"/>
      <c r="L174" s="335"/>
      <c r="M174" s="335"/>
      <c r="N174" s="335"/>
      <c r="O174" s="335"/>
      <c r="P174" s="335"/>
      <c r="R174" s="24"/>
      <c r="S174"/>
      <c r="V174" s="24"/>
      <c r="W174" s="24"/>
    </row>
    <row r="175" spans="2:23" s="1" customFormat="1" ht="15.75" customHeight="1">
      <c r="B175" s="176"/>
      <c r="C175" s="172"/>
      <c r="D175" s="335"/>
      <c r="E175" s="335"/>
      <c r="F175" s="335"/>
      <c r="G175" s="335"/>
      <c r="H175" s="335"/>
      <c r="I175" s="335"/>
      <c r="J175" s="335"/>
      <c r="K175" s="335"/>
      <c r="L175" s="335"/>
      <c r="M175" s="335"/>
      <c r="N175" s="335"/>
      <c r="O175" s="335"/>
      <c r="P175" s="335"/>
      <c r="R175" s="24"/>
      <c r="S175"/>
      <c r="V175" s="24"/>
      <c r="W175" s="24"/>
    </row>
    <row r="176" spans="2:23" s="1" customFormat="1" ht="15.75" customHeight="1">
      <c r="B176" s="176"/>
      <c r="C176" s="172"/>
      <c r="D176" s="4"/>
      <c r="E176" s="3"/>
      <c r="F176" s="3"/>
      <c r="J176" s="7"/>
      <c r="R176" s="24"/>
      <c r="S176"/>
      <c r="V176" s="24"/>
      <c r="W176" s="24"/>
    </row>
    <row r="177" spans="2:23" s="1" customFormat="1" ht="15.75" customHeight="1">
      <c r="B177" s="176"/>
      <c r="C177" s="172"/>
      <c r="D177" s="71"/>
      <c r="E177" s="71"/>
      <c r="F177" s="71"/>
      <c r="G177" s="71"/>
      <c r="H177" s="71"/>
      <c r="I177" s="71"/>
      <c r="J177" s="270"/>
      <c r="K177" s="71"/>
      <c r="L177" s="71"/>
      <c r="M177" s="71"/>
      <c r="N177" s="71"/>
      <c r="O177" s="71"/>
      <c r="P177" s="71"/>
      <c r="R177" s="24"/>
      <c r="S177"/>
      <c r="V177" s="24"/>
      <c r="W177" s="24"/>
    </row>
    <row r="178" spans="2:23" s="1" customFormat="1" ht="15.75" customHeight="1">
      <c r="B178" s="176" t="s">
        <v>176</v>
      </c>
      <c r="C178" s="182" t="s">
        <v>177</v>
      </c>
      <c r="D178" s="4"/>
      <c r="E178" s="172"/>
      <c r="F178" s="172"/>
      <c r="J178" s="7"/>
      <c r="R178" s="24"/>
      <c r="S178"/>
      <c r="V178" s="24"/>
      <c r="W178" s="24"/>
    </row>
    <row r="179" spans="2:18" s="1" customFormat="1" ht="15.75" customHeight="1">
      <c r="B179" s="250"/>
      <c r="C179" s="324" t="s">
        <v>336</v>
      </c>
      <c r="D179" s="324"/>
      <c r="E179" s="324"/>
      <c r="F179" s="324"/>
      <c r="G179" s="324"/>
      <c r="H179" s="324"/>
      <c r="I179" s="324"/>
      <c r="J179" s="324"/>
      <c r="K179" s="324"/>
      <c r="L179" s="324"/>
      <c r="M179" s="324"/>
      <c r="N179" s="324"/>
      <c r="O179" s="324"/>
      <c r="P179" s="324"/>
      <c r="R179" s="24"/>
    </row>
    <row r="180" spans="2:18" s="1" customFormat="1" ht="15.75" customHeight="1">
      <c r="B180" s="250"/>
      <c r="C180" s="324"/>
      <c r="D180" s="324"/>
      <c r="E180" s="324"/>
      <c r="F180" s="324"/>
      <c r="G180" s="324"/>
      <c r="H180" s="324"/>
      <c r="I180" s="324"/>
      <c r="J180" s="324"/>
      <c r="K180" s="324"/>
      <c r="L180" s="324"/>
      <c r="M180" s="324"/>
      <c r="N180" s="324"/>
      <c r="O180" s="324"/>
      <c r="P180" s="324"/>
      <c r="R180" s="24"/>
    </row>
    <row r="181" spans="2:18" s="1" customFormat="1" ht="15.75" customHeight="1">
      <c r="B181" s="250"/>
      <c r="C181" s="3"/>
      <c r="J181" s="7"/>
      <c r="L181" s="2"/>
      <c r="N181" s="242"/>
      <c r="R181" s="24"/>
    </row>
    <row r="182" spans="2:23" s="1" customFormat="1" ht="15.75" customHeight="1">
      <c r="B182" s="176"/>
      <c r="C182" s="354" t="s">
        <v>299</v>
      </c>
      <c r="D182" s="327"/>
      <c r="E182" s="327"/>
      <c r="F182" s="327"/>
      <c r="G182" s="327"/>
      <c r="H182" s="327"/>
      <c r="I182" s="327"/>
      <c r="J182" s="327"/>
      <c r="K182" s="327"/>
      <c r="L182" s="327"/>
      <c r="M182" s="327"/>
      <c r="N182" s="327"/>
      <c r="O182" s="327"/>
      <c r="P182" s="327"/>
      <c r="R182" s="24"/>
      <c r="S182"/>
      <c r="V182" s="24"/>
      <c r="W182" s="24"/>
    </row>
    <row r="183" spans="2:23" s="1" customFormat="1" ht="15.75" customHeight="1">
      <c r="B183" s="176"/>
      <c r="C183" s="172"/>
      <c r="D183" s="4"/>
      <c r="E183" s="3"/>
      <c r="F183" s="3"/>
      <c r="J183" s="7"/>
      <c r="R183" s="24"/>
      <c r="S183"/>
      <c r="V183" s="24"/>
      <c r="W183" s="24"/>
    </row>
    <row r="184" spans="2:23" s="1" customFormat="1" ht="15.75" customHeight="1">
      <c r="B184" s="176"/>
      <c r="C184" s="172"/>
      <c r="D184" s="4"/>
      <c r="E184" s="3"/>
      <c r="F184" s="3"/>
      <c r="J184" s="7"/>
      <c r="R184" s="24"/>
      <c r="S184"/>
      <c r="V184" s="24"/>
      <c r="W184" s="24"/>
    </row>
    <row r="185" spans="2:23" s="1" customFormat="1" ht="15.75" customHeight="1">
      <c r="B185" s="185" t="s">
        <v>178</v>
      </c>
      <c r="C185" s="165" t="s">
        <v>179</v>
      </c>
      <c r="D185" s="5"/>
      <c r="E185" s="166"/>
      <c r="F185" s="3"/>
      <c r="J185" s="7"/>
      <c r="R185" s="24"/>
      <c r="S185"/>
      <c r="V185" s="24"/>
      <c r="W185" s="24"/>
    </row>
    <row r="186" spans="2:23" s="1" customFormat="1" ht="15.75" customHeight="1">
      <c r="B186" s="165"/>
      <c r="C186" s="166"/>
      <c r="D186" s="5"/>
      <c r="E186" s="166"/>
      <c r="F186" s="3"/>
      <c r="J186" s="7"/>
      <c r="R186" s="24"/>
      <c r="S186"/>
      <c r="V186" s="24"/>
      <c r="W186" s="24"/>
    </row>
    <row r="187" spans="2:23" s="1" customFormat="1" ht="15.75" customHeight="1">
      <c r="B187" s="184" t="s">
        <v>180</v>
      </c>
      <c r="C187" s="172" t="s">
        <v>181</v>
      </c>
      <c r="D187" s="4"/>
      <c r="E187" s="172"/>
      <c r="F187" s="3"/>
      <c r="J187" s="7"/>
      <c r="R187" s="24"/>
      <c r="S187"/>
      <c r="V187" s="24"/>
      <c r="W187" s="24"/>
    </row>
    <row r="188" spans="2:23" s="1" customFormat="1" ht="15.75" customHeight="1">
      <c r="B188" s="184"/>
      <c r="C188" s="357" t="s">
        <v>369</v>
      </c>
      <c r="D188" s="357"/>
      <c r="E188" s="357"/>
      <c r="F188" s="357"/>
      <c r="G188" s="357"/>
      <c r="H188" s="357"/>
      <c r="I188" s="357"/>
      <c r="J188" s="357"/>
      <c r="K188" s="357"/>
      <c r="L188" s="357"/>
      <c r="M188" s="357"/>
      <c r="N188" s="357"/>
      <c r="O188" s="357"/>
      <c r="P188" s="357"/>
      <c r="R188" s="24"/>
      <c r="S188"/>
      <c r="V188" s="24"/>
      <c r="W188" s="24"/>
    </row>
    <row r="189" spans="2:23" s="1" customFormat="1" ht="15.75" customHeight="1">
      <c r="B189" s="184"/>
      <c r="C189" s="357"/>
      <c r="D189" s="357"/>
      <c r="E189" s="357"/>
      <c r="F189" s="357"/>
      <c r="G189" s="357"/>
      <c r="H189" s="357"/>
      <c r="I189" s="357"/>
      <c r="J189" s="357"/>
      <c r="K189" s="357"/>
      <c r="L189" s="357"/>
      <c r="M189" s="357"/>
      <c r="N189" s="357"/>
      <c r="O189" s="357"/>
      <c r="P189" s="357"/>
      <c r="R189" s="24"/>
      <c r="S189"/>
      <c r="V189" s="24"/>
      <c r="W189" s="24"/>
    </row>
    <row r="190" spans="2:23" s="1" customFormat="1" ht="15.75" customHeight="1">
      <c r="B190" s="184"/>
      <c r="C190" s="357"/>
      <c r="D190" s="357"/>
      <c r="E190" s="357"/>
      <c r="F190" s="357"/>
      <c r="G190" s="357"/>
      <c r="H190" s="357"/>
      <c r="I190" s="357"/>
      <c r="J190" s="357"/>
      <c r="K190" s="357"/>
      <c r="L190" s="357"/>
      <c r="M190" s="357"/>
      <c r="N190" s="357"/>
      <c r="O190" s="357"/>
      <c r="P190" s="357"/>
      <c r="R190" s="24"/>
      <c r="S190"/>
      <c r="V190" s="24"/>
      <c r="W190" s="24"/>
    </row>
    <row r="191" spans="2:23" s="1" customFormat="1" ht="15.75" customHeight="1">
      <c r="B191" s="184"/>
      <c r="C191" s="254"/>
      <c r="D191" s="254"/>
      <c r="E191" s="254"/>
      <c r="F191" s="254"/>
      <c r="G191" s="254"/>
      <c r="H191" s="254"/>
      <c r="I191" s="254"/>
      <c r="J191" s="271"/>
      <c r="K191" s="254"/>
      <c r="L191" s="254"/>
      <c r="M191" s="254"/>
      <c r="N191" s="254"/>
      <c r="O191" s="254"/>
      <c r="P191" s="254"/>
      <c r="R191" s="24"/>
      <c r="S191"/>
      <c r="V191" s="24"/>
      <c r="W191" s="24"/>
    </row>
    <row r="192" spans="2:23" s="1" customFormat="1" ht="15.75" customHeight="1">
      <c r="B192" s="176"/>
      <c r="C192" s="357" t="s">
        <v>372</v>
      </c>
      <c r="D192" s="357"/>
      <c r="E192" s="357"/>
      <c r="F192" s="357"/>
      <c r="G192" s="357"/>
      <c r="H192" s="357"/>
      <c r="I192" s="357"/>
      <c r="J192" s="357"/>
      <c r="K192" s="357"/>
      <c r="L192" s="357"/>
      <c r="M192" s="357"/>
      <c r="N192" s="357"/>
      <c r="O192" s="357"/>
      <c r="P192" s="357"/>
      <c r="R192" s="24"/>
      <c r="S192"/>
      <c r="V192" s="24"/>
      <c r="W192" s="24"/>
    </row>
    <row r="193" spans="2:23" s="1" customFormat="1" ht="15.75" customHeight="1">
      <c r="B193" s="176"/>
      <c r="C193" s="357"/>
      <c r="D193" s="357"/>
      <c r="E193" s="357"/>
      <c r="F193" s="357"/>
      <c r="G193" s="357"/>
      <c r="H193" s="357"/>
      <c r="I193" s="357"/>
      <c r="J193" s="357"/>
      <c r="K193" s="357"/>
      <c r="L193" s="357"/>
      <c r="M193" s="357"/>
      <c r="N193" s="357"/>
      <c r="O193" s="357"/>
      <c r="P193" s="357"/>
      <c r="R193" s="24"/>
      <c r="S193"/>
      <c r="V193" s="24"/>
      <c r="W193" s="24"/>
    </row>
    <row r="194" spans="2:23" s="1" customFormat="1" ht="15.75" customHeight="1">
      <c r="B194" s="176"/>
      <c r="C194" s="357"/>
      <c r="D194" s="357"/>
      <c r="E194" s="357"/>
      <c r="F194" s="357"/>
      <c r="G194" s="357"/>
      <c r="H194" s="357"/>
      <c r="I194" s="357"/>
      <c r="J194" s="357"/>
      <c r="K194" s="357"/>
      <c r="L194" s="357"/>
      <c r="M194" s="357"/>
      <c r="N194" s="357"/>
      <c r="O194" s="357"/>
      <c r="P194" s="357"/>
      <c r="R194" s="24"/>
      <c r="S194"/>
      <c r="V194" s="24"/>
      <c r="W194" s="24"/>
    </row>
    <row r="195" spans="2:23" s="1" customFormat="1" ht="15.75" customHeight="1">
      <c r="B195" s="176"/>
      <c r="C195" s="357"/>
      <c r="D195" s="357"/>
      <c r="E195" s="357"/>
      <c r="F195" s="357"/>
      <c r="G195" s="357"/>
      <c r="H195" s="357"/>
      <c r="I195" s="357"/>
      <c r="J195" s="357"/>
      <c r="K195" s="357"/>
      <c r="L195" s="357"/>
      <c r="M195" s="357"/>
      <c r="N195" s="357"/>
      <c r="O195" s="357"/>
      <c r="P195" s="357"/>
      <c r="R195" s="24"/>
      <c r="S195"/>
      <c r="V195" s="24"/>
      <c r="W195" s="24"/>
    </row>
    <row r="196" spans="2:23" s="1" customFormat="1" ht="15.75" customHeight="1">
      <c r="B196" s="176"/>
      <c r="C196" s="357"/>
      <c r="D196" s="357"/>
      <c r="E196" s="357"/>
      <c r="F196" s="357"/>
      <c r="G196" s="357"/>
      <c r="H196" s="357"/>
      <c r="I196" s="357"/>
      <c r="J196" s="357"/>
      <c r="K196" s="357"/>
      <c r="L196" s="357"/>
      <c r="M196" s="357"/>
      <c r="N196" s="357"/>
      <c r="O196" s="357"/>
      <c r="P196" s="357"/>
      <c r="R196" s="24"/>
      <c r="S196"/>
      <c r="V196" s="24"/>
      <c r="W196" s="24"/>
    </row>
    <row r="197" spans="2:23" s="1" customFormat="1" ht="15.75" customHeight="1">
      <c r="B197" s="176"/>
      <c r="C197" s="357"/>
      <c r="D197" s="357"/>
      <c r="E197" s="357"/>
      <c r="F197" s="357"/>
      <c r="G197" s="357"/>
      <c r="H197" s="357"/>
      <c r="I197" s="357"/>
      <c r="J197" s="357"/>
      <c r="K197" s="357"/>
      <c r="L197" s="357"/>
      <c r="M197" s="357"/>
      <c r="N197" s="357"/>
      <c r="O197" s="357"/>
      <c r="P197" s="357"/>
      <c r="R197" s="24"/>
      <c r="S197"/>
      <c r="V197" s="24"/>
      <c r="W197" s="24"/>
    </row>
    <row r="198" spans="2:23" s="1" customFormat="1" ht="15.75" customHeight="1">
      <c r="B198" s="176"/>
      <c r="C198" s="357"/>
      <c r="D198" s="357"/>
      <c r="E198" s="357"/>
      <c r="F198" s="357"/>
      <c r="G198" s="357"/>
      <c r="H198" s="357"/>
      <c r="I198" s="357"/>
      <c r="J198" s="357"/>
      <c r="K198" s="357"/>
      <c r="L198" s="357"/>
      <c r="M198" s="357"/>
      <c r="N198" s="357"/>
      <c r="O198" s="357"/>
      <c r="P198" s="357"/>
      <c r="R198" s="24"/>
      <c r="S198"/>
      <c r="V198" s="24"/>
      <c r="W198" s="24"/>
    </row>
    <row r="199" spans="2:23" s="1" customFormat="1" ht="15.75" customHeight="1">
      <c r="B199" s="176"/>
      <c r="C199" s="251"/>
      <c r="D199" s="251"/>
      <c r="E199" s="251"/>
      <c r="F199" s="251"/>
      <c r="G199" s="251"/>
      <c r="H199" s="251"/>
      <c r="I199" s="251"/>
      <c r="J199" s="272"/>
      <c r="K199" s="251"/>
      <c r="L199" s="251"/>
      <c r="M199" s="251"/>
      <c r="N199" s="251"/>
      <c r="O199" s="251"/>
      <c r="P199" s="251"/>
      <c r="R199" s="24"/>
      <c r="S199"/>
      <c r="V199" s="24"/>
      <c r="W199" s="24"/>
    </row>
    <row r="200" spans="2:23" s="1" customFormat="1" ht="15.75" customHeight="1">
      <c r="B200" s="180" t="s">
        <v>182</v>
      </c>
      <c r="C200" s="26" t="s">
        <v>77</v>
      </c>
      <c r="J200" s="7"/>
      <c r="R200" s="24"/>
      <c r="S200"/>
      <c r="V200" s="24"/>
      <c r="W200" s="24"/>
    </row>
    <row r="201" spans="2:23" s="1" customFormat="1" ht="15.75" customHeight="1">
      <c r="B201" s="176"/>
      <c r="C201" s="360" t="s">
        <v>354</v>
      </c>
      <c r="D201" s="360"/>
      <c r="E201" s="360"/>
      <c r="F201" s="360"/>
      <c r="G201" s="360"/>
      <c r="H201" s="360"/>
      <c r="I201" s="360"/>
      <c r="J201" s="360"/>
      <c r="K201" s="360"/>
      <c r="L201" s="360"/>
      <c r="M201" s="360"/>
      <c r="N201" s="360"/>
      <c r="O201" s="360"/>
      <c r="P201" s="360"/>
      <c r="R201" s="24"/>
      <c r="S201"/>
      <c r="V201" s="24"/>
      <c r="W201" s="24"/>
    </row>
    <row r="202" spans="2:23" s="1" customFormat="1" ht="15.75" customHeight="1">
      <c r="B202" s="176"/>
      <c r="C202" s="360"/>
      <c r="D202" s="360"/>
      <c r="E202" s="360"/>
      <c r="F202" s="360"/>
      <c r="G202" s="360"/>
      <c r="H202" s="360"/>
      <c r="I202" s="360"/>
      <c r="J202" s="360"/>
      <c r="K202" s="360"/>
      <c r="L202" s="360"/>
      <c r="M202" s="360"/>
      <c r="N202" s="360"/>
      <c r="O202" s="360"/>
      <c r="P202" s="360"/>
      <c r="R202" s="24"/>
      <c r="S202"/>
      <c r="V202" s="24"/>
      <c r="W202" s="24"/>
    </row>
    <row r="203" spans="2:23" s="1" customFormat="1" ht="15.75" customHeight="1">
      <c r="B203" s="176"/>
      <c r="C203" s="360"/>
      <c r="D203" s="360"/>
      <c r="E203" s="360"/>
      <c r="F203" s="360"/>
      <c r="G203" s="360"/>
      <c r="H203" s="360"/>
      <c r="I203" s="360"/>
      <c r="J203" s="360"/>
      <c r="K203" s="360"/>
      <c r="L203" s="360"/>
      <c r="M203" s="360"/>
      <c r="N203" s="360"/>
      <c r="O203" s="360"/>
      <c r="P203" s="360"/>
      <c r="R203" s="24"/>
      <c r="S203"/>
      <c r="V203" s="24"/>
      <c r="W203" s="24"/>
    </row>
    <row r="204" spans="2:23" s="1" customFormat="1" ht="15.75" customHeight="1">
      <c r="B204" s="176"/>
      <c r="C204" s="360"/>
      <c r="D204" s="360"/>
      <c r="E204" s="360"/>
      <c r="F204" s="360"/>
      <c r="G204" s="360"/>
      <c r="H204" s="360"/>
      <c r="I204" s="360"/>
      <c r="J204" s="360"/>
      <c r="K204" s="360"/>
      <c r="L204" s="360"/>
      <c r="M204" s="360"/>
      <c r="N204" s="360"/>
      <c r="O204" s="360"/>
      <c r="P204" s="360"/>
      <c r="R204" s="24"/>
      <c r="S204"/>
      <c r="V204" s="24"/>
      <c r="W204" s="24"/>
    </row>
    <row r="205" spans="2:23" s="1" customFormat="1" ht="15.75" customHeight="1">
      <c r="B205" s="176"/>
      <c r="C205" s="360"/>
      <c r="D205" s="360"/>
      <c r="E205" s="360"/>
      <c r="F205" s="360"/>
      <c r="G205" s="360"/>
      <c r="H205" s="360"/>
      <c r="I205" s="360"/>
      <c r="J205" s="360"/>
      <c r="K205" s="360"/>
      <c r="L205" s="360"/>
      <c r="M205" s="360"/>
      <c r="N205" s="360"/>
      <c r="O205" s="360"/>
      <c r="P205" s="360"/>
      <c r="R205" s="24"/>
      <c r="S205"/>
      <c r="V205" s="24"/>
      <c r="W205" s="24"/>
    </row>
    <row r="206" spans="2:23" s="1" customFormat="1" ht="15.75" customHeight="1">
      <c r="B206" s="176"/>
      <c r="C206" s="360"/>
      <c r="D206" s="360"/>
      <c r="E206" s="360"/>
      <c r="F206" s="360"/>
      <c r="G206" s="360"/>
      <c r="H206" s="360"/>
      <c r="I206" s="360"/>
      <c r="J206" s="360"/>
      <c r="K206" s="360"/>
      <c r="L206" s="360"/>
      <c r="M206" s="360"/>
      <c r="N206" s="360"/>
      <c r="O206" s="360"/>
      <c r="P206" s="360"/>
      <c r="R206" s="24"/>
      <c r="S206"/>
      <c r="V206" s="24"/>
      <c r="W206" s="24"/>
    </row>
    <row r="207" spans="2:23" s="1" customFormat="1" ht="15.75" customHeight="1">
      <c r="B207" s="176"/>
      <c r="C207" s="172"/>
      <c r="D207" s="4"/>
      <c r="E207" s="172"/>
      <c r="F207" s="3"/>
      <c r="J207" s="7"/>
      <c r="R207" s="24"/>
      <c r="S207"/>
      <c r="V207" s="24"/>
      <c r="W207" s="24"/>
    </row>
    <row r="208" spans="2:23" s="1" customFormat="1" ht="15.75" customHeight="1">
      <c r="B208" s="103" t="s">
        <v>183</v>
      </c>
      <c r="C208" s="26" t="s">
        <v>355</v>
      </c>
      <c r="D208" s="27"/>
      <c r="E208" s="29"/>
      <c r="F208" s="29"/>
      <c r="G208" s="29"/>
      <c r="H208" s="29"/>
      <c r="I208" s="29"/>
      <c r="J208" s="30"/>
      <c r="K208" s="29"/>
      <c r="L208" s="31"/>
      <c r="M208" s="29"/>
      <c r="N208" s="29"/>
      <c r="O208" s="29"/>
      <c r="P208" s="29"/>
      <c r="R208" s="24"/>
      <c r="S208"/>
      <c r="V208" s="24"/>
      <c r="W208" s="24"/>
    </row>
    <row r="209" spans="2:23" s="1" customFormat="1" ht="15.75" customHeight="1">
      <c r="B209" s="301"/>
      <c r="C209" s="326" t="s">
        <v>375</v>
      </c>
      <c r="D209" s="326"/>
      <c r="E209" s="326"/>
      <c r="F209" s="326"/>
      <c r="G209" s="326"/>
      <c r="H209" s="326"/>
      <c r="I209" s="326"/>
      <c r="J209" s="326"/>
      <c r="K209" s="326"/>
      <c r="L209" s="326"/>
      <c r="M209" s="326"/>
      <c r="N209" s="326"/>
      <c r="O209" s="326"/>
      <c r="P209" s="326"/>
      <c r="R209" s="24"/>
      <c r="S209"/>
      <c r="V209" s="24"/>
      <c r="W209" s="24"/>
    </row>
    <row r="210" spans="2:23" s="1" customFormat="1" ht="15.75" customHeight="1">
      <c r="B210" s="301"/>
      <c r="C210" s="326"/>
      <c r="D210" s="326"/>
      <c r="E210" s="326"/>
      <c r="F210" s="326"/>
      <c r="G210" s="326"/>
      <c r="H210" s="326"/>
      <c r="I210" s="326"/>
      <c r="J210" s="326"/>
      <c r="K210" s="326"/>
      <c r="L210" s="326"/>
      <c r="M210" s="326"/>
      <c r="N210" s="326"/>
      <c r="O210" s="326"/>
      <c r="P210" s="326"/>
      <c r="R210" s="24"/>
      <c r="S210"/>
      <c r="V210" s="24"/>
      <c r="W210" s="24"/>
    </row>
    <row r="211" spans="2:23" s="1" customFormat="1" ht="15.75" customHeight="1">
      <c r="B211" s="301"/>
      <c r="C211" s="326"/>
      <c r="D211" s="326"/>
      <c r="E211" s="326"/>
      <c r="F211" s="326"/>
      <c r="G211" s="326"/>
      <c r="H211" s="326"/>
      <c r="I211" s="326"/>
      <c r="J211" s="326"/>
      <c r="K211" s="326"/>
      <c r="L211" s="326"/>
      <c r="M211" s="326"/>
      <c r="N211" s="326"/>
      <c r="O211" s="326"/>
      <c r="P211" s="326"/>
      <c r="R211" s="24"/>
      <c r="S211"/>
      <c r="V211" s="24"/>
      <c r="W211" s="24"/>
    </row>
    <row r="212" spans="2:23" s="1" customFormat="1" ht="15.75" customHeight="1">
      <c r="B212" s="301"/>
      <c r="C212" s="326"/>
      <c r="D212" s="326"/>
      <c r="E212" s="326"/>
      <c r="F212" s="326"/>
      <c r="G212" s="326"/>
      <c r="H212" s="326"/>
      <c r="I212" s="326"/>
      <c r="J212" s="326"/>
      <c r="K212" s="326"/>
      <c r="L212" s="326"/>
      <c r="M212" s="326"/>
      <c r="N212" s="326"/>
      <c r="O212" s="326"/>
      <c r="P212" s="326"/>
      <c r="R212" s="24"/>
      <c r="S212"/>
      <c r="V212" s="24"/>
      <c r="W212" s="24"/>
    </row>
    <row r="213" spans="2:23" s="1" customFormat="1" ht="15.75" customHeight="1">
      <c r="B213" s="180"/>
      <c r="C213" s="172"/>
      <c r="D213" s="4"/>
      <c r="E213" s="172"/>
      <c r="F213" s="3"/>
      <c r="J213" s="7"/>
      <c r="R213" s="24"/>
      <c r="S213"/>
      <c r="V213" s="24"/>
      <c r="W213" s="24"/>
    </row>
    <row r="214" spans="2:23" s="1" customFormat="1" ht="15.75" customHeight="1">
      <c r="B214" s="180" t="s">
        <v>184</v>
      </c>
      <c r="C214" s="172" t="s">
        <v>37</v>
      </c>
      <c r="D214" s="4"/>
      <c r="E214" s="172"/>
      <c r="F214" s="3"/>
      <c r="J214" s="7"/>
      <c r="R214" s="24"/>
      <c r="S214"/>
      <c r="V214" s="24"/>
      <c r="W214" s="24"/>
    </row>
    <row r="215" spans="2:23" s="1" customFormat="1" ht="15.75" customHeight="1">
      <c r="B215" s="176"/>
      <c r="C215" s="329" t="s">
        <v>185</v>
      </c>
      <c r="D215" s="329"/>
      <c r="E215" s="329"/>
      <c r="F215" s="329"/>
      <c r="G215" s="329"/>
      <c r="H215" s="329"/>
      <c r="I215" s="329"/>
      <c r="J215" s="329"/>
      <c r="K215" s="329"/>
      <c r="L215" s="329"/>
      <c r="M215" s="329"/>
      <c r="N215" s="329"/>
      <c r="O215" s="329"/>
      <c r="P215" s="329"/>
      <c r="R215" s="24"/>
      <c r="S215"/>
      <c r="V215" s="24"/>
      <c r="W215" s="24"/>
    </row>
    <row r="216" spans="2:23" s="1" customFormat="1" ht="15.75" customHeight="1">
      <c r="B216" s="176"/>
      <c r="C216" s="172"/>
      <c r="D216" s="4"/>
      <c r="E216" s="172"/>
      <c r="F216" s="3"/>
      <c r="J216" s="7"/>
      <c r="R216" s="24"/>
      <c r="S216"/>
      <c r="V216" s="24"/>
      <c r="W216" s="24"/>
    </row>
    <row r="217" spans="2:23" s="1" customFormat="1" ht="15.75" customHeight="1">
      <c r="B217" s="180" t="s">
        <v>186</v>
      </c>
      <c r="C217" s="172" t="s">
        <v>0</v>
      </c>
      <c r="E217" s="4"/>
      <c r="F217" s="28"/>
      <c r="G217" s="29"/>
      <c r="H217" s="29"/>
      <c r="I217" s="29"/>
      <c r="J217" s="7"/>
      <c r="L217" s="174" t="s">
        <v>292</v>
      </c>
      <c r="N217" s="174" t="s">
        <v>306</v>
      </c>
      <c r="R217" s="24"/>
      <c r="S217"/>
      <c r="V217" s="24"/>
      <c r="W217" s="24"/>
    </row>
    <row r="218" spans="2:23" s="1" customFormat="1" ht="15.75" customHeight="1">
      <c r="B218" s="7"/>
      <c r="C218" s="27" t="s">
        <v>18</v>
      </c>
      <c r="E218" s="27"/>
      <c r="F218" s="28"/>
      <c r="G218" s="29"/>
      <c r="H218" s="29"/>
      <c r="I218" s="29"/>
      <c r="J218" s="7"/>
      <c r="K218" s="179"/>
      <c r="L218" s="7" t="s">
        <v>300</v>
      </c>
      <c r="M218" s="27"/>
      <c r="N218" s="7" t="s">
        <v>300</v>
      </c>
      <c r="O218" s="179"/>
      <c r="R218" s="24"/>
      <c r="S218"/>
      <c r="V218" s="24"/>
      <c r="W218" s="24"/>
    </row>
    <row r="219" spans="2:23" s="1" customFormat="1" ht="15.75" customHeight="1">
      <c r="B219" s="7"/>
      <c r="C219" s="27"/>
      <c r="D219" s="27"/>
      <c r="E219" s="28"/>
      <c r="F219" s="28"/>
      <c r="G219" s="29"/>
      <c r="H219" s="29"/>
      <c r="I219" s="29"/>
      <c r="J219" s="7"/>
      <c r="K219" s="174"/>
      <c r="L219" s="129">
        <v>37621</v>
      </c>
      <c r="M219" s="30"/>
      <c r="N219" s="129">
        <f>+L219</f>
        <v>37621</v>
      </c>
      <c r="O219" s="174"/>
      <c r="R219" s="24"/>
      <c r="S219"/>
      <c r="V219" s="24"/>
      <c r="W219" s="24"/>
    </row>
    <row r="220" spans="2:23" s="1" customFormat="1" ht="15.75" customHeight="1">
      <c r="B220" s="7"/>
      <c r="C220" s="27"/>
      <c r="D220" s="29"/>
      <c r="E220" s="28"/>
      <c r="F220" s="28"/>
      <c r="G220" s="29"/>
      <c r="H220" s="29"/>
      <c r="I220" s="29"/>
      <c r="J220" s="7"/>
      <c r="K220" s="174"/>
      <c r="L220" s="174" t="s">
        <v>24</v>
      </c>
      <c r="M220" s="29"/>
      <c r="N220" s="174" t="s">
        <v>24</v>
      </c>
      <c r="R220" s="24"/>
      <c r="S220"/>
      <c r="V220" s="24"/>
      <c r="W220" s="24"/>
    </row>
    <row r="221" spans="2:23" s="1" customFormat="1" ht="15.75" customHeight="1">
      <c r="B221" s="7"/>
      <c r="C221" s="27"/>
      <c r="D221" s="27" t="s">
        <v>19</v>
      </c>
      <c r="E221" s="28"/>
      <c r="F221" s="28"/>
      <c r="G221" s="29"/>
      <c r="H221" s="29"/>
      <c r="I221" s="29"/>
      <c r="J221" s="7"/>
      <c r="K221" s="29"/>
      <c r="L221" s="29"/>
      <c r="M221" s="29"/>
      <c r="N221" s="30"/>
      <c r="R221" s="24"/>
      <c r="S221"/>
      <c r="V221" s="24"/>
      <c r="W221" s="24"/>
    </row>
    <row r="222" spans="2:23" s="1" customFormat="1" ht="15.75" customHeight="1">
      <c r="B222" s="7"/>
      <c r="C222" s="29"/>
      <c r="D222" s="41" t="s">
        <v>3</v>
      </c>
      <c r="E222" s="29"/>
      <c r="F222" s="29"/>
      <c r="G222" s="29"/>
      <c r="H222" s="29"/>
      <c r="I222" s="29"/>
      <c r="J222" s="7"/>
      <c r="K222" s="29"/>
      <c r="L222" s="33">
        <f>N222-T222</f>
        <v>32351</v>
      </c>
      <c r="M222" s="33"/>
      <c r="N222" s="283">
        <f>+'[2]Sheet 1'!$W$7</f>
        <v>90114</v>
      </c>
      <c r="O222" s="23"/>
      <c r="Q222" s="23"/>
      <c r="R222" s="24"/>
      <c r="S222"/>
      <c r="T222" s="33">
        <v>57763</v>
      </c>
      <c r="U222" s="33">
        <v>54094</v>
      </c>
      <c r="V222" s="24"/>
      <c r="W222" s="24"/>
    </row>
    <row r="223" spans="2:23" s="1" customFormat="1" ht="15.75" customHeight="1">
      <c r="B223" s="7"/>
      <c r="C223" s="29"/>
      <c r="D223" s="41" t="s">
        <v>20</v>
      </c>
      <c r="E223" s="29"/>
      <c r="F223" s="29"/>
      <c r="G223" s="29"/>
      <c r="H223" s="29"/>
      <c r="I223" s="29"/>
      <c r="J223" s="7"/>
      <c r="K223" s="29"/>
      <c r="L223" s="33">
        <f>N223-T223</f>
        <v>-2279</v>
      </c>
      <c r="M223" s="33"/>
      <c r="N223" s="33">
        <f>+'[2]Sheet 1'!$W$8</f>
        <v>-1681</v>
      </c>
      <c r="O223" s="23"/>
      <c r="Q223" s="23"/>
      <c r="R223" s="24"/>
      <c r="S223"/>
      <c r="T223" s="33">
        <v>598</v>
      </c>
      <c r="U223" s="33">
        <v>-349</v>
      </c>
      <c r="V223" s="24"/>
      <c r="W223" s="24"/>
    </row>
    <row r="224" spans="2:23" s="1" customFormat="1" ht="15.75" customHeight="1">
      <c r="B224" s="7"/>
      <c r="C224" s="29"/>
      <c r="D224" s="41" t="s">
        <v>21</v>
      </c>
      <c r="E224" s="27"/>
      <c r="F224" s="27"/>
      <c r="G224" s="29"/>
      <c r="H224" s="29"/>
      <c r="I224" s="29"/>
      <c r="J224" s="7"/>
      <c r="K224" s="29"/>
      <c r="L224" s="38">
        <f>N224-T224</f>
        <v>2505</v>
      </c>
      <c r="M224" s="33"/>
      <c r="N224" s="38">
        <f>+'[2]Sheet 1'!$W$9</f>
        <v>9238</v>
      </c>
      <c r="O224" s="23"/>
      <c r="Q224" s="23"/>
      <c r="R224" s="24"/>
      <c r="S224"/>
      <c r="T224" s="38">
        <v>6733</v>
      </c>
      <c r="U224" s="38">
        <v>5196</v>
      </c>
      <c r="V224" s="24"/>
      <c r="W224" s="24"/>
    </row>
    <row r="225" spans="2:23" s="1" customFormat="1" ht="15.75" customHeight="1">
      <c r="B225" s="7"/>
      <c r="C225" s="29"/>
      <c r="D225" s="41" t="s">
        <v>253</v>
      </c>
      <c r="E225" s="27"/>
      <c r="F225" s="27"/>
      <c r="G225" s="29"/>
      <c r="H225" s="29"/>
      <c r="I225" s="29"/>
      <c r="J225" s="7"/>
      <c r="K225" s="242"/>
      <c r="L225" s="38">
        <f>N225-T225</f>
        <v>41</v>
      </c>
      <c r="M225" s="38"/>
      <c r="N225" s="38">
        <f>+'[2]Sheet 1'!$W$10</f>
        <v>45</v>
      </c>
      <c r="O225" s="243"/>
      <c r="Q225" s="23"/>
      <c r="R225" s="24"/>
      <c r="S225"/>
      <c r="T225" s="39">
        <v>4</v>
      </c>
      <c r="U225" s="39">
        <v>0</v>
      </c>
      <c r="V225" s="24"/>
      <c r="W225" s="24"/>
    </row>
    <row r="226" spans="2:23" s="1" customFormat="1" ht="15.75" customHeight="1">
      <c r="B226" s="7"/>
      <c r="C226" s="29"/>
      <c r="D226" s="29"/>
      <c r="E226" s="27"/>
      <c r="F226" s="27"/>
      <c r="G226" s="29"/>
      <c r="H226" s="29"/>
      <c r="I226" s="29"/>
      <c r="J226" s="7"/>
      <c r="K226" s="242"/>
      <c r="L226" s="244">
        <f>SUM(L222:L225)</f>
        <v>32618</v>
      </c>
      <c r="M226" s="38"/>
      <c r="N226" s="244">
        <f>SUM(N222:N225)</f>
        <v>97716</v>
      </c>
      <c r="O226" s="243"/>
      <c r="Q226" s="23"/>
      <c r="R226" s="24"/>
      <c r="S226"/>
      <c r="T226" s="33">
        <f>SUM(T222:T225)</f>
        <v>65098</v>
      </c>
      <c r="U226" s="33">
        <f>SUM(U222:U225)</f>
        <v>58941</v>
      </c>
      <c r="V226" s="24"/>
      <c r="W226" s="24"/>
    </row>
    <row r="227" spans="2:23" s="1" customFormat="1" ht="15.75" customHeight="1">
      <c r="B227" s="7"/>
      <c r="C227" s="29"/>
      <c r="D227" s="27" t="s">
        <v>22</v>
      </c>
      <c r="E227" s="27"/>
      <c r="F227" s="27"/>
      <c r="G227" s="29"/>
      <c r="H227" s="29"/>
      <c r="I227" s="29"/>
      <c r="J227" s="7"/>
      <c r="K227" s="29"/>
      <c r="L227" s="33"/>
      <c r="M227" s="33"/>
      <c r="N227" s="33"/>
      <c r="O227" s="23"/>
      <c r="Q227" s="23"/>
      <c r="R227" s="24"/>
      <c r="S227"/>
      <c r="T227" s="33"/>
      <c r="U227" s="33"/>
      <c r="V227" s="24"/>
      <c r="W227" s="24"/>
    </row>
    <row r="228" spans="2:23" s="1" customFormat="1" ht="15.75" customHeight="1">
      <c r="B228" s="7"/>
      <c r="C228" s="29"/>
      <c r="D228" s="41" t="s">
        <v>3</v>
      </c>
      <c r="E228" s="27"/>
      <c r="F228" s="27"/>
      <c r="G228" s="29"/>
      <c r="H228" s="29"/>
      <c r="I228" s="29"/>
      <c r="J228" s="7"/>
      <c r="K228" s="29"/>
      <c r="L228" s="33">
        <f>N228-T228</f>
        <v>298</v>
      </c>
      <c r="M228" s="33"/>
      <c r="N228" s="33">
        <f>+'[2]Sheet 1'!$W$13</f>
        <v>299</v>
      </c>
      <c r="O228" s="23"/>
      <c r="Q228" s="23"/>
      <c r="R228" s="24"/>
      <c r="S228"/>
      <c r="T228" s="33">
        <v>1</v>
      </c>
      <c r="U228" s="33">
        <v>196</v>
      </c>
      <c r="V228" s="24"/>
      <c r="W228" s="24"/>
    </row>
    <row r="229" spans="2:23" s="1" customFormat="1" ht="15.75" customHeight="1">
      <c r="B229" s="7"/>
      <c r="C229" s="29"/>
      <c r="D229" s="41" t="s">
        <v>20</v>
      </c>
      <c r="E229" s="27"/>
      <c r="F229" s="27"/>
      <c r="G229" s="29"/>
      <c r="H229" s="29"/>
      <c r="I229" s="29"/>
      <c r="J229" s="7"/>
      <c r="K229" s="29"/>
      <c r="L229" s="33">
        <f>N229-T229</f>
        <v>3001</v>
      </c>
      <c r="M229" s="33"/>
      <c r="N229" s="33">
        <f>+'[2]Sheet 1'!$W$14</f>
        <v>3001</v>
      </c>
      <c r="O229" s="23"/>
      <c r="Q229" s="23"/>
      <c r="R229" s="24"/>
      <c r="S229"/>
      <c r="T229" s="33">
        <v>0</v>
      </c>
      <c r="U229" s="33">
        <v>0</v>
      </c>
      <c r="V229" s="24"/>
      <c r="W229" s="24"/>
    </row>
    <row r="230" spans="2:23" s="1" customFormat="1" ht="15.75" customHeight="1">
      <c r="B230" s="7"/>
      <c r="C230" s="29"/>
      <c r="D230" s="41" t="s">
        <v>21</v>
      </c>
      <c r="E230" s="27"/>
      <c r="F230" s="27"/>
      <c r="G230" s="29"/>
      <c r="H230" s="29"/>
      <c r="I230" s="29"/>
      <c r="J230" s="7"/>
      <c r="K230" s="29"/>
      <c r="L230" s="39">
        <f>N230-T230</f>
        <v>2290</v>
      </c>
      <c r="M230" s="33"/>
      <c r="N230" s="39">
        <f>+'[2]Sheet 1'!$W$15</f>
        <v>10759</v>
      </c>
      <c r="O230" s="23"/>
      <c r="Q230" s="23"/>
      <c r="R230" s="24"/>
      <c r="S230"/>
      <c r="T230" s="39">
        <v>8469</v>
      </c>
      <c r="U230" s="39">
        <v>5839</v>
      </c>
      <c r="V230" s="24"/>
      <c r="W230" s="24"/>
    </row>
    <row r="231" spans="2:23" s="1" customFormat="1" ht="15.75" customHeight="1">
      <c r="B231" s="7"/>
      <c r="C231" s="29"/>
      <c r="D231" s="41"/>
      <c r="E231" s="27"/>
      <c r="F231" s="27"/>
      <c r="G231" s="29"/>
      <c r="H231" s="29"/>
      <c r="I231" s="29"/>
      <c r="J231" s="7"/>
      <c r="K231" s="29"/>
      <c r="L231" s="23">
        <f>SUM(L226:L230)</f>
        <v>38207</v>
      </c>
      <c r="M231" s="33"/>
      <c r="N231" s="23">
        <f>SUM(N226:N230)</f>
        <v>111775</v>
      </c>
      <c r="O231" s="23"/>
      <c r="Q231" s="23"/>
      <c r="R231" s="24"/>
      <c r="S231"/>
      <c r="T231" s="33">
        <f>SUM(T226:T230)</f>
        <v>73568</v>
      </c>
      <c r="U231" s="33">
        <f>SUM(U226:U230)</f>
        <v>64976</v>
      </c>
      <c r="V231" s="24"/>
      <c r="W231" s="24"/>
    </row>
    <row r="232" spans="2:23" s="1" customFormat="1" ht="15.75" customHeight="1">
      <c r="B232" s="7"/>
      <c r="C232" s="29"/>
      <c r="D232" s="27" t="s">
        <v>59</v>
      </c>
      <c r="E232" s="27"/>
      <c r="F232" s="27"/>
      <c r="G232" s="29"/>
      <c r="H232" s="29"/>
      <c r="I232" s="29"/>
      <c r="J232" s="7"/>
      <c r="K232" s="29"/>
      <c r="L232" s="33">
        <f>N232-T232</f>
        <v>4709</v>
      </c>
      <c r="M232" s="33"/>
      <c r="N232" s="33">
        <f>+'[2]Sheet 1'!$W$18+'[2]Sheet 1'!$W$19</f>
        <v>4753</v>
      </c>
      <c r="O232" s="23"/>
      <c r="Q232" s="23"/>
      <c r="R232" s="24"/>
      <c r="S232"/>
      <c r="T232" s="33">
        <v>44</v>
      </c>
      <c r="U232" s="33">
        <v>-941</v>
      </c>
      <c r="V232" s="24"/>
      <c r="W232" s="24"/>
    </row>
    <row r="233" spans="2:23" s="1" customFormat="1" ht="15.75" customHeight="1" thickBot="1">
      <c r="B233" s="7"/>
      <c r="C233" s="27"/>
      <c r="D233" s="27"/>
      <c r="E233" s="28"/>
      <c r="F233" s="28"/>
      <c r="G233" s="29"/>
      <c r="H233" s="29"/>
      <c r="I233" s="29"/>
      <c r="J233" s="7"/>
      <c r="K233" s="29"/>
      <c r="L233" s="42">
        <f>SUM(L231:L232)</f>
        <v>42916</v>
      </c>
      <c r="M233" s="43"/>
      <c r="N233" s="42">
        <f>SUM(N231:N232)</f>
        <v>116528</v>
      </c>
      <c r="O233" s="23"/>
      <c r="Q233" s="23"/>
      <c r="R233" s="24"/>
      <c r="S233"/>
      <c r="T233" s="37">
        <f>SUM(T231:T232)</f>
        <v>73612</v>
      </c>
      <c r="U233" s="37">
        <f>SUM(U231:U232)</f>
        <v>64035</v>
      </c>
      <c r="V233" s="24"/>
      <c r="W233" s="24"/>
    </row>
    <row r="234" spans="2:23" s="1" customFormat="1" ht="15.75" customHeight="1" thickTop="1">
      <c r="B234" s="7"/>
      <c r="C234" s="27"/>
      <c r="D234" s="27"/>
      <c r="E234" s="28"/>
      <c r="F234" s="28"/>
      <c r="G234" s="29"/>
      <c r="H234" s="29"/>
      <c r="I234" s="29"/>
      <c r="J234" s="7"/>
      <c r="K234" s="29"/>
      <c r="L234" s="29"/>
      <c r="M234" s="43"/>
      <c r="N234" s="64"/>
      <c r="O234" s="23"/>
      <c r="P234" s="23"/>
      <c r="Q234" s="23"/>
      <c r="R234" s="24"/>
      <c r="S234"/>
      <c r="V234" s="24"/>
      <c r="W234" s="24"/>
    </row>
    <row r="235" spans="2:23" s="1" customFormat="1" ht="15.75" customHeight="1">
      <c r="B235" s="7"/>
      <c r="C235" s="334" t="s">
        <v>96</v>
      </c>
      <c r="D235" s="334"/>
      <c r="E235" s="334"/>
      <c r="F235" s="334"/>
      <c r="G235" s="334"/>
      <c r="H235" s="334"/>
      <c r="I235" s="334"/>
      <c r="J235" s="334"/>
      <c r="K235" s="334"/>
      <c r="L235" s="334"/>
      <c r="M235" s="334"/>
      <c r="N235" s="334"/>
      <c r="O235" s="334"/>
      <c r="P235" s="334"/>
      <c r="Q235" s="23"/>
      <c r="R235" s="24"/>
      <c r="S235"/>
      <c r="V235" s="24"/>
      <c r="W235" s="24"/>
    </row>
    <row r="236" spans="2:23" s="1" customFormat="1" ht="15.75" customHeight="1">
      <c r="B236" s="7"/>
      <c r="C236" s="334"/>
      <c r="D236" s="334"/>
      <c r="E236" s="334"/>
      <c r="F236" s="334"/>
      <c r="G236" s="334"/>
      <c r="H236" s="334"/>
      <c r="I236" s="334"/>
      <c r="J236" s="334"/>
      <c r="K236" s="334"/>
      <c r="L236" s="334"/>
      <c r="M236" s="334"/>
      <c r="N236" s="334"/>
      <c r="O236" s="334"/>
      <c r="P236" s="334"/>
      <c r="R236" s="24"/>
      <c r="S236"/>
      <c r="V236" s="24"/>
      <c r="W236" s="24"/>
    </row>
    <row r="237" spans="2:23" s="1" customFormat="1" ht="15.75" customHeight="1">
      <c r="B237" s="7"/>
      <c r="C237" s="11"/>
      <c r="D237" s="11"/>
      <c r="E237" s="3"/>
      <c r="F237" s="3"/>
      <c r="J237" s="7"/>
      <c r="R237" s="24"/>
      <c r="S237"/>
      <c r="V237" s="24"/>
      <c r="W237" s="24"/>
    </row>
    <row r="238" spans="2:23" s="1" customFormat="1" ht="15.75" customHeight="1">
      <c r="B238" s="180" t="s">
        <v>187</v>
      </c>
      <c r="C238" s="26" t="s">
        <v>74</v>
      </c>
      <c r="D238" s="27"/>
      <c r="E238" s="28"/>
      <c r="F238" s="28"/>
      <c r="G238" s="29"/>
      <c r="H238" s="29"/>
      <c r="I238" s="29"/>
      <c r="J238" s="30"/>
      <c r="K238" s="29"/>
      <c r="L238" s="29"/>
      <c r="M238" s="29"/>
      <c r="N238" s="30"/>
      <c r="O238" s="30"/>
      <c r="P238" s="30"/>
      <c r="R238" s="24"/>
      <c r="S238"/>
      <c r="V238" s="24"/>
      <c r="W238" s="24"/>
    </row>
    <row r="239" spans="2:23" s="1" customFormat="1" ht="15.75" customHeight="1">
      <c r="B239" s="10"/>
      <c r="C239" s="326" t="s">
        <v>335</v>
      </c>
      <c r="D239" s="326"/>
      <c r="E239" s="326"/>
      <c r="F239" s="326"/>
      <c r="G239" s="326"/>
      <c r="H239" s="326"/>
      <c r="I239" s="326"/>
      <c r="J239" s="326"/>
      <c r="K239" s="326"/>
      <c r="L239" s="326"/>
      <c r="M239" s="326"/>
      <c r="N239" s="326"/>
      <c r="O239" s="326"/>
      <c r="P239" s="326"/>
      <c r="R239" s="24"/>
      <c r="S239"/>
      <c r="V239" s="24"/>
      <c r="W239" s="24"/>
    </row>
    <row r="240" spans="2:23" s="1" customFormat="1" ht="15.75" customHeight="1">
      <c r="B240" s="10"/>
      <c r="C240" s="326"/>
      <c r="D240" s="326"/>
      <c r="E240" s="326"/>
      <c r="F240" s="326"/>
      <c r="G240" s="326"/>
      <c r="H240" s="326"/>
      <c r="I240" s="326"/>
      <c r="J240" s="326"/>
      <c r="K240" s="326"/>
      <c r="L240" s="326"/>
      <c r="M240" s="326"/>
      <c r="N240" s="326"/>
      <c r="O240" s="326"/>
      <c r="P240" s="326"/>
      <c r="R240" s="24"/>
      <c r="S240"/>
      <c r="V240" s="24"/>
      <c r="W240" s="24"/>
    </row>
    <row r="241" spans="2:23" s="1" customFormat="1" ht="15.75" customHeight="1">
      <c r="B241" s="10"/>
      <c r="C241" s="12"/>
      <c r="D241" s="11"/>
      <c r="E241" s="3"/>
      <c r="F241" s="3"/>
      <c r="J241" s="7"/>
      <c r="N241" s="13"/>
      <c r="O241" s="7"/>
      <c r="P241" s="13"/>
      <c r="R241" s="24"/>
      <c r="S241"/>
      <c r="V241" s="24"/>
      <c r="W241" s="24"/>
    </row>
    <row r="242" spans="2:23" s="1" customFormat="1" ht="15.75" customHeight="1">
      <c r="B242" s="180" t="s">
        <v>256</v>
      </c>
      <c r="C242" s="26" t="s">
        <v>23</v>
      </c>
      <c r="D242" s="27"/>
      <c r="E242" s="28"/>
      <c r="F242" s="28"/>
      <c r="G242" s="29"/>
      <c r="H242" s="29"/>
      <c r="I242" s="29"/>
      <c r="J242" s="30"/>
      <c r="K242" s="29"/>
      <c r="L242" s="29"/>
      <c r="M242" s="29"/>
      <c r="N242" s="29"/>
      <c r="O242" s="29"/>
      <c r="P242" s="29"/>
      <c r="R242" s="24"/>
      <c r="S242"/>
      <c r="V242" s="24"/>
      <c r="W242" s="24"/>
    </row>
    <row r="243" spans="2:23" s="1" customFormat="1" ht="15.75" customHeight="1">
      <c r="B243" s="7"/>
      <c r="C243" s="7" t="s">
        <v>5</v>
      </c>
      <c r="D243" s="335" t="s">
        <v>324</v>
      </c>
      <c r="E243" s="335"/>
      <c r="F243" s="335"/>
      <c r="G243" s="335"/>
      <c r="H243" s="335"/>
      <c r="I243" s="335"/>
      <c r="J243" s="335"/>
      <c r="K243" s="335"/>
      <c r="L243" s="335"/>
      <c r="M243" s="335"/>
      <c r="N243" s="335"/>
      <c r="O243" s="335"/>
      <c r="P243" s="335"/>
      <c r="R243" s="24"/>
      <c r="S243"/>
      <c r="V243" s="24"/>
      <c r="W243" s="24"/>
    </row>
    <row r="244" spans="2:23" s="1" customFormat="1" ht="15.75" customHeight="1">
      <c r="B244" s="7"/>
      <c r="C244" s="11"/>
      <c r="D244" s="335"/>
      <c r="E244" s="335"/>
      <c r="F244" s="335"/>
      <c r="G244" s="335"/>
      <c r="H244" s="335"/>
      <c r="I244" s="335"/>
      <c r="J244" s="335"/>
      <c r="K244" s="335"/>
      <c r="L244" s="335"/>
      <c r="M244" s="335"/>
      <c r="N244" s="335"/>
      <c r="O244" s="335"/>
      <c r="P244" s="335"/>
      <c r="R244" s="24"/>
      <c r="S244"/>
      <c r="V244" s="24"/>
      <c r="W244" s="24"/>
    </row>
    <row r="245" spans="2:23" s="1" customFormat="1" ht="15.75" customHeight="1" hidden="1">
      <c r="B245" s="7"/>
      <c r="C245" s="11" t="s">
        <v>5</v>
      </c>
      <c r="D245" s="11" t="s">
        <v>62</v>
      </c>
      <c r="E245" s="3"/>
      <c r="F245" s="3"/>
      <c r="J245" s="7"/>
      <c r="L245" s="5"/>
      <c r="R245" s="24"/>
      <c r="S245"/>
      <c r="V245" s="24"/>
      <c r="W245" s="24"/>
    </row>
    <row r="246" spans="2:23" s="1" customFormat="1" ht="15.75" customHeight="1" hidden="1">
      <c r="B246" s="7"/>
      <c r="C246" s="11"/>
      <c r="D246" s="11"/>
      <c r="E246" s="3"/>
      <c r="F246" s="3"/>
      <c r="J246" s="7"/>
      <c r="L246" s="5"/>
      <c r="R246" s="24"/>
      <c r="S246"/>
      <c r="V246" s="24"/>
      <c r="W246" s="24"/>
    </row>
    <row r="247" spans="2:23" s="1" customFormat="1" ht="15.75" customHeight="1">
      <c r="B247" s="7"/>
      <c r="C247" s="11"/>
      <c r="D247" s="11"/>
      <c r="E247" s="3"/>
      <c r="F247" s="3"/>
      <c r="J247" s="7"/>
      <c r="L247" s="5"/>
      <c r="R247" s="24"/>
      <c r="S247"/>
      <c r="V247" s="24"/>
      <c r="W247" s="24"/>
    </row>
    <row r="248" spans="2:23" s="1" customFormat="1" ht="15.75" customHeight="1">
      <c r="B248" s="30"/>
      <c r="C248" s="30" t="s">
        <v>6</v>
      </c>
      <c r="D248" s="27" t="s">
        <v>308</v>
      </c>
      <c r="E248" s="28"/>
      <c r="F248" s="28"/>
      <c r="G248" s="29"/>
      <c r="H248" s="29"/>
      <c r="I248" s="29"/>
      <c r="J248" s="30"/>
      <c r="K248" s="29"/>
      <c r="L248" s="29"/>
      <c r="M248" s="29"/>
      <c r="N248" s="45" t="s">
        <v>24</v>
      </c>
      <c r="O248" s="29"/>
      <c r="P248" s="29"/>
      <c r="R248" s="24"/>
      <c r="S248"/>
      <c r="V248" s="24"/>
      <c r="W248" s="24"/>
    </row>
    <row r="249" spans="2:23" s="1" customFormat="1" ht="15.75" customHeight="1">
      <c r="B249" s="7"/>
      <c r="C249" s="11"/>
      <c r="D249" s="3"/>
      <c r="E249" s="11" t="s">
        <v>25</v>
      </c>
      <c r="F249" s="19"/>
      <c r="J249" s="7"/>
      <c r="N249" s="16">
        <v>226905</v>
      </c>
      <c r="R249" s="24"/>
      <c r="S249"/>
      <c r="V249" s="24"/>
      <c r="W249" s="24"/>
    </row>
    <row r="250" spans="2:23" s="1" customFormat="1" ht="15.75" customHeight="1">
      <c r="B250" s="7"/>
      <c r="C250" s="11"/>
      <c r="E250" s="11" t="s">
        <v>26</v>
      </c>
      <c r="F250" s="11"/>
      <c r="J250" s="7"/>
      <c r="N250" s="16">
        <v>214203</v>
      </c>
      <c r="R250" s="24"/>
      <c r="S250"/>
      <c r="V250" s="24"/>
      <c r="W250" s="24"/>
    </row>
    <row r="251" spans="2:23" s="1" customFormat="1" ht="15.75" customHeight="1">
      <c r="B251" s="7"/>
      <c r="C251" s="11"/>
      <c r="E251" s="11" t="s">
        <v>75</v>
      </c>
      <c r="F251" s="11"/>
      <c r="J251" s="7"/>
      <c r="N251" s="18">
        <v>159695</v>
      </c>
      <c r="R251" s="24"/>
      <c r="S251"/>
      <c r="V251" s="24"/>
      <c r="W251" s="24"/>
    </row>
    <row r="252" spans="2:23" s="1" customFormat="1" ht="17.25" customHeight="1">
      <c r="B252" s="7"/>
      <c r="C252" s="11"/>
      <c r="E252" s="11"/>
      <c r="F252" s="11"/>
      <c r="J252" s="7"/>
      <c r="N252" s="18"/>
      <c r="R252" s="24"/>
      <c r="S252"/>
      <c r="V252" s="24"/>
      <c r="W252" s="24"/>
    </row>
    <row r="253" spans="2:23" s="1" customFormat="1" ht="15.75" customHeight="1">
      <c r="B253" s="180" t="s">
        <v>257</v>
      </c>
      <c r="C253" s="12" t="s">
        <v>29</v>
      </c>
      <c r="D253" s="11"/>
      <c r="E253" s="3"/>
      <c r="F253" s="3"/>
      <c r="J253" s="7"/>
      <c r="R253" s="24"/>
      <c r="S253"/>
      <c r="V253" s="24"/>
      <c r="W253" s="24"/>
    </row>
    <row r="254" spans="2:23" s="1" customFormat="1" ht="15.75" customHeight="1">
      <c r="B254" s="180"/>
      <c r="C254" s="30" t="s">
        <v>5</v>
      </c>
      <c r="D254" s="340" t="s">
        <v>297</v>
      </c>
      <c r="E254" s="340"/>
      <c r="F254" s="340"/>
      <c r="G254" s="340"/>
      <c r="H254" s="340"/>
      <c r="I254" s="340"/>
      <c r="J254" s="340"/>
      <c r="K254" s="340"/>
      <c r="L254" s="340"/>
      <c r="M254" s="340"/>
      <c r="N254" s="340"/>
      <c r="O254" s="340"/>
      <c r="P254" s="340"/>
      <c r="R254" s="24"/>
      <c r="S254"/>
      <c r="V254" s="24"/>
      <c r="W254" s="24"/>
    </row>
    <row r="255" spans="2:23" s="1" customFormat="1" ht="15.75" customHeight="1">
      <c r="B255" s="180"/>
      <c r="C255" s="46"/>
      <c r="D255" s="340"/>
      <c r="E255" s="340"/>
      <c r="F255" s="340"/>
      <c r="G255" s="340"/>
      <c r="H255" s="340"/>
      <c r="I255" s="340"/>
      <c r="J255" s="340"/>
      <c r="K255" s="340"/>
      <c r="L255" s="340"/>
      <c r="M255" s="340"/>
      <c r="N255" s="340"/>
      <c r="O255" s="340"/>
      <c r="P255" s="340"/>
      <c r="R255" s="24"/>
      <c r="S255"/>
      <c r="V255" s="24"/>
      <c r="W255" s="24"/>
    </row>
    <row r="256" spans="2:23" s="1" customFormat="1" ht="15.75" customHeight="1">
      <c r="B256" s="180"/>
      <c r="C256" s="46"/>
      <c r="D256" s="46"/>
      <c r="E256" s="46"/>
      <c r="F256" s="46"/>
      <c r="G256" s="46"/>
      <c r="H256" s="46"/>
      <c r="I256" s="46"/>
      <c r="J256" s="46"/>
      <c r="K256" s="46"/>
      <c r="L256" s="46"/>
      <c r="M256" s="46"/>
      <c r="N256" s="46"/>
      <c r="O256" s="46"/>
      <c r="P256" s="46"/>
      <c r="R256" s="24"/>
      <c r="S256"/>
      <c r="V256" s="24"/>
      <c r="W256" s="24"/>
    </row>
    <row r="257" spans="2:23" s="1" customFormat="1" ht="15.75" customHeight="1">
      <c r="B257" s="180"/>
      <c r="C257" s="7" t="s">
        <v>6</v>
      </c>
      <c r="D257" s="340" t="s">
        <v>295</v>
      </c>
      <c r="E257" s="340"/>
      <c r="F257" s="340"/>
      <c r="G257" s="340"/>
      <c r="H257" s="340"/>
      <c r="I257" s="340"/>
      <c r="J257" s="340"/>
      <c r="K257" s="340"/>
      <c r="L257" s="340"/>
      <c r="M257" s="340"/>
      <c r="N257" s="340"/>
      <c r="O257" s="340"/>
      <c r="P257" s="340"/>
      <c r="R257" s="24"/>
      <c r="S257"/>
      <c r="V257" s="24"/>
      <c r="W257" s="24"/>
    </row>
    <row r="258" spans="2:23" s="1" customFormat="1" ht="15.75" customHeight="1">
      <c r="B258" s="180"/>
      <c r="C258" s="46"/>
      <c r="D258" s="340"/>
      <c r="E258" s="340"/>
      <c r="F258" s="340"/>
      <c r="G258" s="340"/>
      <c r="H258" s="340"/>
      <c r="I258" s="340"/>
      <c r="J258" s="340"/>
      <c r="K258" s="340"/>
      <c r="L258" s="340"/>
      <c r="M258" s="340"/>
      <c r="N258" s="340"/>
      <c r="O258" s="340"/>
      <c r="P258" s="340"/>
      <c r="R258" s="24"/>
      <c r="S258"/>
      <c r="V258" s="24"/>
      <c r="W258" s="24"/>
    </row>
    <row r="259" spans="2:23" s="1" customFormat="1" ht="15.75" customHeight="1">
      <c r="B259" s="180"/>
      <c r="C259" s="46"/>
      <c r="D259" s="46"/>
      <c r="E259" s="46"/>
      <c r="F259" s="46"/>
      <c r="G259" s="46"/>
      <c r="H259" s="46"/>
      <c r="I259" s="46"/>
      <c r="J259" s="46"/>
      <c r="K259" s="46"/>
      <c r="L259" s="46"/>
      <c r="M259" s="46"/>
      <c r="N259" s="46"/>
      <c r="O259" s="46"/>
      <c r="P259" s="46"/>
      <c r="R259" s="24"/>
      <c r="S259"/>
      <c r="V259" s="24"/>
      <c r="W259" s="24"/>
    </row>
    <row r="260" spans="2:23" s="1" customFormat="1" ht="15.75" customHeight="1">
      <c r="B260" s="180"/>
      <c r="C260" s="30" t="s">
        <v>310</v>
      </c>
      <c r="D260" s="340" t="s">
        <v>328</v>
      </c>
      <c r="E260" s="340"/>
      <c r="F260" s="340"/>
      <c r="G260" s="340"/>
      <c r="H260" s="340"/>
      <c r="I260" s="340"/>
      <c r="J260" s="340"/>
      <c r="K260" s="340"/>
      <c r="L260" s="340"/>
      <c r="M260" s="340"/>
      <c r="N260" s="340"/>
      <c r="O260" s="340"/>
      <c r="P260" s="340"/>
      <c r="R260" s="24"/>
      <c r="S260"/>
      <c r="V260" s="24"/>
      <c r="W260" s="24"/>
    </row>
    <row r="261" spans="2:23" s="1" customFormat="1" ht="15.75" customHeight="1">
      <c r="B261" s="180"/>
      <c r="C261" s="30"/>
      <c r="D261" s="340"/>
      <c r="E261" s="340"/>
      <c r="F261" s="340"/>
      <c r="G261" s="340"/>
      <c r="H261" s="340"/>
      <c r="I261" s="340"/>
      <c r="J261" s="340"/>
      <c r="K261" s="340"/>
      <c r="L261" s="340"/>
      <c r="M261" s="340"/>
      <c r="N261" s="340"/>
      <c r="O261" s="340"/>
      <c r="P261" s="340"/>
      <c r="R261" s="24"/>
      <c r="S261"/>
      <c r="V261" s="24"/>
      <c r="W261" s="24"/>
    </row>
    <row r="262" spans="2:23" s="1" customFormat="1" ht="15.75" customHeight="1">
      <c r="B262" s="180"/>
      <c r="C262" s="30"/>
      <c r="D262" s="340"/>
      <c r="E262" s="340"/>
      <c r="F262" s="340"/>
      <c r="G262" s="340"/>
      <c r="H262" s="340"/>
      <c r="I262" s="340"/>
      <c r="J262" s="340"/>
      <c r="K262" s="340"/>
      <c r="L262" s="340"/>
      <c r="M262" s="340"/>
      <c r="N262" s="340"/>
      <c r="O262" s="340"/>
      <c r="P262" s="340"/>
      <c r="R262" s="24"/>
      <c r="S262"/>
      <c r="V262" s="24"/>
      <c r="W262" s="24"/>
    </row>
    <row r="263" spans="2:23" s="1" customFormat="1" ht="15.75" customHeight="1">
      <c r="B263" s="180"/>
      <c r="C263" s="30"/>
      <c r="D263" s="340"/>
      <c r="E263" s="340"/>
      <c r="F263" s="340"/>
      <c r="G263" s="340"/>
      <c r="H263" s="340"/>
      <c r="I263" s="340"/>
      <c r="J263" s="340"/>
      <c r="K263" s="340"/>
      <c r="L263" s="340"/>
      <c r="M263" s="340"/>
      <c r="N263" s="340"/>
      <c r="O263" s="340"/>
      <c r="P263" s="340"/>
      <c r="R263" s="24"/>
      <c r="S263"/>
      <c r="V263" s="24"/>
      <c r="W263" s="24"/>
    </row>
    <row r="264" spans="2:23" s="1" customFormat="1" ht="15.75" customHeight="1">
      <c r="B264" s="180"/>
      <c r="C264" s="46"/>
      <c r="D264" s="46"/>
      <c r="E264" s="46"/>
      <c r="F264" s="46"/>
      <c r="G264" s="46"/>
      <c r="H264" s="46"/>
      <c r="I264" s="46"/>
      <c r="J264" s="46"/>
      <c r="K264" s="46"/>
      <c r="L264" s="46"/>
      <c r="M264" s="46"/>
      <c r="N264" s="46"/>
      <c r="O264" s="46"/>
      <c r="P264" s="46"/>
      <c r="R264" s="24"/>
      <c r="S264"/>
      <c r="V264" s="24"/>
      <c r="W264" s="24"/>
    </row>
    <row r="265" spans="2:23" s="1" customFormat="1" ht="15.75" customHeight="1">
      <c r="B265" s="180"/>
      <c r="C265" s="30" t="s">
        <v>312</v>
      </c>
      <c r="D265" s="340" t="s">
        <v>329</v>
      </c>
      <c r="E265" s="340"/>
      <c r="F265" s="340"/>
      <c r="G265" s="340"/>
      <c r="H265" s="340"/>
      <c r="I265" s="340"/>
      <c r="J265" s="340"/>
      <c r="K265" s="340"/>
      <c r="L265" s="340"/>
      <c r="M265" s="340"/>
      <c r="N265" s="340"/>
      <c r="O265" s="340"/>
      <c r="P265" s="340"/>
      <c r="R265" s="24"/>
      <c r="S265"/>
      <c r="V265" s="24"/>
      <c r="W265" s="24"/>
    </row>
    <row r="266" spans="2:23" s="1" customFormat="1" ht="15.75" customHeight="1">
      <c r="B266" s="180"/>
      <c r="C266" s="46"/>
      <c r="D266" s="340"/>
      <c r="E266" s="340"/>
      <c r="F266" s="340"/>
      <c r="G266" s="340"/>
      <c r="H266" s="340"/>
      <c r="I266" s="340"/>
      <c r="J266" s="340"/>
      <c r="K266" s="340"/>
      <c r="L266" s="340"/>
      <c r="M266" s="340"/>
      <c r="N266" s="340"/>
      <c r="O266" s="340"/>
      <c r="P266" s="340"/>
      <c r="R266" s="24"/>
      <c r="S266"/>
      <c r="V266" s="24"/>
      <c r="W266" s="24"/>
    </row>
    <row r="267" spans="2:23" s="1" customFormat="1" ht="15.75" customHeight="1">
      <c r="B267" s="180"/>
      <c r="C267" s="46"/>
      <c r="D267" s="340"/>
      <c r="E267" s="340"/>
      <c r="F267" s="340"/>
      <c r="G267" s="340"/>
      <c r="H267" s="340"/>
      <c r="I267" s="340"/>
      <c r="J267" s="340"/>
      <c r="K267" s="340"/>
      <c r="L267" s="340"/>
      <c r="M267" s="340"/>
      <c r="N267" s="340"/>
      <c r="O267" s="340"/>
      <c r="P267" s="340"/>
      <c r="R267" s="24"/>
      <c r="S267"/>
      <c r="V267" s="24"/>
      <c r="W267" s="24"/>
    </row>
    <row r="268" spans="2:23" s="1" customFormat="1" ht="15.75" customHeight="1">
      <c r="B268" s="180"/>
      <c r="C268" s="46"/>
      <c r="D268" s="340"/>
      <c r="E268" s="340"/>
      <c r="F268" s="340"/>
      <c r="G268" s="340"/>
      <c r="H268" s="340"/>
      <c r="I268" s="340"/>
      <c r="J268" s="340"/>
      <c r="K268" s="340"/>
      <c r="L268" s="340"/>
      <c r="M268" s="340"/>
      <c r="N268" s="340"/>
      <c r="O268" s="340"/>
      <c r="P268" s="340"/>
      <c r="R268" s="24"/>
      <c r="S268"/>
      <c r="V268" s="24"/>
      <c r="W268" s="24"/>
    </row>
    <row r="269" spans="2:23" s="1" customFormat="1" ht="15.75" customHeight="1">
      <c r="B269" s="180"/>
      <c r="C269" s="46"/>
      <c r="D269" s="340"/>
      <c r="E269" s="340"/>
      <c r="F269" s="340"/>
      <c r="G269" s="340"/>
      <c r="H269" s="340"/>
      <c r="I269" s="340"/>
      <c r="J269" s="340"/>
      <c r="K269" s="340"/>
      <c r="L269" s="340"/>
      <c r="M269" s="340"/>
      <c r="N269" s="340"/>
      <c r="O269" s="340"/>
      <c r="P269" s="340"/>
      <c r="R269" s="24"/>
      <c r="S269"/>
      <c r="V269" s="24"/>
      <c r="W269" s="24"/>
    </row>
    <row r="270" spans="2:23" s="1" customFormat="1" ht="15.75" customHeight="1">
      <c r="B270" s="180"/>
      <c r="C270" s="46"/>
      <c r="D270" s="46"/>
      <c r="E270" s="46"/>
      <c r="F270" s="46"/>
      <c r="G270" s="46"/>
      <c r="H270" s="46"/>
      <c r="I270" s="46"/>
      <c r="J270" s="80"/>
      <c r="K270" s="46"/>
      <c r="L270" s="46"/>
      <c r="M270" s="46"/>
      <c r="N270" s="46"/>
      <c r="O270" s="46"/>
      <c r="P270" s="46"/>
      <c r="R270" s="24"/>
      <c r="S270"/>
      <c r="V270" s="24"/>
      <c r="W270" s="24"/>
    </row>
    <row r="271" spans="2:23" s="1" customFormat="1" ht="15.75" customHeight="1">
      <c r="B271" s="180" t="s">
        <v>258</v>
      </c>
      <c r="C271" s="12" t="s">
        <v>28</v>
      </c>
      <c r="D271" s="11"/>
      <c r="E271" s="3"/>
      <c r="F271" s="3"/>
      <c r="J271" s="7"/>
      <c r="R271" s="24"/>
      <c r="S271"/>
      <c r="V271" s="24"/>
      <c r="W271" s="24"/>
    </row>
    <row r="272" spans="2:23" s="1" customFormat="1" ht="15.75" customHeight="1">
      <c r="B272" s="7"/>
      <c r="C272" s="27" t="s">
        <v>311</v>
      </c>
      <c r="D272" s="27"/>
      <c r="E272" s="28"/>
      <c r="F272" s="28"/>
      <c r="G272" s="29"/>
      <c r="H272" s="29"/>
      <c r="I272" s="29"/>
      <c r="J272" s="30"/>
      <c r="K272" s="29"/>
      <c r="L272" s="29"/>
      <c r="M272" s="29"/>
      <c r="N272" s="29"/>
      <c r="R272" s="24"/>
      <c r="S272"/>
      <c r="V272" s="24"/>
      <c r="W272" s="24"/>
    </row>
    <row r="273" spans="2:23" s="1" customFormat="1" ht="15.75" customHeight="1">
      <c r="B273" s="7"/>
      <c r="C273" s="27"/>
      <c r="D273" s="27"/>
      <c r="E273" s="28"/>
      <c r="F273" s="28"/>
      <c r="G273" s="29"/>
      <c r="H273" s="29"/>
      <c r="I273" s="29"/>
      <c r="J273" s="30" t="s">
        <v>24</v>
      </c>
      <c r="K273" s="31"/>
      <c r="L273" s="31" t="s">
        <v>24</v>
      </c>
      <c r="M273" s="31"/>
      <c r="N273" s="31" t="s">
        <v>24</v>
      </c>
      <c r="R273" s="24"/>
      <c r="S273"/>
      <c r="V273" s="24"/>
      <c r="W273" s="24"/>
    </row>
    <row r="274" spans="2:23" s="1" customFormat="1" ht="15.75" customHeight="1">
      <c r="B274" s="7"/>
      <c r="C274" s="29"/>
      <c r="D274" s="27"/>
      <c r="E274" s="28"/>
      <c r="F274" s="28"/>
      <c r="G274" s="29"/>
      <c r="H274" s="29"/>
      <c r="I274" s="29"/>
      <c r="J274" s="30" t="s">
        <v>35</v>
      </c>
      <c r="K274" s="31"/>
      <c r="L274" s="31" t="s">
        <v>32</v>
      </c>
      <c r="M274" s="31"/>
      <c r="N274" s="31" t="s">
        <v>33</v>
      </c>
      <c r="R274" s="24"/>
      <c r="S274"/>
      <c r="V274" s="24"/>
      <c r="W274" s="24"/>
    </row>
    <row r="275" spans="2:23" s="1" customFormat="1" ht="15.75" customHeight="1">
      <c r="B275" s="7"/>
      <c r="D275" s="27" t="s">
        <v>31</v>
      </c>
      <c r="E275" s="28"/>
      <c r="F275" s="28"/>
      <c r="G275" s="29"/>
      <c r="H275" s="29"/>
      <c r="I275" s="29"/>
      <c r="J275" s="273">
        <f>SUM(L275:N275)</f>
        <v>2606</v>
      </c>
      <c r="K275" s="33"/>
      <c r="L275" s="33">
        <v>0</v>
      </c>
      <c r="M275" s="33"/>
      <c r="N275" s="33">
        <f>1006+1600</f>
        <v>2606</v>
      </c>
      <c r="R275" s="24"/>
      <c r="S275"/>
      <c r="V275" s="24"/>
      <c r="W275" s="24"/>
    </row>
    <row r="276" spans="2:23" s="1" customFormat="1" ht="15.75" customHeight="1">
      <c r="B276" s="7"/>
      <c r="D276" s="27" t="s">
        <v>63</v>
      </c>
      <c r="E276" s="28"/>
      <c r="F276" s="28"/>
      <c r="G276" s="29"/>
      <c r="H276" s="29"/>
      <c r="I276" s="29"/>
      <c r="J276" s="273">
        <f>SUM(L276:N276)</f>
        <v>77124</v>
      </c>
      <c r="K276" s="33"/>
      <c r="L276" s="33">
        <v>0</v>
      </c>
      <c r="M276" s="33"/>
      <c r="N276" s="33">
        <f>5890+69379+1855</f>
        <v>77124</v>
      </c>
      <c r="R276" s="24"/>
      <c r="S276"/>
      <c r="V276" s="24"/>
      <c r="W276" s="24"/>
    </row>
    <row r="277" spans="2:23" s="1" customFormat="1" ht="15.75" customHeight="1">
      <c r="B277" s="7"/>
      <c r="D277" s="27" t="s">
        <v>92</v>
      </c>
      <c r="E277" s="28"/>
      <c r="F277" s="28"/>
      <c r="G277" s="29"/>
      <c r="H277" s="29"/>
      <c r="I277" s="29"/>
      <c r="J277" s="273">
        <f>SUM(L277:N277)</f>
        <v>3320</v>
      </c>
      <c r="K277" s="33"/>
      <c r="L277" s="33">
        <v>3320</v>
      </c>
      <c r="M277" s="33"/>
      <c r="N277" s="33">
        <v>0</v>
      </c>
      <c r="R277" s="24"/>
      <c r="S277"/>
      <c r="V277" s="24"/>
      <c r="W277" s="24"/>
    </row>
    <row r="278" spans="2:23" s="1" customFormat="1" ht="15.75" customHeight="1">
      <c r="B278" s="7"/>
      <c r="D278" s="27" t="s">
        <v>60</v>
      </c>
      <c r="E278" s="28"/>
      <c r="F278" s="28"/>
      <c r="G278" s="29"/>
      <c r="H278" s="29"/>
      <c r="I278" s="29"/>
      <c r="J278" s="273">
        <f>SUM(L278:N278)</f>
        <v>209</v>
      </c>
      <c r="K278" s="33"/>
      <c r="L278" s="33">
        <v>209</v>
      </c>
      <c r="M278" s="33"/>
      <c r="N278" s="33">
        <v>0</v>
      </c>
      <c r="R278" s="24"/>
      <c r="S278"/>
      <c r="V278" s="24"/>
      <c r="W278" s="24"/>
    </row>
    <row r="279" spans="2:23" s="1" customFormat="1" ht="15.75" customHeight="1">
      <c r="B279" s="7"/>
      <c r="D279" s="27" t="s">
        <v>30</v>
      </c>
      <c r="E279" s="28"/>
      <c r="F279" s="28"/>
      <c r="G279" s="29"/>
      <c r="H279" s="29"/>
      <c r="I279" s="29"/>
      <c r="J279" s="273">
        <f>SUM(L279:N279)</f>
        <v>-5111</v>
      </c>
      <c r="K279" s="33"/>
      <c r="L279" s="33">
        <f>-116-357</f>
        <v>-473</v>
      </c>
      <c r="M279" s="33"/>
      <c r="N279" s="33">
        <v>-4638</v>
      </c>
      <c r="R279" s="24"/>
      <c r="S279"/>
      <c r="V279" s="24"/>
      <c r="W279" s="24"/>
    </row>
    <row r="280" spans="2:23" s="1" customFormat="1" ht="15.75" customHeight="1" thickBot="1">
      <c r="B280" s="7"/>
      <c r="C280" s="29"/>
      <c r="D280" s="27"/>
      <c r="E280" s="28"/>
      <c r="F280" s="28"/>
      <c r="G280" s="29"/>
      <c r="H280" s="29"/>
      <c r="I280" s="29"/>
      <c r="J280" s="286">
        <f>SUM(J275:J279)</f>
        <v>78148</v>
      </c>
      <c r="K280" s="29"/>
      <c r="L280" s="37">
        <f>SUM(L275:L279)</f>
        <v>3056</v>
      </c>
      <c r="M280" s="29"/>
      <c r="N280" s="36">
        <f>SUM(N275:N279)</f>
        <v>75092</v>
      </c>
      <c r="R280" s="24"/>
      <c r="S280"/>
      <c r="V280" s="24"/>
      <c r="W280" s="24"/>
    </row>
    <row r="281" spans="2:23" s="1" customFormat="1" ht="15.75" customHeight="1" thickTop="1">
      <c r="B281" s="7"/>
      <c r="C281" s="27"/>
      <c r="D281" s="29"/>
      <c r="E281" s="28"/>
      <c r="F281" s="28"/>
      <c r="G281" s="29"/>
      <c r="H281" s="29"/>
      <c r="I281" s="29"/>
      <c r="J281" s="30"/>
      <c r="K281" s="29"/>
      <c r="L281" s="29"/>
      <c r="M281" s="29"/>
      <c r="N281" s="29"/>
      <c r="R281" s="24"/>
      <c r="S281"/>
      <c r="V281" s="24"/>
      <c r="W281" s="24"/>
    </row>
    <row r="282" spans="2:23" s="1" customFormat="1" ht="15.75" customHeight="1">
      <c r="B282" s="7"/>
      <c r="C282" s="27" t="s">
        <v>34</v>
      </c>
      <c r="D282" s="27"/>
      <c r="E282" s="28"/>
      <c r="F282" s="28"/>
      <c r="G282" s="29"/>
      <c r="H282" s="29"/>
      <c r="I282" s="29"/>
      <c r="J282" s="30"/>
      <c r="K282" s="29"/>
      <c r="L282" s="29"/>
      <c r="M282" s="29"/>
      <c r="N282" s="29"/>
      <c r="R282" s="24"/>
      <c r="S282"/>
      <c r="V282" s="24"/>
      <c r="W282" s="24"/>
    </row>
    <row r="283" spans="2:23" s="1" customFormat="1" ht="15.75" customHeight="1">
      <c r="B283" s="7"/>
      <c r="C283" s="27"/>
      <c r="D283" s="27" t="s">
        <v>11</v>
      </c>
      <c r="E283" s="28"/>
      <c r="F283" s="28"/>
      <c r="G283" s="29"/>
      <c r="H283" s="29"/>
      <c r="I283" s="29"/>
      <c r="J283" s="273">
        <f aca="true" t="shared" si="0" ref="J283:J288">SUM(L283:N283)</f>
        <v>304268</v>
      </c>
      <c r="K283" s="33"/>
      <c r="L283" s="33">
        <v>0</v>
      </c>
      <c r="M283" s="33"/>
      <c r="N283" s="33">
        <v>304268</v>
      </c>
      <c r="R283" s="24"/>
      <c r="S283"/>
      <c r="V283" s="24"/>
      <c r="W283" s="24"/>
    </row>
    <row r="284" spans="2:23" s="1" customFormat="1" ht="15.75" customHeight="1">
      <c r="B284" s="7"/>
      <c r="C284" s="29"/>
      <c r="D284" s="27" t="s">
        <v>64</v>
      </c>
      <c r="E284" s="28"/>
      <c r="F284" s="28"/>
      <c r="G284" s="29"/>
      <c r="H284" s="29"/>
      <c r="I284" s="29"/>
      <c r="J284" s="273">
        <f t="shared" si="0"/>
        <v>40550</v>
      </c>
      <c r="K284" s="33"/>
      <c r="L284" s="33">
        <v>0</v>
      </c>
      <c r="M284" s="33"/>
      <c r="N284" s="33">
        <f>+40550</f>
        <v>40550</v>
      </c>
      <c r="R284" s="24"/>
      <c r="S284"/>
      <c r="V284" s="24"/>
      <c r="W284" s="24"/>
    </row>
    <row r="285" spans="2:23" s="1" customFormat="1" ht="15.75" customHeight="1">
      <c r="B285" s="7"/>
      <c r="C285" s="29"/>
      <c r="D285" s="27" t="s">
        <v>65</v>
      </c>
      <c r="E285" s="28"/>
      <c r="F285" s="28"/>
      <c r="G285" s="29"/>
      <c r="H285" s="29"/>
      <c r="I285" s="29"/>
      <c r="J285" s="273">
        <f t="shared" si="0"/>
        <v>13300</v>
      </c>
      <c r="K285" s="33"/>
      <c r="L285" s="33">
        <v>0</v>
      </c>
      <c r="M285" s="33"/>
      <c r="N285" s="33">
        <v>13300</v>
      </c>
      <c r="R285" s="24"/>
      <c r="S285"/>
      <c r="V285" s="24"/>
      <c r="W285" s="24"/>
    </row>
    <row r="286" spans="2:23" s="1" customFormat="1" ht="15.75" customHeight="1">
      <c r="B286" s="7"/>
      <c r="C286" s="29"/>
      <c r="D286" s="27" t="s">
        <v>81</v>
      </c>
      <c r="E286" s="28"/>
      <c r="F286" s="28"/>
      <c r="G286" s="29"/>
      <c r="H286" s="29"/>
      <c r="I286" s="29"/>
      <c r="J286" s="273">
        <f t="shared" si="0"/>
        <v>7893</v>
      </c>
      <c r="K286" s="33"/>
      <c r="L286" s="33">
        <v>0</v>
      </c>
      <c r="M286" s="33"/>
      <c r="N286" s="33">
        <v>7893</v>
      </c>
      <c r="R286" s="24"/>
      <c r="S286"/>
      <c r="V286" s="24"/>
      <c r="W286" s="24"/>
    </row>
    <row r="287" spans="2:23" s="1" customFormat="1" ht="15.75" customHeight="1">
      <c r="B287" s="7"/>
      <c r="C287" s="29"/>
      <c r="D287" s="28" t="s">
        <v>61</v>
      </c>
      <c r="E287" s="28"/>
      <c r="F287" s="28"/>
      <c r="G287" s="29"/>
      <c r="H287" s="29"/>
      <c r="I287" s="29"/>
      <c r="J287" s="273">
        <f t="shared" si="0"/>
        <v>4995</v>
      </c>
      <c r="K287" s="38"/>
      <c r="L287" s="38">
        <f>-L279-116</f>
        <v>357</v>
      </c>
      <c r="M287" s="38"/>
      <c r="N287" s="38">
        <f>-N279</f>
        <v>4638</v>
      </c>
      <c r="R287" s="24"/>
      <c r="S287"/>
      <c r="V287" s="24"/>
      <c r="W287" s="24"/>
    </row>
    <row r="288" spans="2:23" s="1" customFormat="1" ht="15.75" customHeight="1">
      <c r="B288" s="7"/>
      <c r="C288" s="29"/>
      <c r="D288" s="28" t="s">
        <v>60</v>
      </c>
      <c r="E288" s="28"/>
      <c r="F288" s="28"/>
      <c r="G288" s="29"/>
      <c r="H288" s="29"/>
      <c r="I288" s="29"/>
      <c r="J288" s="274">
        <f t="shared" si="0"/>
        <v>116</v>
      </c>
      <c r="K288" s="38"/>
      <c r="L288" s="39">
        <v>116</v>
      </c>
      <c r="M288" s="38"/>
      <c r="N288" s="39">
        <v>0</v>
      </c>
      <c r="R288" s="24"/>
      <c r="S288"/>
      <c r="V288" s="24"/>
      <c r="W288" s="24"/>
    </row>
    <row r="289" spans="2:23" s="1" customFormat="1" ht="15.75" customHeight="1">
      <c r="B289" s="7"/>
      <c r="C289" s="29"/>
      <c r="D289" s="28"/>
      <c r="E289" s="28"/>
      <c r="F289" s="28"/>
      <c r="G289" s="29"/>
      <c r="H289" s="29"/>
      <c r="I289" s="29"/>
      <c r="J289" s="273">
        <f>SUM(J283:J288)</f>
        <v>371122</v>
      </c>
      <c r="K289" s="33"/>
      <c r="L289" s="33">
        <f>SUM(L283:L288)</f>
        <v>473</v>
      </c>
      <c r="M289" s="33"/>
      <c r="N289" s="33">
        <f>SUM(N283:N288)</f>
        <v>370649</v>
      </c>
      <c r="R289" s="24"/>
      <c r="S289"/>
      <c r="V289" s="24"/>
      <c r="W289" s="24"/>
    </row>
    <row r="290" spans="2:23" s="1" customFormat="1" ht="15.75" customHeight="1">
      <c r="B290" s="7"/>
      <c r="C290" s="29"/>
      <c r="D290" s="28" t="s">
        <v>46</v>
      </c>
      <c r="E290" s="28"/>
      <c r="F290" s="28"/>
      <c r="G290" s="29"/>
      <c r="H290" s="29"/>
      <c r="I290" s="29"/>
      <c r="J290" s="273">
        <f>SUM(L290:N290)</f>
        <v>12122</v>
      </c>
      <c r="K290" s="33"/>
      <c r="L290" s="33">
        <v>0</v>
      </c>
      <c r="M290" s="33"/>
      <c r="N290" s="33">
        <v>12122</v>
      </c>
      <c r="R290" s="24"/>
      <c r="S290"/>
      <c r="V290" s="24"/>
      <c r="W290" s="24"/>
    </row>
    <row r="291" spans="2:23" s="1" customFormat="1" ht="15.75" customHeight="1" thickBot="1">
      <c r="B291" s="7"/>
      <c r="C291" s="27"/>
      <c r="D291" s="27"/>
      <c r="E291" s="28"/>
      <c r="F291" s="28"/>
      <c r="G291" s="29"/>
      <c r="H291" s="29"/>
      <c r="I291" s="29"/>
      <c r="J291" s="275">
        <f>SUM(J289:J290)</f>
        <v>383244</v>
      </c>
      <c r="K291" s="33"/>
      <c r="L291" s="37">
        <f>SUM(L289:L290)</f>
        <v>473</v>
      </c>
      <c r="M291" s="33"/>
      <c r="N291" s="37">
        <f>SUM(N289:N290)</f>
        <v>382771</v>
      </c>
      <c r="R291" s="24"/>
      <c r="S291"/>
      <c r="V291" s="24"/>
      <c r="W291" s="24"/>
    </row>
    <row r="292" spans="2:23" s="1" customFormat="1" ht="15.75" customHeight="1" thickTop="1">
      <c r="B292" s="7"/>
      <c r="C292" s="11"/>
      <c r="D292" s="11"/>
      <c r="J292" s="276"/>
      <c r="L292" s="2"/>
      <c r="R292" s="24"/>
      <c r="S292"/>
      <c r="V292" s="24"/>
      <c r="W292" s="24"/>
    </row>
    <row r="293" spans="2:23" s="1" customFormat="1" ht="15.75" customHeight="1">
      <c r="B293" s="180" t="s">
        <v>188</v>
      </c>
      <c r="C293" s="12" t="s">
        <v>293</v>
      </c>
      <c r="D293" s="11"/>
      <c r="J293" s="7"/>
      <c r="L293" s="2"/>
      <c r="R293" s="24"/>
      <c r="S293"/>
      <c r="V293" s="24"/>
      <c r="W293" s="24"/>
    </row>
    <row r="294" spans="2:23" s="1" customFormat="1" ht="15.75" customHeight="1">
      <c r="B294" s="180"/>
      <c r="C294" s="302" t="s">
        <v>356</v>
      </c>
      <c r="D294" s="11"/>
      <c r="J294" s="7"/>
      <c r="L294" s="2"/>
      <c r="R294" s="24"/>
      <c r="S294"/>
      <c r="V294" s="24"/>
      <c r="W294" s="24"/>
    </row>
    <row r="295" spans="2:23" s="1" customFormat="1" ht="15.75" customHeight="1">
      <c r="B295" s="180"/>
      <c r="C295" s="340" t="s">
        <v>362</v>
      </c>
      <c r="D295" s="331"/>
      <c r="E295" s="331"/>
      <c r="F295" s="331"/>
      <c r="G295" s="331"/>
      <c r="H295" s="331"/>
      <c r="I295" s="331"/>
      <c r="J295" s="331"/>
      <c r="K295" s="331"/>
      <c r="L295" s="331"/>
      <c r="M295" s="331"/>
      <c r="N295" s="331"/>
      <c r="O295" s="331"/>
      <c r="P295" s="331"/>
      <c r="R295" s="24"/>
      <c r="S295"/>
      <c r="V295" s="24"/>
      <c r="W295" s="24"/>
    </row>
    <row r="296" spans="2:23" s="1" customFormat="1" ht="15.75" customHeight="1">
      <c r="B296" s="180"/>
      <c r="C296" s="331"/>
      <c r="D296" s="331"/>
      <c r="E296" s="331"/>
      <c r="F296" s="331"/>
      <c r="G296" s="331"/>
      <c r="H296" s="331"/>
      <c r="I296" s="331"/>
      <c r="J296" s="331"/>
      <c r="K296" s="331"/>
      <c r="L296" s="331"/>
      <c r="M296" s="331"/>
      <c r="N296" s="331"/>
      <c r="O296" s="331"/>
      <c r="P296" s="331"/>
      <c r="R296" s="24"/>
      <c r="S296"/>
      <c r="V296" s="24"/>
      <c r="W296" s="24"/>
    </row>
    <row r="297" spans="2:23" s="1" customFormat="1" ht="15.75" customHeight="1">
      <c r="B297" s="180"/>
      <c r="C297" s="331"/>
      <c r="D297" s="331"/>
      <c r="E297" s="331"/>
      <c r="F297" s="331"/>
      <c r="G297" s="331"/>
      <c r="H297" s="331"/>
      <c r="I297" s="331"/>
      <c r="J297" s="331"/>
      <c r="K297" s="331"/>
      <c r="L297" s="331"/>
      <c r="M297" s="331"/>
      <c r="N297" s="331"/>
      <c r="O297" s="331"/>
      <c r="P297" s="331"/>
      <c r="R297" s="24"/>
      <c r="S297"/>
      <c r="V297" s="24"/>
      <c r="W297" s="24"/>
    </row>
    <row r="298" spans="2:23" s="1" customFormat="1" ht="15.75" customHeight="1">
      <c r="B298" s="180"/>
      <c r="C298" s="12"/>
      <c r="D298" s="11"/>
      <c r="J298" s="7"/>
      <c r="L298" s="2"/>
      <c r="R298" s="24"/>
      <c r="S298"/>
      <c r="V298" s="24"/>
      <c r="W298" s="24"/>
    </row>
    <row r="299" spans="2:23" s="1" customFormat="1" ht="15.75" customHeight="1" hidden="1">
      <c r="B299" s="180"/>
      <c r="C299" s="340" t="s">
        <v>361</v>
      </c>
      <c r="D299" s="331"/>
      <c r="E299" s="331"/>
      <c r="F299" s="331"/>
      <c r="G299" s="331"/>
      <c r="H299" s="331"/>
      <c r="I299" s="331"/>
      <c r="J299" s="331"/>
      <c r="K299" s="331"/>
      <c r="L299" s="331"/>
      <c r="M299" s="331"/>
      <c r="N299" s="331"/>
      <c r="O299" s="331"/>
      <c r="P299" s="331"/>
      <c r="R299" s="24"/>
      <c r="S299"/>
      <c r="V299" s="24"/>
      <c r="W299" s="24"/>
    </row>
    <row r="300" spans="2:23" s="1" customFormat="1" ht="15.75" customHeight="1" hidden="1">
      <c r="B300" s="180"/>
      <c r="C300" s="331"/>
      <c r="D300" s="331"/>
      <c r="E300" s="331"/>
      <c r="F300" s="331"/>
      <c r="G300" s="331"/>
      <c r="H300" s="331"/>
      <c r="I300" s="331"/>
      <c r="J300" s="331"/>
      <c r="K300" s="331"/>
      <c r="L300" s="331"/>
      <c r="M300" s="331"/>
      <c r="N300" s="331"/>
      <c r="O300" s="331"/>
      <c r="P300" s="331"/>
      <c r="R300" s="24"/>
      <c r="S300"/>
      <c r="V300" s="24"/>
      <c r="W300" s="24"/>
    </row>
    <row r="301" spans="2:23" s="1" customFormat="1" ht="15.75" customHeight="1" hidden="1">
      <c r="B301" s="180"/>
      <c r="C301" s="12"/>
      <c r="D301" s="11"/>
      <c r="J301" s="7"/>
      <c r="L301" s="2"/>
      <c r="R301" s="24"/>
      <c r="S301"/>
      <c r="V301" s="24"/>
      <c r="W301" s="24"/>
    </row>
    <row r="302" spans="2:23" ht="15">
      <c r="B302" s="7"/>
      <c r="C302" s="337" t="s">
        <v>374</v>
      </c>
      <c r="D302" s="338"/>
      <c r="E302" s="338"/>
      <c r="F302" s="338"/>
      <c r="G302" s="338"/>
      <c r="H302" s="338"/>
      <c r="I302" s="338"/>
      <c r="J302" s="338"/>
      <c r="K302" s="338"/>
      <c r="L302" s="338"/>
      <c r="M302" s="338"/>
      <c r="N302" s="338"/>
      <c r="O302" s="338"/>
      <c r="P302" s="338"/>
      <c r="V302" s="24"/>
      <c r="W302" s="24"/>
    </row>
    <row r="303" spans="2:23" ht="15">
      <c r="B303" s="7"/>
      <c r="C303" s="338"/>
      <c r="D303" s="338"/>
      <c r="E303" s="338"/>
      <c r="F303" s="338"/>
      <c r="G303" s="338"/>
      <c r="H303" s="338"/>
      <c r="I303" s="338"/>
      <c r="J303" s="338"/>
      <c r="K303" s="338"/>
      <c r="L303" s="338"/>
      <c r="M303" s="338"/>
      <c r="N303" s="338"/>
      <c r="O303" s="338"/>
      <c r="P303" s="338"/>
      <c r="V303" s="24"/>
      <c r="W303" s="24"/>
    </row>
    <row r="304" spans="2:23" ht="15">
      <c r="B304" s="7"/>
      <c r="C304" s="318"/>
      <c r="D304" s="318"/>
      <c r="E304" s="318"/>
      <c r="F304" s="318"/>
      <c r="G304" s="318"/>
      <c r="H304" s="318"/>
      <c r="I304" s="318"/>
      <c r="J304" s="318"/>
      <c r="K304" s="318"/>
      <c r="L304" s="318"/>
      <c r="M304" s="318"/>
      <c r="N304" s="318"/>
      <c r="O304" s="318"/>
      <c r="P304" s="318"/>
      <c r="V304" s="24"/>
      <c r="W304" s="24"/>
    </row>
    <row r="305" spans="2:23" s="1" customFormat="1" ht="15.75" customHeight="1">
      <c r="B305" s="180"/>
      <c r="C305" s="335" t="s">
        <v>368</v>
      </c>
      <c r="D305" s="336"/>
      <c r="E305" s="336"/>
      <c r="F305" s="336"/>
      <c r="G305" s="336"/>
      <c r="H305" s="336"/>
      <c r="I305" s="336"/>
      <c r="J305" s="336"/>
      <c r="K305" s="336"/>
      <c r="L305" s="336"/>
      <c r="M305" s="336"/>
      <c r="N305" s="336"/>
      <c r="O305" s="336"/>
      <c r="P305" s="336"/>
      <c r="R305" s="24"/>
      <c r="S305"/>
      <c r="V305" s="24"/>
      <c r="W305" s="24"/>
    </row>
    <row r="306" spans="2:23" s="1" customFormat="1" ht="15.75" customHeight="1">
      <c r="B306" s="180"/>
      <c r="C306" s="303"/>
      <c r="D306" s="303"/>
      <c r="E306" s="303"/>
      <c r="F306" s="303"/>
      <c r="G306" s="303"/>
      <c r="H306" s="303"/>
      <c r="I306" s="303"/>
      <c r="J306" s="303"/>
      <c r="K306" s="303"/>
      <c r="L306" s="303"/>
      <c r="M306" s="303"/>
      <c r="N306" s="303"/>
      <c r="O306" s="303"/>
      <c r="P306" s="303"/>
      <c r="R306" s="24"/>
      <c r="S306"/>
      <c r="V306" s="24"/>
      <c r="W306" s="24"/>
    </row>
    <row r="307" spans="2:23" s="1" customFormat="1" ht="15.75" customHeight="1">
      <c r="B307" s="180"/>
      <c r="C307" s="339" t="s">
        <v>364</v>
      </c>
      <c r="D307" s="339"/>
      <c r="E307" s="339"/>
      <c r="F307" s="339"/>
      <c r="G307" s="339"/>
      <c r="H307" s="339"/>
      <c r="I307" s="339"/>
      <c r="J307" s="339"/>
      <c r="K307" s="339"/>
      <c r="L307" s="339"/>
      <c r="M307" s="339"/>
      <c r="N307" s="339"/>
      <c r="O307" s="339"/>
      <c r="P307" s="339"/>
      <c r="R307" s="24"/>
      <c r="S307"/>
      <c r="V307" s="24"/>
      <c r="W307" s="24"/>
    </row>
    <row r="308" spans="2:23" s="1" customFormat="1" ht="15.75" customHeight="1">
      <c r="B308" s="180"/>
      <c r="C308" s="303"/>
      <c r="D308" s="303"/>
      <c r="E308" s="303"/>
      <c r="F308" s="303"/>
      <c r="G308" s="303"/>
      <c r="H308" s="303"/>
      <c r="I308" s="303"/>
      <c r="J308" s="303"/>
      <c r="K308" s="303"/>
      <c r="L308" s="303"/>
      <c r="M308" s="303"/>
      <c r="N308" s="303"/>
      <c r="O308" s="303"/>
      <c r="P308" s="303"/>
      <c r="R308" s="24"/>
      <c r="S308"/>
      <c r="V308" s="24"/>
      <c r="W308" s="24"/>
    </row>
    <row r="309" spans="2:23" s="1" customFormat="1" ht="15.75" customHeight="1">
      <c r="B309" s="180"/>
      <c r="C309" s="317" t="s">
        <v>357</v>
      </c>
      <c r="D309" s="303"/>
      <c r="E309" s="303"/>
      <c r="F309" s="303"/>
      <c r="G309" s="303"/>
      <c r="H309" s="303"/>
      <c r="I309" s="303"/>
      <c r="J309" s="303"/>
      <c r="K309" s="303"/>
      <c r="L309" s="303"/>
      <c r="M309" s="303"/>
      <c r="N309" s="303"/>
      <c r="O309" s="303"/>
      <c r="P309" s="303"/>
      <c r="R309" s="24"/>
      <c r="S309"/>
      <c r="V309" s="24"/>
      <c r="W309" s="24"/>
    </row>
    <row r="310" spans="2:23" s="1" customFormat="1" ht="15.75" customHeight="1">
      <c r="B310" s="180"/>
      <c r="C310" s="340" t="s">
        <v>365</v>
      </c>
      <c r="D310" s="340"/>
      <c r="E310" s="340"/>
      <c r="F310" s="340"/>
      <c r="G310" s="340"/>
      <c r="H310" s="340"/>
      <c r="I310" s="340"/>
      <c r="J310" s="340"/>
      <c r="K310" s="340"/>
      <c r="L310" s="340"/>
      <c r="M310" s="340"/>
      <c r="N310" s="340"/>
      <c r="O310" s="340"/>
      <c r="P310" s="340"/>
      <c r="R310" s="24"/>
      <c r="S310"/>
      <c r="V310" s="24"/>
      <c r="W310" s="24"/>
    </row>
    <row r="311" spans="2:23" s="1" customFormat="1" ht="15.75" customHeight="1">
      <c r="B311" s="180"/>
      <c r="C311" s="340"/>
      <c r="D311" s="340"/>
      <c r="E311" s="340"/>
      <c r="F311" s="340"/>
      <c r="G311" s="340"/>
      <c r="H311" s="340"/>
      <c r="I311" s="340"/>
      <c r="J311" s="340"/>
      <c r="K311" s="340"/>
      <c r="L311" s="340"/>
      <c r="M311" s="340"/>
      <c r="N311" s="340"/>
      <c r="O311" s="340"/>
      <c r="P311" s="340"/>
      <c r="R311" s="24"/>
      <c r="S311"/>
      <c r="V311" s="24"/>
      <c r="W311" s="24"/>
    </row>
    <row r="312" spans="2:23" s="1" customFormat="1" ht="15.75" customHeight="1">
      <c r="B312" s="180"/>
      <c r="C312" s="12"/>
      <c r="D312" s="11"/>
      <c r="J312" s="7"/>
      <c r="L312" s="2"/>
      <c r="R312" s="24"/>
      <c r="S312"/>
      <c r="V312" s="24"/>
      <c r="W312" s="24"/>
    </row>
    <row r="313" spans="2:23" s="1" customFormat="1" ht="15.75" customHeight="1">
      <c r="B313" s="180"/>
      <c r="C313" s="335" t="s">
        <v>363</v>
      </c>
      <c r="D313" s="335"/>
      <c r="E313" s="335"/>
      <c r="F313" s="335"/>
      <c r="G313" s="335"/>
      <c r="H313" s="335"/>
      <c r="I313" s="335"/>
      <c r="J313" s="335"/>
      <c r="K313" s="335"/>
      <c r="L313" s="335"/>
      <c r="M313" s="335"/>
      <c r="N313" s="335"/>
      <c r="O313" s="335"/>
      <c r="P313" s="335"/>
      <c r="R313" s="24"/>
      <c r="S313"/>
      <c r="V313" s="24"/>
      <c r="W313" s="24"/>
    </row>
    <row r="314" spans="2:23" s="1" customFormat="1" ht="15.75" customHeight="1">
      <c r="B314" s="180"/>
      <c r="C314" s="335"/>
      <c r="D314" s="335"/>
      <c r="E314" s="335"/>
      <c r="F314" s="335"/>
      <c r="G314" s="335"/>
      <c r="H314" s="335"/>
      <c r="I314" s="335"/>
      <c r="J314" s="335"/>
      <c r="K314" s="335"/>
      <c r="L314" s="335"/>
      <c r="M314" s="335"/>
      <c r="N314" s="335"/>
      <c r="O314" s="335"/>
      <c r="P314" s="335"/>
      <c r="R314" s="24"/>
      <c r="S314"/>
      <c r="V314" s="24"/>
      <c r="W314" s="24"/>
    </row>
    <row r="315" spans="2:23" s="1" customFormat="1" ht="15.75" customHeight="1">
      <c r="B315" s="180"/>
      <c r="C315" s="12"/>
      <c r="D315" s="11"/>
      <c r="F315" s="11"/>
      <c r="J315" s="7"/>
      <c r="L315" s="2"/>
      <c r="R315" s="24"/>
      <c r="S315"/>
      <c r="V315" s="24"/>
      <c r="W315" s="24"/>
    </row>
    <row r="316" spans="2:23" s="1" customFormat="1" ht="15.75" customHeight="1">
      <c r="B316" s="180"/>
      <c r="C316" s="335" t="s">
        <v>367</v>
      </c>
      <c r="D316" s="336"/>
      <c r="E316" s="336"/>
      <c r="F316" s="336"/>
      <c r="G316" s="336"/>
      <c r="H316" s="336"/>
      <c r="I316" s="336"/>
      <c r="J316" s="336"/>
      <c r="K316" s="336"/>
      <c r="L316" s="336"/>
      <c r="M316" s="336"/>
      <c r="N316" s="336"/>
      <c r="O316" s="336"/>
      <c r="P316" s="336"/>
      <c r="R316" s="24"/>
      <c r="S316"/>
      <c r="V316" s="24"/>
      <c r="W316" s="24"/>
    </row>
    <row r="317" spans="2:23" s="1" customFormat="1" ht="15.75" customHeight="1">
      <c r="B317" s="180"/>
      <c r="C317" s="303"/>
      <c r="D317" s="303"/>
      <c r="E317" s="303"/>
      <c r="F317" s="303"/>
      <c r="G317" s="303"/>
      <c r="H317" s="303"/>
      <c r="I317" s="303"/>
      <c r="J317" s="303"/>
      <c r="K317" s="303"/>
      <c r="L317" s="303"/>
      <c r="M317" s="303"/>
      <c r="N317" s="303"/>
      <c r="O317" s="303"/>
      <c r="P317" s="303"/>
      <c r="R317" s="24"/>
      <c r="S317"/>
      <c r="V317" s="24"/>
      <c r="W317" s="24"/>
    </row>
    <row r="318" spans="2:23" s="1" customFormat="1" ht="15.75" customHeight="1">
      <c r="B318" s="180"/>
      <c r="C318" s="335" t="s">
        <v>366</v>
      </c>
      <c r="D318" s="335"/>
      <c r="E318" s="335"/>
      <c r="F318" s="335"/>
      <c r="G318" s="335"/>
      <c r="H318" s="335"/>
      <c r="I318" s="335"/>
      <c r="J318" s="335"/>
      <c r="K318" s="335"/>
      <c r="L318" s="335"/>
      <c r="M318" s="335"/>
      <c r="N318" s="335"/>
      <c r="O318" s="335"/>
      <c r="P318" s="335"/>
      <c r="R318" s="24"/>
      <c r="S318"/>
      <c r="V318" s="24"/>
      <c r="W318" s="24"/>
    </row>
    <row r="319" spans="2:23" s="1" customFormat="1" ht="15.75" customHeight="1">
      <c r="B319" s="7"/>
      <c r="C319" s="11"/>
      <c r="D319" s="11"/>
      <c r="J319" s="7"/>
      <c r="L319" s="2"/>
      <c r="R319" s="24"/>
      <c r="S319"/>
      <c r="V319" s="24"/>
      <c r="W319" s="24"/>
    </row>
    <row r="320" spans="2:23" s="1" customFormat="1" ht="15.75" customHeight="1">
      <c r="B320" s="180" t="s">
        <v>189</v>
      </c>
      <c r="C320" s="12" t="s">
        <v>36</v>
      </c>
      <c r="D320" s="11"/>
      <c r="J320" s="7"/>
      <c r="L320" s="2"/>
      <c r="R320" s="24"/>
      <c r="S320"/>
      <c r="V320" s="24"/>
      <c r="W320" s="24"/>
    </row>
    <row r="321" spans="2:23" s="1" customFormat="1" ht="15.75" customHeight="1">
      <c r="B321" s="7"/>
      <c r="C321" s="340" t="s">
        <v>339</v>
      </c>
      <c r="D321" s="340"/>
      <c r="E321" s="340"/>
      <c r="F321" s="340"/>
      <c r="G321" s="340"/>
      <c r="H321" s="340"/>
      <c r="I321" s="340"/>
      <c r="J321" s="340"/>
      <c r="K321" s="340"/>
      <c r="L321" s="340"/>
      <c r="M321" s="340"/>
      <c r="N321" s="340"/>
      <c r="O321" s="340"/>
      <c r="P321" s="340"/>
      <c r="R321" s="24"/>
      <c r="S321"/>
      <c r="V321" s="24"/>
      <c r="W321" s="24"/>
    </row>
    <row r="322" spans="2:23" s="1" customFormat="1" ht="15.75" customHeight="1">
      <c r="B322" s="7"/>
      <c r="C322" s="340"/>
      <c r="D322" s="340"/>
      <c r="E322" s="340"/>
      <c r="F322" s="340"/>
      <c r="G322" s="340"/>
      <c r="H322" s="340"/>
      <c r="I322" s="340"/>
      <c r="J322" s="340"/>
      <c r="K322" s="340"/>
      <c r="L322" s="340"/>
      <c r="M322" s="340"/>
      <c r="N322" s="340"/>
      <c r="O322" s="340"/>
      <c r="P322" s="340"/>
      <c r="R322" s="24"/>
      <c r="S322"/>
      <c r="V322" s="24"/>
      <c r="W322" s="24"/>
    </row>
    <row r="323" spans="2:23" s="1" customFormat="1" ht="15.75" customHeight="1">
      <c r="B323" s="7"/>
      <c r="C323" s="340"/>
      <c r="D323" s="340"/>
      <c r="E323" s="340"/>
      <c r="F323" s="340"/>
      <c r="G323" s="340"/>
      <c r="H323" s="340"/>
      <c r="I323" s="340"/>
      <c r="J323" s="340"/>
      <c r="K323" s="340"/>
      <c r="L323" s="340"/>
      <c r="M323" s="340"/>
      <c r="N323" s="340"/>
      <c r="O323" s="340"/>
      <c r="P323" s="340"/>
      <c r="R323" s="24"/>
      <c r="S323"/>
      <c r="V323" s="24"/>
      <c r="W323" s="24"/>
    </row>
    <row r="324" spans="10:23" s="1" customFormat="1" ht="15.75" customHeight="1">
      <c r="J324" s="7"/>
      <c r="L324" s="2"/>
      <c r="R324" s="24"/>
      <c r="S324"/>
      <c r="V324" s="24"/>
      <c r="W324" s="24"/>
    </row>
    <row r="325" spans="2:23" s="1" customFormat="1" ht="15.75" customHeight="1">
      <c r="B325" s="180" t="s">
        <v>190</v>
      </c>
      <c r="C325" s="12" t="s">
        <v>38</v>
      </c>
      <c r="D325" s="11"/>
      <c r="J325" s="7"/>
      <c r="L325" s="2"/>
      <c r="R325" s="24"/>
      <c r="S325"/>
      <c r="V325" s="24"/>
      <c r="W325" s="24"/>
    </row>
    <row r="326" spans="2:20" ht="15.75" customHeight="1">
      <c r="B326" s="181"/>
      <c r="C326" s="340" t="s">
        <v>359</v>
      </c>
      <c r="D326" s="340"/>
      <c r="E326" s="340"/>
      <c r="F326" s="340"/>
      <c r="G326" s="340"/>
      <c r="H326" s="340"/>
      <c r="I326" s="340"/>
      <c r="J326" s="340"/>
      <c r="K326" s="340"/>
      <c r="L326" s="340"/>
      <c r="M326" s="340"/>
      <c r="N326" s="340"/>
      <c r="O326" s="340"/>
      <c r="P326" s="340"/>
      <c r="T326" s="25"/>
    </row>
    <row r="327" spans="2:20" ht="15.75" customHeight="1">
      <c r="B327" s="181"/>
      <c r="C327" s="340"/>
      <c r="D327" s="340"/>
      <c r="E327" s="340"/>
      <c r="F327" s="340"/>
      <c r="G327" s="340"/>
      <c r="H327" s="340"/>
      <c r="I327" s="340"/>
      <c r="J327" s="340"/>
      <c r="K327" s="340"/>
      <c r="L327" s="340"/>
      <c r="M327" s="340"/>
      <c r="N327" s="340"/>
      <c r="O327" s="340"/>
      <c r="P327" s="340"/>
      <c r="T327" s="25"/>
    </row>
    <row r="328" spans="2:20" ht="15.75" customHeight="1">
      <c r="B328" s="181"/>
      <c r="C328" s="340"/>
      <c r="D328" s="340"/>
      <c r="E328" s="340"/>
      <c r="F328" s="340"/>
      <c r="G328" s="340"/>
      <c r="H328" s="340"/>
      <c r="I328" s="340"/>
      <c r="J328" s="340"/>
      <c r="K328" s="340"/>
      <c r="L328" s="340"/>
      <c r="M328" s="340"/>
      <c r="N328" s="340"/>
      <c r="O328" s="340"/>
      <c r="P328" s="340"/>
      <c r="T328" s="25"/>
    </row>
    <row r="329" spans="2:23" s="1" customFormat="1" ht="15.75" customHeight="1">
      <c r="B329" s="10"/>
      <c r="C329" s="12"/>
      <c r="D329" s="11"/>
      <c r="J329" s="7"/>
      <c r="L329" s="2"/>
      <c r="R329" s="24"/>
      <c r="S329"/>
      <c r="V329" s="24"/>
      <c r="W329" s="24"/>
    </row>
    <row r="330" spans="2:23" s="1" customFormat="1" ht="15.75" customHeight="1">
      <c r="B330" s="10"/>
      <c r="C330" s="340" t="s">
        <v>360</v>
      </c>
      <c r="D330" s="340"/>
      <c r="E330" s="340"/>
      <c r="F330" s="340"/>
      <c r="G330" s="340"/>
      <c r="H330" s="340"/>
      <c r="I330" s="340"/>
      <c r="J330" s="340"/>
      <c r="K330" s="340"/>
      <c r="L330" s="340"/>
      <c r="M330" s="340"/>
      <c r="N330" s="340"/>
      <c r="O330" s="340"/>
      <c r="P330" s="340"/>
      <c r="R330" s="24"/>
      <c r="S330"/>
      <c r="V330" s="24"/>
      <c r="W330" s="24"/>
    </row>
    <row r="331" spans="2:23" s="1" customFormat="1" ht="15.75" customHeight="1">
      <c r="B331" s="10"/>
      <c r="C331" s="340"/>
      <c r="D331" s="340"/>
      <c r="E331" s="340"/>
      <c r="F331" s="340"/>
      <c r="G331" s="340"/>
      <c r="H331" s="340"/>
      <c r="I331" s="340"/>
      <c r="J331" s="340"/>
      <c r="K331" s="340"/>
      <c r="L331" s="340"/>
      <c r="M331" s="340"/>
      <c r="N331" s="340"/>
      <c r="O331" s="340"/>
      <c r="P331" s="340"/>
      <c r="R331" s="24"/>
      <c r="S331"/>
      <c r="V331" s="24"/>
      <c r="W331" s="24"/>
    </row>
    <row r="332" spans="2:23" s="1" customFormat="1" ht="15.75" customHeight="1">
      <c r="B332" s="10"/>
      <c r="C332" s="340"/>
      <c r="D332" s="340"/>
      <c r="E332" s="340"/>
      <c r="F332" s="340"/>
      <c r="G332" s="340"/>
      <c r="H332" s="340"/>
      <c r="I332" s="340"/>
      <c r="J332" s="340"/>
      <c r="K332" s="340"/>
      <c r="L332" s="340"/>
      <c r="M332" s="340"/>
      <c r="N332" s="340"/>
      <c r="O332" s="340"/>
      <c r="P332" s="340"/>
      <c r="R332" s="24"/>
      <c r="S332"/>
      <c r="V332" s="24"/>
      <c r="W332" s="24"/>
    </row>
    <row r="333" spans="2:23" s="1" customFormat="1" ht="15.75" customHeight="1">
      <c r="B333" s="10"/>
      <c r="C333" s="340"/>
      <c r="D333" s="340"/>
      <c r="E333" s="340"/>
      <c r="F333" s="340"/>
      <c r="G333" s="340"/>
      <c r="H333" s="340"/>
      <c r="I333" s="340"/>
      <c r="J333" s="340"/>
      <c r="K333" s="340"/>
      <c r="L333" s="340"/>
      <c r="M333" s="340"/>
      <c r="N333" s="340"/>
      <c r="O333" s="340"/>
      <c r="P333" s="340"/>
      <c r="R333" s="24"/>
      <c r="S333"/>
      <c r="V333" s="24"/>
      <c r="W333" s="24"/>
    </row>
    <row r="334" spans="2:23" s="1" customFormat="1" ht="15.75" customHeight="1">
      <c r="B334" s="10"/>
      <c r="C334" s="46"/>
      <c r="D334" s="46"/>
      <c r="E334" s="46"/>
      <c r="F334" s="46"/>
      <c r="G334" s="46"/>
      <c r="H334" s="46"/>
      <c r="I334" s="46"/>
      <c r="J334" s="80"/>
      <c r="K334" s="46"/>
      <c r="L334" s="46"/>
      <c r="M334" s="46"/>
      <c r="N334" s="46"/>
      <c r="R334" s="24"/>
      <c r="S334"/>
      <c r="V334" s="24"/>
      <c r="W334" s="24"/>
    </row>
    <row r="335" spans="2:23" s="1" customFormat="1" ht="15.75" customHeight="1">
      <c r="B335" s="7"/>
      <c r="C335" s="12" t="s">
        <v>100</v>
      </c>
      <c r="D335" s="11"/>
      <c r="J335" s="7"/>
      <c r="L335" s="2"/>
      <c r="R335" s="24"/>
      <c r="S335"/>
      <c r="T335" s="24"/>
      <c r="V335" s="24"/>
      <c r="W335" s="24"/>
    </row>
    <row r="336" spans="2:23" s="1" customFormat="1" ht="15.75" customHeight="1">
      <c r="B336" s="10"/>
      <c r="C336" s="333" t="s">
        <v>316</v>
      </c>
      <c r="D336" s="333"/>
      <c r="E336" s="333"/>
      <c r="F336" s="333"/>
      <c r="G336" s="333"/>
      <c r="H336" s="333"/>
      <c r="I336" s="333"/>
      <c r="J336" s="333"/>
      <c r="K336" s="333"/>
      <c r="L336" s="333"/>
      <c r="M336" s="333"/>
      <c r="N336" s="333"/>
      <c r="O336" s="333"/>
      <c r="P336" s="333"/>
      <c r="R336" s="24"/>
      <c r="S336"/>
      <c r="T336" s="24"/>
      <c r="V336" s="24"/>
      <c r="W336" s="24"/>
    </row>
    <row r="337" spans="2:23" s="1" customFormat="1" ht="15.75" customHeight="1">
      <c r="B337" s="7"/>
      <c r="C337" s="333"/>
      <c r="D337" s="333"/>
      <c r="E337" s="333"/>
      <c r="F337" s="333"/>
      <c r="G337" s="333"/>
      <c r="H337" s="333"/>
      <c r="I337" s="333"/>
      <c r="J337" s="333"/>
      <c r="K337" s="333"/>
      <c r="L337" s="333"/>
      <c r="M337" s="333"/>
      <c r="N337" s="333"/>
      <c r="O337" s="333"/>
      <c r="P337" s="333"/>
      <c r="R337" s="24"/>
      <c r="S337"/>
      <c r="T337" s="24"/>
      <c r="V337" s="24"/>
      <c r="W337" s="24"/>
    </row>
    <row r="338" spans="2:23" s="1" customFormat="1" ht="15.75" customHeight="1">
      <c r="B338" s="7"/>
      <c r="C338" s="11"/>
      <c r="D338" s="11"/>
      <c r="J338" s="7"/>
      <c r="L338" s="2"/>
      <c r="R338" s="24"/>
      <c r="S338"/>
      <c r="T338" s="24"/>
      <c r="V338" s="24"/>
      <c r="W338" s="24"/>
    </row>
    <row r="339" spans="2:23" s="1" customFormat="1" ht="15.75" customHeight="1">
      <c r="B339" s="7"/>
      <c r="C339" s="11" t="s">
        <v>93</v>
      </c>
      <c r="D339" s="11"/>
      <c r="J339" s="7"/>
      <c r="L339" s="2"/>
      <c r="R339" s="24"/>
      <c r="S339"/>
      <c r="T339" s="24"/>
      <c r="V339" s="24"/>
      <c r="W339" s="24"/>
    </row>
    <row r="340" spans="2:23" s="1" customFormat="1" ht="15.75" customHeight="1">
      <c r="B340" s="7"/>
      <c r="C340" s="11" t="s">
        <v>1</v>
      </c>
      <c r="D340" s="340" t="s">
        <v>317</v>
      </c>
      <c r="E340" s="340"/>
      <c r="F340" s="340"/>
      <c r="G340" s="340"/>
      <c r="H340" s="340"/>
      <c r="I340" s="340"/>
      <c r="J340" s="340"/>
      <c r="K340" s="340"/>
      <c r="L340" s="340"/>
      <c r="M340" s="340"/>
      <c r="N340" s="340"/>
      <c r="O340" s="340"/>
      <c r="P340" s="340"/>
      <c r="R340" s="24"/>
      <c r="S340"/>
      <c r="T340" s="24"/>
      <c r="V340" s="24"/>
      <c r="W340" s="24"/>
    </row>
    <row r="341" spans="2:23" s="1" customFormat="1" ht="15.75" customHeight="1">
      <c r="B341" s="7"/>
      <c r="C341" s="11"/>
      <c r="D341" s="340"/>
      <c r="E341" s="340"/>
      <c r="F341" s="340"/>
      <c r="G341" s="340"/>
      <c r="H341" s="340"/>
      <c r="I341" s="340"/>
      <c r="J341" s="340"/>
      <c r="K341" s="340"/>
      <c r="L341" s="340"/>
      <c r="M341" s="340"/>
      <c r="N341" s="340"/>
      <c r="O341" s="340"/>
      <c r="P341" s="340"/>
      <c r="R341" s="24"/>
      <c r="S341"/>
      <c r="T341" s="24"/>
      <c r="V341" s="24"/>
      <c r="W341" s="24"/>
    </row>
    <row r="342" spans="2:23" s="1" customFormat="1" ht="15.75" customHeight="1">
      <c r="B342" s="7"/>
      <c r="C342" s="11" t="s">
        <v>2</v>
      </c>
      <c r="D342" s="340" t="s">
        <v>94</v>
      </c>
      <c r="E342" s="340"/>
      <c r="F342" s="340"/>
      <c r="G342" s="340"/>
      <c r="H342" s="340"/>
      <c r="I342" s="340"/>
      <c r="J342" s="340"/>
      <c r="K342" s="340"/>
      <c r="L342" s="340"/>
      <c r="M342" s="340"/>
      <c r="N342" s="340"/>
      <c r="O342" s="340"/>
      <c r="P342" s="340"/>
      <c r="R342" s="24"/>
      <c r="S342"/>
      <c r="T342" s="24"/>
      <c r="V342" s="24"/>
      <c r="W342" s="24"/>
    </row>
    <row r="343" spans="2:23" s="1" customFormat="1" ht="15.75" customHeight="1">
      <c r="B343" s="7"/>
      <c r="C343" s="11"/>
      <c r="D343" s="340"/>
      <c r="E343" s="340"/>
      <c r="F343" s="340"/>
      <c r="G343" s="340"/>
      <c r="H343" s="340"/>
      <c r="I343" s="340"/>
      <c r="J343" s="340"/>
      <c r="K343" s="340"/>
      <c r="L343" s="340"/>
      <c r="M343" s="340"/>
      <c r="N343" s="340"/>
      <c r="O343" s="340"/>
      <c r="P343" s="340"/>
      <c r="R343" s="24"/>
      <c r="S343"/>
      <c r="T343" s="24"/>
      <c r="V343" s="24"/>
      <c r="W343" s="24"/>
    </row>
    <row r="344" spans="2:23" s="1" customFormat="1" ht="15.75" customHeight="1">
      <c r="B344" s="7"/>
      <c r="C344" s="11"/>
      <c r="D344" s="71"/>
      <c r="E344" s="71"/>
      <c r="F344" s="71"/>
      <c r="G344" s="71"/>
      <c r="H344" s="71"/>
      <c r="I344" s="71"/>
      <c r="J344" s="270"/>
      <c r="K344" s="71"/>
      <c r="L344" s="71"/>
      <c r="M344" s="71"/>
      <c r="N344" s="71"/>
      <c r="O344" s="71"/>
      <c r="P344" s="71"/>
      <c r="R344" s="24"/>
      <c r="S344"/>
      <c r="T344" s="24"/>
      <c r="V344" s="24"/>
      <c r="W344" s="24"/>
    </row>
    <row r="345" spans="2:23" s="1" customFormat="1" ht="15.75" customHeight="1">
      <c r="B345" s="10"/>
      <c r="C345" s="12" t="s">
        <v>82</v>
      </c>
      <c r="D345" s="48"/>
      <c r="E345" s="48"/>
      <c r="F345" s="48"/>
      <c r="G345" s="48"/>
      <c r="H345" s="48"/>
      <c r="I345" s="48"/>
      <c r="J345" s="181"/>
      <c r="K345" s="48"/>
      <c r="L345" s="49"/>
      <c r="M345" s="48"/>
      <c r="N345" s="48"/>
      <c r="R345" s="24"/>
      <c r="S345"/>
      <c r="V345" s="24"/>
      <c r="W345" s="24"/>
    </row>
    <row r="346" spans="2:23" s="1" customFormat="1" ht="15.75" customHeight="1">
      <c r="B346" s="7"/>
      <c r="C346" s="11" t="s">
        <v>101</v>
      </c>
      <c r="D346" s="48"/>
      <c r="E346" s="48"/>
      <c r="F346" s="48"/>
      <c r="G346" s="48"/>
      <c r="H346" s="48"/>
      <c r="I346" s="48"/>
      <c r="J346" s="181"/>
      <c r="K346" s="48"/>
      <c r="L346" s="49"/>
      <c r="M346" s="48"/>
      <c r="N346" s="48"/>
      <c r="R346" s="24"/>
      <c r="S346"/>
      <c r="V346" s="24"/>
      <c r="W346" s="24"/>
    </row>
    <row r="347" spans="2:23" s="1" customFormat="1" ht="15.75" customHeight="1">
      <c r="B347" s="7"/>
      <c r="C347" s="50" t="s">
        <v>8</v>
      </c>
      <c r="D347" s="51"/>
      <c r="E347" s="52"/>
      <c r="F347" s="355" t="s">
        <v>66</v>
      </c>
      <c r="G347" s="355"/>
      <c r="H347" s="330" t="s">
        <v>67</v>
      </c>
      <c r="I347" s="355"/>
      <c r="J347" s="355"/>
      <c r="K347" s="52"/>
      <c r="L347" s="355" t="s">
        <v>68</v>
      </c>
      <c r="M347" s="355"/>
      <c r="N347" s="356"/>
      <c r="R347" s="24"/>
      <c r="S347"/>
      <c r="V347" s="24"/>
      <c r="W347" s="24"/>
    </row>
    <row r="348" spans="2:23" s="1" customFormat="1" ht="15.75" customHeight="1">
      <c r="B348" s="7"/>
      <c r="C348" s="341" t="s">
        <v>71</v>
      </c>
      <c r="D348" s="342"/>
      <c r="E348" s="343"/>
      <c r="F348" s="55" t="s">
        <v>72</v>
      </c>
      <c r="G348" s="53"/>
      <c r="H348" s="56" t="s">
        <v>70</v>
      </c>
      <c r="I348" s="53"/>
      <c r="J348" s="62"/>
      <c r="K348" s="54"/>
      <c r="L348" s="55" t="s">
        <v>73</v>
      </c>
      <c r="M348" s="53"/>
      <c r="N348" s="54"/>
      <c r="R348" s="24"/>
      <c r="S348"/>
      <c r="V348" s="24"/>
      <c r="W348" s="24"/>
    </row>
    <row r="349" spans="2:23" s="1" customFormat="1" ht="15.75" customHeight="1">
      <c r="B349" s="7"/>
      <c r="C349" s="341" t="s">
        <v>71</v>
      </c>
      <c r="D349" s="342"/>
      <c r="E349" s="343"/>
      <c r="F349" s="55" t="s">
        <v>69</v>
      </c>
      <c r="G349" s="53"/>
      <c r="H349" s="56" t="s">
        <v>79</v>
      </c>
      <c r="I349" s="53"/>
      <c r="J349" s="62"/>
      <c r="K349" s="54"/>
      <c r="L349" s="60" t="s">
        <v>78</v>
      </c>
      <c r="M349" s="53"/>
      <c r="N349" s="54"/>
      <c r="R349" s="24"/>
      <c r="S349"/>
      <c r="V349" s="24"/>
      <c r="W349" s="24"/>
    </row>
    <row r="350" spans="2:23" s="1" customFormat="1" ht="15.75" customHeight="1">
      <c r="B350" s="7"/>
      <c r="C350" s="366"/>
      <c r="D350" s="259"/>
      <c r="E350" s="319"/>
      <c r="F350" s="78"/>
      <c r="G350" s="57"/>
      <c r="H350" s="81" t="s">
        <v>80</v>
      </c>
      <c r="I350" s="57"/>
      <c r="J350" s="259"/>
      <c r="K350" s="58"/>
      <c r="L350" s="79"/>
      <c r="M350" s="57"/>
      <c r="N350" s="58"/>
      <c r="R350" s="24"/>
      <c r="S350"/>
      <c r="V350" s="24"/>
      <c r="W350" s="24"/>
    </row>
    <row r="351" spans="2:23" s="1" customFormat="1" ht="15.75" customHeight="1">
      <c r="B351" s="7"/>
      <c r="C351" s="348" t="s">
        <v>95</v>
      </c>
      <c r="D351" s="342"/>
      <c r="E351" s="343"/>
      <c r="F351" s="55" t="s">
        <v>72</v>
      </c>
      <c r="G351" s="53"/>
      <c r="H351" s="56" t="s">
        <v>102</v>
      </c>
      <c r="I351" s="53"/>
      <c r="J351" s="62"/>
      <c r="K351" s="54"/>
      <c r="L351" s="60" t="s">
        <v>97</v>
      </c>
      <c r="M351" s="53"/>
      <c r="N351" s="54"/>
      <c r="R351" s="24"/>
      <c r="S351"/>
      <c r="V351" s="24"/>
      <c r="W351" s="24"/>
    </row>
    <row r="352" spans="2:23" s="1" customFormat="1" ht="15.75" customHeight="1">
      <c r="B352" s="7"/>
      <c r="C352" s="61"/>
      <c r="D352" s="62"/>
      <c r="E352" s="63"/>
      <c r="F352" s="55"/>
      <c r="G352" s="53"/>
      <c r="H352" s="70" t="s">
        <v>80</v>
      </c>
      <c r="I352" s="53"/>
      <c r="J352" s="62"/>
      <c r="K352" s="54"/>
      <c r="L352" s="60"/>
      <c r="M352" s="53"/>
      <c r="N352" s="54"/>
      <c r="R352" s="24"/>
      <c r="S352"/>
      <c r="V352" s="24"/>
      <c r="W352" s="24"/>
    </row>
    <row r="353" spans="2:23" s="1" customFormat="1" ht="15.75" customHeight="1">
      <c r="B353" s="7"/>
      <c r="C353" s="348" t="s">
        <v>95</v>
      </c>
      <c r="D353" s="342"/>
      <c r="E353" s="343"/>
      <c r="F353" s="55" t="s">
        <v>267</v>
      </c>
      <c r="G353" s="53"/>
      <c r="H353" s="56" t="s">
        <v>266</v>
      </c>
      <c r="I353" s="53"/>
      <c r="J353" s="62"/>
      <c r="K353" s="54"/>
      <c r="L353" s="60" t="s">
        <v>265</v>
      </c>
      <c r="M353" s="53"/>
      <c r="N353" s="54"/>
      <c r="R353" s="24"/>
      <c r="S353"/>
      <c r="V353" s="24"/>
      <c r="W353" s="24"/>
    </row>
    <row r="354" spans="2:23" s="1" customFormat="1" ht="15.75" customHeight="1">
      <c r="B354" s="7"/>
      <c r="C354" s="348" t="s">
        <v>95</v>
      </c>
      <c r="D354" s="342"/>
      <c r="E354" s="343"/>
      <c r="F354" s="55" t="s">
        <v>340</v>
      </c>
      <c r="G354" s="53"/>
      <c r="H354" s="56" t="s">
        <v>325</v>
      </c>
      <c r="I354" s="53"/>
      <c r="J354" s="62"/>
      <c r="K354" s="54"/>
      <c r="L354" s="60" t="s">
        <v>318</v>
      </c>
      <c r="M354" s="53"/>
      <c r="N354" s="54"/>
      <c r="R354" s="24"/>
      <c r="S354"/>
      <c r="V354" s="24"/>
      <c r="W354" s="24"/>
    </row>
    <row r="355" spans="2:23" s="1" customFormat="1" ht="15.75" customHeight="1">
      <c r="B355" s="7"/>
      <c r="C355" s="284"/>
      <c r="D355" s="62"/>
      <c r="E355" s="63"/>
      <c r="F355" s="55"/>
      <c r="G355" s="53"/>
      <c r="H355" s="70" t="s">
        <v>80</v>
      </c>
      <c r="I355" s="53"/>
      <c r="J355" s="62"/>
      <c r="K355" s="54"/>
      <c r="L355" s="60"/>
      <c r="M355" s="53"/>
      <c r="N355" s="54"/>
      <c r="R355" s="24"/>
      <c r="S355"/>
      <c r="V355" s="24"/>
      <c r="W355" s="24"/>
    </row>
    <row r="356" spans="2:23" s="1" customFormat="1" ht="15.75" customHeight="1">
      <c r="B356" s="7"/>
      <c r="C356" s="344"/>
      <c r="D356" s="345"/>
      <c r="E356" s="346"/>
      <c r="F356" s="78"/>
      <c r="G356" s="57"/>
      <c r="H356" s="81"/>
      <c r="I356" s="57"/>
      <c r="J356" s="259"/>
      <c r="K356" s="58"/>
      <c r="L356" s="79"/>
      <c r="M356" s="57"/>
      <c r="N356" s="58"/>
      <c r="R356" s="24"/>
      <c r="S356"/>
      <c r="V356" s="24"/>
      <c r="W356" s="24"/>
    </row>
    <row r="357" spans="2:23" s="1" customFormat="1" ht="15.75" customHeight="1">
      <c r="B357" s="7"/>
      <c r="C357" s="14"/>
      <c r="D357" s="11"/>
      <c r="J357" s="7"/>
      <c r="L357" s="2"/>
      <c r="R357" s="24"/>
      <c r="S357"/>
      <c r="V357" s="24"/>
      <c r="W357" s="24"/>
    </row>
    <row r="358" spans="2:23" s="1" customFormat="1" ht="15.75" customHeight="1">
      <c r="B358" s="176" t="s">
        <v>191</v>
      </c>
      <c r="C358" s="172" t="s">
        <v>192</v>
      </c>
      <c r="D358" s="4"/>
      <c r="J358" s="7"/>
      <c r="L358" s="2"/>
      <c r="R358" s="24"/>
      <c r="S358"/>
      <c r="V358" s="24"/>
      <c r="W358" s="24"/>
    </row>
    <row r="359" spans="2:23" s="1" customFormat="1" ht="15.75" customHeight="1">
      <c r="B359" s="176"/>
      <c r="C359" s="354" t="s">
        <v>341</v>
      </c>
      <c r="D359" s="354"/>
      <c r="E359" s="354"/>
      <c r="F359" s="354"/>
      <c r="G359" s="354"/>
      <c r="H359" s="354"/>
      <c r="I359" s="354"/>
      <c r="J359" s="354"/>
      <c r="K359" s="354"/>
      <c r="L359" s="354"/>
      <c r="M359" s="354"/>
      <c r="N359" s="354"/>
      <c r="O359" s="354"/>
      <c r="P359" s="354"/>
      <c r="R359" s="24"/>
      <c r="S359"/>
      <c r="V359" s="24"/>
      <c r="W359" s="24"/>
    </row>
    <row r="360" spans="2:23" s="1" customFormat="1" ht="15.75" customHeight="1">
      <c r="B360" s="176"/>
      <c r="C360" s="354"/>
      <c r="D360" s="354"/>
      <c r="E360" s="354"/>
      <c r="F360" s="354"/>
      <c r="G360" s="354"/>
      <c r="H360" s="354"/>
      <c r="I360" s="354"/>
      <c r="J360" s="354"/>
      <c r="K360" s="354"/>
      <c r="L360" s="354"/>
      <c r="M360" s="354"/>
      <c r="N360" s="354"/>
      <c r="O360" s="354"/>
      <c r="P360" s="354"/>
      <c r="R360" s="24"/>
      <c r="S360"/>
      <c r="V360" s="24"/>
      <c r="W360" s="24"/>
    </row>
    <row r="361" spans="2:23" s="1" customFormat="1" ht="15.75" customHeight="1">
      <c r="B361" s="176"/>
      <c r="C361" s="172"/>
      <c r="D361" s="4"/>
      <c r="J361" s="7"/>
      <c r="L361" s="2"/>
      <c r="R361" s="24"/>
      <c r="S361"/>
      <c r="V361" s="24"/>
      <c r="W361" s="24"/>
    </row>
    <row r="362" spans="2:23" s="1" customFormat="1" ht="15.75" customHeight="1">
      <c r="B362" s="176"/>
      <c r="C362" s="347" t="s">
        <v>296</v>
      </c>
      <c r="D362" s="347"/>
      <c r="E362" s="347"/>
      <c r="F362" s="347"/>
      <c r="G362" s="347"/>
      <c r="H362" s="347"/>
      <c r="I362" s="347"/>
      <c r="J362" s="347"/>
      <c r="K362" s="347"/>
      <c r="L362" s="347"/>
      <c r="M362" s="347"/>
      <c r="N362" s="347"/>
      <c r="O362" s="347"/>
      <c r="P362" s="347"/>
      <c r="R362" s="24"/>
      <c r="S362"/>
      <c r="V362" s="24"/>
      <c r="W362" s="24"/>
    </row>
    <row r="363" spans="2:23" s="1" customFormat="1" ht="15.75" customHeight="1">
      <c r="B363" s="176"/>
      <c r="C363" s="347"/>
      <c r="D363" s="347"/>
      <c r="E363" s="347"/>
      <c r="F363" s="347"/>
      <c r="G363" s="347"/>
      <c r="H363" s="347"/>
      <c r="I363" s="347"/>
      <c r="J363" s="347"/>
      <c r="K363" s="347"/>
      <c r="L363" s="347"/>
      <c r="M363" s="347"/>
      <c r="N363" s="347"/>
      <c r="O363" s="347"/>
      <c r="P363" s="347"/>
      <c r="R363" s="24"/>
      <c r="S363"/>
      <c r="V363" s="24"/>
      <c r="W363" s="24"/>
    </row>
    <row r="364" spans="2:23" s="1" customFormat="1" ht="15.75" customHeight="1">
      <c r="B364" s="176"/>
      <c r="C364" s="347"/>
      <c r="D364" s="347"/>
      <c r="E364" s="347"/>
      <c r="F364" s="347"/>
      <c r="G364" s="347"/>
      <c r="H364" s="347"/>
      <c r="I364" s="347"/>
      <c r="J364" s="347"/>
      <c r="K364" s="347"/>
      <c r="L364" s="347"/>
      <c r="M364" s="347"/>
      <c r="N364" s="347"/>
      <c r="O364" s="347"/>
      <c r="P364" s="347"/>
      <c r="R364" s="24"/>
      <c r="S364"/>
      <c r="V364" s="24"/>
      <c r="W364" s="24"/>
    </row>
    <row r="365" spans="2:23" s="1" customFormat="1" ht="15.75" customHeight="1">
      <c r="B365" s="176"/>
      <c r="C365" s="245"/>
      <c r="D365" s="245"/>
      <c r="E365" s="245"/>
      <c r="F365" s="245"/>
      <c r="G365" s="245"/>
      <c r="H365" s="245"/>
      <c r="I365" s="245"/>
      <c r="J365" s="277"/>
      <c r="K365" s="245"/>
      <c r="L365" s="245"/>
      <c r="M365" s="245"/>
      <c r="N365" s="245"/>
      <c r="O365" s="245"/>
      <c r="P365" s="245"/>
      <c r="R365" s="24"/>
      <c r="S365"/>
      <c r="V365" s="24"/>
      <c r="W365" s="24"/>
    </row>
    <row r="366" spans="2:23" s="1" customFormat="1" ht="15.75" customHeight="1">
      <c r="B366" s="176"/>
      <c r="C366" s="245"/>
      <c r="D366" s="245"/>
      <c r="E366" s="245"/>
      <c r="F366" s="245"/>
      <c r="G366" s="245"/>
      <c r="H366" s="245"/>
      <c r="I366" s="245"/>
      <c r="J366" s="349" t="s">
        <v>103</v>
      </c>
      <c r="K366" s="349"/>
      <c r="L366" s="349"/>
      <c r="M366" s="87"/>
      <c r="N366" s="255" t="s">
        <v>304</v>
      </c>
      <c r="O366" s="86"/>
      <c r="P366" s="86"/>
      <c r="R366" s="24"/>
      <c r="S366"/>
      <c r="V366" s="24"/>
      <c r="W366" s="24"/>
    </row>
    <row r="367" spans="2:23" s="1" customFormat="1" ht="15.75" customHeight="1">
      <c r="B367" s="176"/>
      <c r="C367" s="245"/>
      <c r="D367" s="245"/>
      <c r="E367" s="245"/>
      <c r="F367" s="245"/>
      <c r="G367" s="245"/>
      <c r="H367" s="245"/>
      <c r="I367" s="245"/>
      <c r="J367" s="350" t="s">
        <v>303</v>
      </c>
      <c r="K367" s="350"/>
      <c r="L367" s="350"/>
      <c r="M367" s="87"/>
      <c r="N367" s="256" t="str">
        <f>+J367</f>
        <v>31 December</v>
      </c>
      <c r="O367" s="86"/>
      <c r="P367" s="255"/>
      <c r="R367" s="24"/>
      <c r="S367"/>
      <c r="V367" s="24"/>
      <c r="W367" s="24"/>
    </row>
    <row r="368" spans="2:23" s="1" customFormat="1" ht="15.75" customHeight="1">
      <c r="B368" s="176"/>
      <c r="C368" s="245"/>
      <c r="D368" s="245"/>
      <c r="E368" s="245"/>
      <c r="F368" s="245"/>
      <c r="G368" s="245"/>
      <c r="H368" s="245"/>
      <c r="I368" s="245"/>
      <c r="J368" s="257" t="s">
        <v>95</v>
      </c>
      <c r="K368" s="101"/>
      <c r="L368" s="257" t="s">
        <v>71</v>
      </c>
      <c r="M368" s="101"/>
      <c r="N368" s="101" t="str">
        <f>J368</f>
        <v>2002</v>
      </c>
      <c r="O368" s="101"/>
      <c r="P368" s="101" t="str">
        <f>L368</f>
        <v>2001</v>
      </c>
      <c r="R368" s="24"/>
      <c r="S368"/>
      <c r="V368" s="24"/>
      <c r="W368" s="24"/>
    </row>
    <row r="369" spans="2:23" s="1" customFormat="1" ht="15.75" customHeight="1">
      <c r="B369" s="176"/>
      <c r="C369" s="186"/>
      <c r="D369" s="186"/>
      <c r="E369" s="186"/>
      <c r="F369" s="189"/>
      <c r="G369" s="190"/>
      <c r="H369" s="190"/>
      <c r="I369" s="190"/>
      <c r="J369" s="192" t="s">
        <v>193</v>
      </c>
      <c r="K369" s="191"/>
      <c r="L369" s="192" t="s">
        <v>193</v>
      </c>
      <c r="M369" s="191"/>
      <c r="N369" s="192" t="s">
        <v>193</v>
      </c>
      <c r="O369" s="187"/>
      <c r="P369" s="258" t="s">
        <v>193</v>
      </c>
      <c r="R369" s="24"/>
      <c r="S369"/>
      <c r="V369" s="24"/>
      <c r="W369" s="24"/>
    </row>
    <row r="370" spans="2:23" s="1" customFormat="1" ht="15.75" customHeight="1">
      <c r="B370" s="176"/>
      <c r="C370" s="172"/>
      <c r="D370" s="191" t="s">
        <v>194</v>
      </c>
      <c r="G370" s="191"/>
      <c r="H370" s="191"/>
      <c r="I370" s="191"/>
      <c r="J370" s="192">
        <f>+J27</f>
        <v>80003</v>
      </c>
      <c r="K370" s="191"/>
      <c r="L370" s="192">
        <f>+L27</f>
        <v>50034</v>
      </c>
      <c r="M370" s="191"/>
      <c r="N370" s="192">
        <f>+N27</f>
        <v>250703</v>
      </c>
      <c r="O370" s="187"/>
      <c r="P370" s="192">
        <f>+P27</f>
        <v>170302</v>
      </c>
      <c r="R370" s="24"/>
      <c r="S370"/>
      <c r="V370" s="24"/>
      <c r="W370" s="24"/>
    </row>
    <row r="371" spans="2:23" s="1" customFormat="1" ht="15.75" customHeight="1">
      <c r="B371" s="7"/>
      <c r="C371" s="14"/>
      <c r="D371" s="191" t="s">
        <v>254</v>
      </c>
      <c r="G371" s="191"/>
      <c r="H371" s="191"/>
      <c r="I371" s="191"/>
      <c r="J371" s="192"/>
      <c r="K371" s="191"/>
      <c r="L371" s="191"/>
      <c r="M371" s="191"/>
      <c r="N371" s="191"/>
      <c r="O371" s="187"/>
      <c r="P371" s="191"/>
      <c r="R371" s="24"/>
      <c r="S371"/>
      <c r="V371" s="24"/>
      <c r="W371" s="24"/>
    </row>
    <row r="372" spans="2:23" s="1" customFormat="1" ht="15.75" customHeight="1">
      <c r="B372" s="7"/>
      <c r="C372" s="14"/>
      <c r="D372" s="193" t="s">
        <v>348</v>
      </c>
      <c r="G372" s="191"/>
      <c r="H372" s="191"/>
      <c r="I372" s="191"/>
      <c r="J372" s="246">
        <f>ROUND(-0.18/100*247493,0)</f>
        <v>-445</v>
      </c>
      <c r="K372" s="191"/>
      <c r="L372" s="33">
        <f>ROUND(-0.01/100*247493,0)</f>
        <v>-25</v>
      </c>
      <c r="M372" s="191"/>
      <c r="N372" s="246">
        <f>ROUND(-0.35/100*247493,0)</f>
        <v>-866</v>
      </c>
      <c r="O372" s="187"/>
      <c r="P372" s="33">
        <f>ROUND(-0.01/100*247493,0)</f>
        <v>-25</v>
      </c>
      <c r="R372" s="24"/>
      <c r="S372"/>
      <c r="V372" s="24"/>
      <c r="W372" s="24"/>
    </row>
    <row r="373" spans="2:23" s="1" customFormat="1" ht="15.75" customHeight="1" thickBot="1">
      <c r="B373" s="7"/>
      <c r="C373" s="14"/>
      <c r="D373" s="191" t="s">
        <v>349</v>
      </c>
      <c r="G373" s="191"/>
      <c r="H373" s="191"/>
      <c r="I373" s="191"/>
      <c r="J373" s="278">
        <f>SUM(J370:J372)</f>
        <v>79558</v>
      </c>
      <c r="K373" s="191"/>
      <c r="L373" s="194">
        <f>SUM(L370:L372)</f>
        <v>50009</v>
      </c>
      <c r="M373" s="191"/>
      <c r="N373" s="194">
        <f>SUM(N370:N372)</f>
        <v>249837</v>
      </c>
      <c r="O373" s="187"/>
      <c r="P373" s="194">
        <f>SUM(P370:P372)</f>
        <v>170277</v>
      </c>
      <c r="R373" s="24"/>
      <c r="S373"/>
      <c r="V373" s="24"/>
      <c r="W373" s="24"/>
    </row>
    <row r="374" spans="2:23" s="1" customFormat="1" ht="15.75" customHeight="1" thickTop="1">
      <c r="B374" s="7"/>
      <c r="C374" s="14"/>
      <c r="D374" s="11"/>
      <c r="F374" s="187"/>
      <c r="G374" s="187"/>
      <c r="H374" s="187"/>
      <c r="I374" s="187"/>
      <c r="J374" s="279"/>
      <c r="K374" s="187"/>
      <c r="L374" s="187"/>
      <c r="M374" s="187"/>
      <c r="N374" s="187"/>
      <c r="O374" s="187"/>
      <c r="P374" s="187"/>
      <c r="Q374" s="188"/>
      <c r="R374" s="24"/>
      <c r="S374"/>
      <c r="V374" s="24"/>
      <c r="W374" s="24"/>
    </row>
    <row r="375" spans="2:23" s="1" customFormat="1" ht="15.75" customHeight="1">
      <c r="B375" s="7"/>
      <c r="C375" s="14"/>
      <c r="D375" s="11"/>
      <c r="J375" s="287"/>
      <c r="L375" s="287"/>
      <c r="M375" s="287"/>
      <c r="N375" s="287"/>
      <c r="O375" s="287"/>
      <c r="P375" s="287"/>
      <c r="R375" s="24"/>
      <c r="S375"/>
      <c r="V375" s="24"/>
      <c r="W375" s="24"/>
    </row>
    <row r="376" spans="2:23" s="1" customFormat="1" ht="15.75" customHeight="1">
      <c r="B376" s="7"/>
      <c r="C376" s="14"/>
      <c r="D376" s="11"/>
      <c r="J376" s="287"/>
      <c r="L376" s="287"/>
      <c r="M376" s="287"/>
      <c r="N376" s="287"/>
      <c r="O376" s="287"/>
      <c r="P376" s="287"/>
      <c r="R376" s="24"/>
      <c r="S376"/>
      <c r="V376" s="24"/>
      <c r="W376" s="24"/>
    </row>
    <row r="377" spans="2:23" s="1" customFormat="1" ht="15.75" customHeight="1">
      <c r="B377" s="7"/>
      <c r="C377" s="12" t="s">
        <v>47</v>
      </c>
      <c r="D377" s="11"/>
      <c r="J377" s="7"/>
      <c r="M377" s="32"/>
      <c r="N377" s="352" t="s">
        <v>301</v>
      </c>
      <c r="O377" s="352"/>
      <c r="P377" s="352"/>
      <c r="R377" s="24"/>
      <c r="S377"/>
      <c r="V377" s="24"/>
      <c r="W377" s="24"/>
    </row>
    <row r="378" spans="2:23" s="1" customFormat="1" ht="15.75" customHeight="1">
      <c r="B378" s="7"/>
      <c r="C378" s="35" t="s">
        <v>307</v>
      </c>
      <c r="D378" s="11"/>
      <c r="J378" s="7"/>
      <c r="M378" s="9"/>
      <c r="N378" s="351" t="s">
        <v>48</v>
      </c>
      <c r="O378" s="351"/>
      <c r="P378" s="351"/>
      <c r="R378" s="24"/>
      <c r="S378"/>
      <c r="V378" s="24"/>
      <c r="W378" s="24"/>
    </row>
    <row r="379" spans="2:23" s="1" customFormat="1" ht="15.75" customHeight="1">
      <c r="B379" s="7"/>
      <c r="C379" s="11"/>
      <c r="D379" s="11"/>
      <c r="J379" s="7"/>
      <c r="M379" s="32"/>
      <c r="N379" s="352" t="s">
        <v>49</v>
      </c>
      <c r="O379" s="352"/>
      <c r="P379" s="352"/>
      <c r="R379" s="24"/>
      <c r="S379"/>
      <c r="V379" s="24"/>
      <c r="W379" s="24"/>
    </row>
    <row r="380" spans="2:23" s="1" customFormat="1" ht="15.75" customHeight="1">
      <c r="B380" s="7"/>
      <c r="C380" s="15"/>
      <c r="D380" s="11"/>
      <c r="J380" s="7"/>
      <c r="L380" s="2"/>
      <c r="R380" s="24"/>
      <c r="S380"/>
      <c r="V380" s="24"/>
      <c r="W380" s="24"/>
    </row>
    <row r="381" spans="2:23" s="1" customFormat="1" ht="15.75" customHeight="1">
      <c r="B381" s="7"/>
      <c r="C381" s="11"/>
      <c r="D381" s="11"/>
      <c r="H381" s="24" t="s">
        <v>209</v>
      </c>
      <c r="I381" s="24"/>
      <c r="J381" s="299">
        <f>ROUND(J373/490623*100,2)-J33</f>
        <v>0</v>
      </c>
      <c r="K381" s="24"/>
      <c r="L381" s="299">
        <f>ROUND(L373/490623*100,2)-L33</f>
        <v>0</v>
      </c>
      <c r="M381" s="24"/>
      <c r="N381" s="299">
        <f>ROUND(N373/490623*100,2)-N33</f>
        <v>0</v>
      </c>
      <c r="O381" s="24"/>
      <c r="P381" s="299">
        <f>ROUND(P373/490623*100,2)-P33</f>
        <v>0</v>
      </c>
      <c r="R381" s="24"/>
      <c r="S381"/>
      <c r="V381" s="24"/>
      <c r="W381" s="24"/>
    </row>
    <row r="382" spans="2:23" s="1" customFormat="1" ht="15.75" customHeight="1">
      <c r="B382" s="7"/>
      <c r="C382" s="11"/>
      <c r="D382" s="11"/>
      <c r="J382" s="7"/>
      <c r="L382" s="2"/>
      <c r="R382" s="24"/>
      <c r="S382"/>
      <c r="V382" s="24"/>
      <c r="W382" s="24"/>
    </row>
    <row r="383" spans="2:23" s="1" customFormat="1" ht="15.75" customHeight="1">
      <c r="B383" s="7"/>
      <c r="C383" s="11"/>
      <c r="D383" s="11"/>
      <c r="J383" s="7"/>
      <c r="L383" s="2"/>
      <c r="R383" s="24"/>
      <c r="S383"/>
      <c r="V383" s="24"/>
      <c r="W383" s="24"/>
    </row>
    <row r="384" spans="2:23" s="1" customFormat="1" ht="15.75" customHeight="1">
      <c r="B384" s="7"/>
      <c r="C384" s="11"/>
      <c r="D384" s="11"/>
      <c r="J384" s="7"/>
      <c r="L384" s="2"/>
      <c r="R384" s="24"/>
      <c r="S384"/>
      <c r="V384" s="24"/>
      <c r="W384" s="24"/>
    </row>
    <row r="385" spans="3:23" s="1" customFormat="1" ht="15.75" customHeight="1">
      <c r="C385" s="11"/>
      <c r="D385" s="11"/>
      <c r="J385" s="7"/>
      <c r="L385" s="2"/>
      <c r="R385" s="24"/>
      <c r="S385"/>
      <c r="V385" s="24"/>
      <c r="W385" s="24"/>
    </row>
    <row r="386" spans="10:23" s="1" customFormat="1" ht="15.75" customHeight="1">
      <c r="J386" s="7"/>
      <c r="R386" s="24"/>
      <c r="S386"/>
      <c r="V386" s="24"/>
      <c r="W386" s="24"/>
    </row>
    <row r="387" spans="10:23" s="1" customFormat="1" ht="15.75" customHeight="1">
      <c r="J387" s="7"/>
      <c r="R387" s="24"/>
      <c r="S387"/>
      <c r="V387" s="24"/>
      <c r="W387" s="24"/>
    </row>
    <row r="388" spans="10:23" s="1" customFormat="1" ht="15.75" customHeight="1">
      <c r="J388" s="7"/>
      <c r="R388" s="24"/>
      <c r="S388"/>
      <c r="V388" s="24"/>
      <c r="W388" s="24"/>
    </row>
    <row r="389" spans="10:23" s="1" customFormat="1" ht="15.75" customHeight="1">
      <c r="J389" s="7"/>
      <c r="R389" s="24"/>
      <c r="S389"/>
      <c r="V389" s="24"/>
      <c r="W389" s="24"/>
    </row>
    <row r="390" spans="3:23" s="1" customFormat="1" ht="15.75" customHeight="1">
      <c r="C390" s="11"/>
      <c r="D390" s="11"/>
      <c r="J390" s="7"/>
      <c r="L390" s="2"/>
      <c r="R390" s="24"/>
      <c r="S390"/>
      <c r="V390" s="24"/>
      <c r="W390" s="24"/>
    </row>
    <row r="391" spans="3:23" s="1" customFormat="1" ht="15.75" customHeight="1">
      <c r="C391" s="11"/>
      <c r="D391" s="11"/>
      <c r="J391" s="7"/>
      <c r="L391" s="2"/>
      <c r="R391" s="24"/>
      <c r="S391"/>
      <c r="V391" s="24"/>
      <c r="W391" s="24"/>
    </row>
    <row r="392" spans="3:23" s="1" customFormat="1" ht="15.75" customHeight="1">
      <c r="C392" s="11"/>
      <c r="D392" s="11"/>
      <c r="J392" s="7"/>
      <c r="L392" s="2"/>
      <c r="R392" s="24"/>
      <c r="S392"/>
      <c r="V392" s="24"/>
      <c r="W392" s="24"/>
    </row>
    <row r="393" spans="3:23" s="1" customFormat="1" ht="15.75" customHeight="1">
      <c r="C393" s="11"/>
      <c r="D393" s="11"/>
      <c r="J393" s="7"/>
      <c r="L393" s="2"/>
      <c r="R393" s="24"/>
      <c r="S393"/>
      <c r="V393" s="24"/>
      <c r="W393" s="24"/>
    </row>
    <row r="394" spans="3:23" s="1" customFormat="1" ht="15.75" customHeight="1">
      <c r="C394" s="11"/>
      <c r="D394" s="11"/>
      <c r="J394" s="7"/>
      <c r="L394" s="2"/>
      <c r="R394" s="24"/>
      <c r="S394"/>
      <c r="V394" s="24"/>
      <c r="W394" s="24"/>
    </row>
    <row r="395" spans="3:23" s="1" customFormat="1" ht="15.75" customHeight="1">
      <c r="C395" s="11"/>
      <c r="D395" s="11"/>
      <c r="J395" s="7"/>
      <c r="L395" s="2"/>
      <c r="R395" s="24"/>
      <c r="S395"/>
      <c r="V395" s="24"/>
      <c r="W395" s="24"/>
    </row>
    <row r="396" spans="3:23" s="1" customFormat="1" ht="15.75" customHeight="1">
      <c r="C396" s="11"/>
      <c r="D396" s="11"/>
      <c r="J396" s="7"/>
      <c r="L396" s="2"/>
      <c r="R396" s="24"/>
      <c r="S396"/>
      <c r="V396" s="24"/>
      <c r="W396" s="24"/>
    </row>
    <row r="397" spans="3:23" s="1" customFormat="1" ht="15.75" customHeight="1">
      <c r="C397" s="11"/>
      <c r="D397" s="11"/>
      <c r="J397" s="7"/>
      <c r="L397" s="2"/>
      <c r="R397" s="24"/>
      <c r="S397"/>
      <c r="V397" s="24"/>
      <c r="W397" s="24"/>
    </row>
    <row r="398" spans="3:23" s="1" customFormat="1" ht="15.75" customHeight="1">
      <c r="C398" s="11"/>
      <c r="D398" s="11"/>
      <c r="J398" s="7"/>
      <c r="L398" s="2"/>
      <c r="R398" s="24"/>
      <c r="S398"/>
      <c r="V398" s="24"/>
      <c r="W398" s="24"/>
    </row>
    <row r="399" spans="3:23" s="1" customFormat="1" ht="15.75" customHeight="1">
      <c r="C399" s="11"/>
      <c r="D399" s="11"/>
      <c r="J399" s="7"/>
      <c r="L399" s="2"/>
      <c r="R399" s="24"/>
      <c r="S399"/>
      <c r="V399" s="24"/>
      <c r="W399" s="24"/>
    </row>
    <row r="400" spans="3:23" s="1" customFormat="1" ht="15.75" customHeight="1">
      <c r="C400" s="11"/>
      <c r="D400" s="11"/>
      <c r="J400" s="7"/>
      <c r="L400" s="2"/>
      <c r="R400" s="24"/>
      <c r="S400"/>
      <c r="V400" s="24"/>
      <c r="W400" s="24"/>
    </row>
    <row r="401" spans="3:23" s="1" customFormat="1" ht="15.75" customHeight="1">
      <c r="C401" s="11"/>
      <c r="D401" s="11"/>
      <c r="J401" s="7"/>
      <c r="L401" s="2"/>
      <c r="R401" s="24"/>
      <c r="S401"/>
      <c r="V401" s="24"/>
      <c r="W401" s="24"/>
    </row>
    <row r="402" spans="3:23" s="1" customFormat="1" ht="15.75" customHeight="1">
      <c r="C402" s="11"/>
      <c r="D402" s="11"/>
      <c r="J402" s="7"/>
      <c r="L402" s="2"/>
      <c r="R402" s="24"/>
      <c r="S402"/>
      <c r="V402" s="24"/>
      <c r="W402" s="24"/>
    </row>
    <row r="403" spans="3:23" s="1" customFormat="1" ht="15.75" customHeight="1">
      <c r="C403" s="11"/>
      <c r="D403" s="11"/>
      <c r="J403" s="7"/>
      <c r="L403" s="2"/>
      <c r="R403" s="24"/>
      <c r="S403"/>
      <c r="V403" s="24"/>
      <c r="W403" s="24"/>
    </row>
    <row r="404" spans="3:23" s="1" customFormat="1" ht="15.75" customHeight="1">
      <c r="C404" s="11"/>
      <c r="D404" s="11"/>
      <c r="J404" s="7"/>
      <c r="L404" s="2"/>
      <c r="R404" s="24"/>
      <c r="S404"/>
      <c r="V404" s="24"/>
      <c r="W404" s="24"/>
    </row>
    <row r="405" spans="3:23" s="1" customFormat="1" ht="15.75" customHeight="1">
      <c r="C405" s="11"/>
      <c r="D405" s="11"/>
      <c r="J405" s="7"/>
      <c r="L405" s="2"/>
      <c r="R405" s="24"/>
      <c r="S405"/>
      <c r="V405" s="24"/>
      <c r="W405" s="24"/>
    </row>
    <row r="406" spans="3:23" s="1" customFormat="1" ht="15.75" customHeight="1">
      <c r="C406" s="11"/>
      <c r="D406" s="11"/>
      <c r="J406" s="7"/>
      <c r="L406" s="2"/>
      <c r="R406" s="24"/>
      <c r="S406"/>
      <c r="V406" s="24"/>
      <c r="W406" s="24"/>
    </row>
    <row r="407" spans="3:23" s="1" customFormat="1" ht="15.75" customHeight="1">
      <c r="C407" s="11"/>
      <c r="D407" s="11"/>
      <c r="J407" s="7"/>
      <c r="L407" s="2"/>
      <c r="R407" s="24"/>
      <c r="S407"/>
      <c r="V407" s="24"/>
      <c r="W407" s="24"/>
    </row>
    <row r="408" spans="3:23" s="1" customFormat="1" ht="15.75" customHeight="1">
      <c r="C408" s="11"/>
      <c r="D408" s="11"/>
      <c r="J408" s="7"/>
      <c r="L408" s="2"/>
      <c r="R408" s="24"/>
      <c r="S408"/>
      <c r="V408" s="24"/>
      <c r="W408" s="24"/>
    </row>
    <row r="409" spans="3:23" s="1" customFormat="1" ht="15.75" customHeight="1">
      <c r="C409" s="11"/>
      <c r="D409" s="11"/>
      <c r="J409" s="7"/>
      <c r="L409" s="2"/>
      <c r="R409" s="24"/>
      <c r="S409"/>
      <c r="V409" s="24"/>
      <c r="W409" s="24"/>
    </row>
    <row r="410" spans="3:23" s="1" customFormat="1" ht="15.75" customHeight="1">
      <c r="C410" s="11"/>
      <c r="D410" s="11"/>
      <c r="J410" s="7"/>
      <c r="L410" s="2"/>
      <c r="R410" s="24"/>
      <c r="S410"/>
      <c r="V410" s="24"/>
      <c r="W410" s="24"/>
    </row>
    <row r="411" spans="3:23" s="1" customFormat="1" ht="15.75" customHeight="1">
      <c r="C411" s="11"/>
      <c r="D411" s="11"/>
      <c r="J411" s="7"/>
      <c r="L411" s="2"/>
      <c r="R411" s="24"/>
      <c r="S411"/>
      <c r="V411" s="24"/>
      <c r="W411" s="24"/>
    </row>
    <row r="412" spans="3:23" s="1" customFormat="1" ht="15.75" customHeight="1">
      <c r="C412" s="11"/>
      <c r="D412" s="11"/>
      <c r="J412" s="7"/>
      <c r="L412" s="2"/>
      <c r="R412" s="24"/>
      <c r="S412"/>
      <c r="V412" s="24"/>
      <c r="W412" s="24"/>
    </row>
    <row r="413" spans="3:23" s="1" customFormat="1" ht="15.75" customHeight="1">
      <c r="C413" s="11"/>
      <c r="D413" s="11"/>
      <c r="J413" s="7"/>
      <c r="L413" s="2"/>
      <c r="R413" s="24"/>
      <c r="S413"/>
      <c r="V413" s="24"/>
      <c r="W413" s="24"/>
    </row>
    <row r="414" spans="3:23" s="1" customFormat="1" ht="15.75" customHeight="1">
      <c r="C414" s="11"/>
      <c r="D414" s="11"/>
      <c r="J414" s="7"/>
      <c r="L414" s="2"/>
      <c r="R414" s="24"/>
      <c r="S414"/>
      <c r="V414" s="24"/>
      <c r="W414" s="24"/>
    </row>
    <row r="415" spans="3:23" s="1" customFormat="1" ht="15.75" customHeight="1">
      <c r="C415" s="11"/>
      <c r="D415" s="11"/>
      <c r="J415" s="7"/>
      <c r="L415" s="2"/>
      <c r="R415" s="24"/>
      <c r="S415"/>
      <c r="V415" s="24"/>
      <c r="W415" s="24"/>
    </row>
    <row r="416" spans="3:23" s="1" customFormat="1" ht="15.75" customHeight="1">
      <c r="C416" s="11"/>
      <c r="D416" s="11"/>
      <c r="J416" s="7"/>
      <c r="L416" s="2"/>
      <c r="R416" s="24"/>
      <c r="S416"/>
      <c r="V416" s="24"/>
      <c r="W416" s="24"/>
    </row>
    <row r="417" spans="3:23" s="1" customFormat="1" ht="15.75" customHeight="1">
      <c r="C417" s="11"/>
      <c r="D417" s="11"/>
      <c r="J417" s="7"/>
      <c r="L417" s="2"/>
      <c r="R417" s="24"/>
      <c r="S417"/>
      <c r="V417" s="24"/>
      <c r="W417" s="24"/>
    </row>
    <row r="418" spans="3:23" s="1" customFormat="1" ht="15.75" customHeight="1">
      <c r="C418" s="11"/>
      <c r="D418" s="11"/>
      <c r="J418" s="7"/>
      <c r="L418" s="2"/>
      <c r="R418" s="24"/>
      <c r="S418"/>
      <c r="V418" s="24"/>
      <c r="W418" s="24"/>
    </row>
    <row r="419" spans="3:23" s="1" customFormat="1" ht="15.75" customHeight="1">
      <c r="C419" s="11"/>
      <c r="D419" s="11"/>
      <c r="J419" s="7"/>
      <c r="L419" s="2"/>
      <c r="R419" s="24"/>
      <c r="S419"/>
      <c r="V419" s="24"/>
      <c r="W419" s="24"/>
    </row>
    <row r="420" spans="3:23" s="1" customFormat="1" ht="15.75" customHeight="1">
      <c r="C420" s="11"/>
      <c r="D420" s="11"/>
      <c r="J420" s="7"/>
      <c r="L420" s="2"/>
      <c r="R420" s="24"/>
      <c r="S420"/>
      <c r="V420" s="24"/>
      <c r="W420" s="24"/>
    </row>
    <row r="421" spans="3:23" s="1" customFormat="1" ht="15.75" customHeight="1">
      <c r="C421" s="11"/>
      <c r="D421" s="11"/>
      <c r="J421" s="7"/>
      <c r="L421" s="2"/>
      <c r="R421" s="24"/>
      <c r="S421"/>
      <c r="V421" s="24"/>
      <c r="W421" s="24"/>
    </row>
    <row r="422" spans="3:23" s="1" customFormat="1" ht="15.75" customHeight="1">
      <c r="C422" s="11"/>
      <c r="D422" s="11"/>
      <c r="J422" s="7"/>
      <c r="L422" s="2"/>
      <c r="R422" s="24"/>
      <c r="S422"/>
      <c r="V422" s="24"/>
      <c r="W422" s="24"/>
    </row>
    <row r="423" spans="3:23" s="1" customFormat="1" ht="15.75" customHeight="1">
      <c r="C423" s="11"/>
      <c r="D423" s="11"/>
      <c r="J423" s="7"/>
      <c r="L423" s="2"/>
      <c r="R423" s="24"/>
      <c r="S423"/>
      <c r="V423" s="24"/>
      <c r="W423" s="24"/>
    </row>
    <row r="424" spans="3:23" s="1" customFormat="1" ht="15.75" customHeight="1">
      <c r="C424" s="11"/>
      <c r="D424" s="11"/>
      <c r="J424" s="7"/>
      <c r="L424" s="2"/>
      <c r="R424" s="24"/>
      <c r="S424"/>
      <c r="V424" s="24"/>
      <c r="W424" s="24"/>
    </row>
    <row r="425" spans="3:23" s="1" customFormat="1" ht="15.75" customHeight="1">
      <c r="C425" s="11"/>
      <c r="D425" s="11"/>
      <c r="J425" s="7"/>
      <c r="L425" s="2"/>
      <c r="R425" s="24"/>
      <c r="S425"/>
      <c r="V425" s="24"/>
      <c r="W425" s="24"/>
    </row>
    <row r="426" spans="3:23" s="1" customFormat="1" ht="15.75" customHeight="1">
      <c r="C426" s="11"/>
      <c r="D426" s="11"/>
      <c r="J426" s="7"/>
      <c r="L426" s="2"/>
      <c r="R426" s="24"/>
      <c r="S426"/>
      <c r="V426" s="24"/>
      <c r="W426" s="24"/>
    </row>
    <row r="427" spans="3:23" s="1" customFormat="1" ht="15.75" customHeight="1">
      <c r="C427" s="11"/>
      <c r="D427" s="11"/>
      <c r="J427" s="7"/>
      <c r="L427" s="2"/>
      <c r="R427" s="24"/>
      <c r="S427"/>
      <c r="V427" s="24"/>
      <c r="W427" s="24"/>
    </row>
    <row r="428" spans="3:23" s="1" customFormat="1" ht="15.75" customHeight="1">
      <c r="C428" s="11"/>
      <c r="D428" s="11"/>
      <c r="J428" s="7"/>
      <c r="L428" s="2"/>
      <c r="R428" s="24"/>
      <c r="S428"/>
      <c r="V428" s="24"/>
      <c r="W428" s="24"/>
    </row>
    <row r="429" spans="3:23" s="1" customFormat="1" ht="15.75" customHeight="1">
      <c r="C429" s="11"/>
      <c r="D429" s="11"/>
      <c r="J429" s="7"/>
      <c r="L429" s="2"/>
      <c r="R429" s="24"/>
      <c r="S429"/>
      <c r="V429" s="24"/>
      <c r="W429" s="24"/>
    </row>
    <row r="430" spans="3:23" s="1" customFormat="1" ht="15.75" customHeight="1">
      <c r="C430" s="11"/>
      <c r="D430" s="11"/>
      <c r="J430" s="7"/>
      <c r="L430" s="2"/>
      <c r="R430" s="24"/>
      <c r="S430"/>
      <c r="V430" s="24"/>
      <c r="W430" s="24"/>
    </row>
    <row r="431" spans="3:23" s="1" customFormat="1" ht="15.75" customHeight="1">
      <c r="C431" s="11"/>
      <c r="D431" s="11"/>
      <c r="J431" s="7"/>
      <c r="L431" s="2"/>
      <c r="R431" s="24"/>
      <c r="S431"/>
      <c r="V431" s="24"/>
      <c r="W431" s="24"/>
    </row>
    <row r="432" spans="3:23" s="1" customFormat="1" ht="15.75" customHeight="1">
      <c r="C432" s="11"/>
      <c r="D432" s="11"/>
      <c r="J432" s="7"/>
      <c r="L432" s="2"/>
      <c r="R432" s="24"/>
      <c r="S432"/>
      <c r="V432" s="24"/>
      <c r="W432" s="24"/>
    </row>
    <row r="433" spans="3:23" s="1" customFormat="1" ht="15.75" customHeight="1">
      <c r="C433" s="11"/>
      <c r="D433" s="11"/>
      <c r="J433" s="7"/>
      <c r="L433" s="2"/>
      <c r="R433" s="24"/>
      <c r="S433"/>
      <c r="V433" s="24"/>
      <c r="W433" s="24"/>
    </row>
    <row r="434" spans="3:23" s="1" customFormat="1" ht="15.75" customHeight="1">
      <c r="C434" s="11"/>
      <c r="D434" s="11"/>
      <c r="J434" s="7"/>
      <c r="L434" s="2"/>
      <c r="R434" s="24"/>
      <c r="S434"/>
      <c r="V434" s="24"/>
      <c r="W434" s="24"/>
    </row>
    <row r="435" spans="3:23" s="1" customFormat="1" ht="15.75" customHeight="1">
      <c r="C435" s="11"/>
      <c r="D435" s="11"/>
      <c r="J435" s="7"/>
      <c r="L435" s="2"/>
      <c r="R435" s="24"/>
      <c r="S435"/>
      <c r="V435" s="24"/>
      <c r="W435" s="24"/>
    </row>
    <row r="436" spans="3:23" s="1" customFormat="1" ht="15.75" customHeight="1">
      <c r="C436" s="11"/>
      <c r="D436" s="11"/>
      <c r="J436" s="7"/>
      <c r="L436" s="2"/>
      <c r="R436" s="24"/>
      <c r="S436"/>
      <c r="V436" s="24"/>
      <c r="W436" s="24"/>
    </row>
    <row r="437" spans="3:23" s="1" customFormat="1" ht="15.75" customHeight="1">
      <c r="C437" s="11"/>
      <c r="D437" s="11"/>
      <c r="J437" s="7"/>
      <c r="L437" s="2"/>
      <c r="R437" s="24"/>
      <c r="S437"/>
      <c r="V437" s="24"/>
      <c r="W437" s="24"/>
    </row>
    <row r="438" spans="3:23" s="1" customFormat="1" ht="15.75" customHeight="1">
      <c r="C438" s="11"/>
      <c r="D438" s="11"/>
      <c r="J438" s="7"/>
      <c r="L438" s="2"/>
      <c r="R438" s="24"/>
      <c r="S438"/>
      <c r="V438" s="24"/>
      <c r="W438" s="24"/>
    </row>
    <row r="439" spans="3:23" s="1" customFormat="1" ht="15.75" customHeight="1">
      <c r="C439" s="11"/>
      <c r="D439" s="11"/>
      <c r="J439" s="7"/>
      <c r="L439" s="2"/>
      <c r="R439" s="24"/>
      <c r="S439"/>
      <c r="V439" s="24"/>
      <c r="W439" s="24"/>
    </row>
    <row r="440" spans="3:23" s="1" customFormat="1" ht="15.75" customHeight="1">
      <c r="C440" s="11"/>
      <c r="D440" s="11"/>
      <c r="J440" s="7"/>
      <c r="L440" s="2"/>
      <c r="R440" s="24"/>
      <c r="S440"/>
      <c r="V440" s="24"/>
      <c r="W440" s="24"/>
    </row>
    <row r="441" spans="3:23" s="1" customFormat="1" ht="15.75" customHeight="1">
      <c r="C441" s="11"/>
      <c r="D441" s="11"/>
      <c r="J441" s="7"/>
      <c r="L441" s="2"/>
      <c r="R441" s="24"/>
      <c r="S441"/>
      <c r="V441" s="24"/>
      <c r="W441" s="24"/>
    </row>
    <row r="442" spans="3:23" s="1" customFormat="1" ht="15.75" customHeight="1">
      <c r="C442" s="11"/>
      <c r="D442" s="11"/>
      <c r="J442" s="7"/>
      <c r="L442" s="2"/>
      <c r="R442" s="24"/>
      <c r="S442"/>
      <c r="V442" s="24"/>
      <c r="W442" s="24"/>
    </row>
    <row r="443" spans="3:23" s="1" customFormat="1" ht="15.75" customHeight="1">
      <c r="C443" s="11"/>
      <c r="D443" s="11"/>
      <c r="J443" s="7"/>
      <c r="L443" s="2"/>
      <c r="R443" s="24"/>
      <c r="S443"/>
      <c r="V443" s="24"/>
      <c r="W443" s="24"/>
    </row>
    <row r="444" spans="3:23" s="1" customFormat="1" ht="15.75" customHeight="1">
      <c r="C444" s="11"/>
      <c r="D444" s="11"/>
      <c r="J444" s="7"/>
      <c r="L444" s="2"/>
      <c r="R444" s="24"/>
      <c r="S444"/>
      <c r="V444" s="24"/>
      <c r="W444" s="24"/>
    </row>
    <row r="445" spans="3:23" s="1" customFormat="1" ht="15.75" customHeight="1">
      <c r="C445" s="11"/>
      <c r="D445" s="11"/>
      <c r="J445" s="7"/>
      <c r="L445" s="2"/>
      <c r="R445" s="24"/>
      <c r="S445"/>
      <c r="V445" s="24"/>
      <c r="W445" s="24"/>
    </row>
    <row r="446" spans="3:23" s="1" customFormat="1" ht="15.75" customHeight="1">
      <c r="C446" s="11"/>
      <c r="D446" s="11"/>
      <c r="J446" s="7"/>
      <c r="L446" s="2"/>
      <c r="R446" s="24"/>
      <c r="S446"/>
      <c r="V446" s="24"/>
      <c r="W446" s="24"/>
    </row>
    <row r="447" spans="3:23" s="1" customFormat="1" ht="15.75" customHeight="1">
      <c r="C447" s="11"/>
      <c r="D447" s="11"/>
      <c r="J447" s="7"/>
      <c r="L447" s="2"/>
      <c r="R447" s="24"/>
      <c r="S447"/>
      <c r="V447" s="24"/>
      <c r="W447" s="24"/>
    </row>
    <row r="448" spans="3:23" s="1" customFormat="1" ht="15.75" customHeight="1">
      <c r="C448" s="11"/>
      <c r="D448" s="11"/>
      <c r="J448" s="7"/>
      <c r="L448" s="2"/>
      <c r="R448" s="24"/>
      <c r="S448"/>
      <c r="V448" s="24"/>
      <c r="W448" s="24"/>
    </row>
    <row r="449" spans="3:23" s="1" customFormat="1" ht="15.75" customHeight="1">
      <c r="C449" s="11"/>
      <c r="D449" s="11"/>
      <c r="J449" s="7"/>
      <c r="L449" s="2"/>
      <c r="R449" s="24"/>
      <c r="S449"/>
      <c r="V449" s="24"/>
      <c r="W449" s="24"/>
    </row>
    <row r="450" spans="3:23" s="1" customFormat="1" ht="15.75" customHeight="1">
      <c r="C450" s="11"/>
      <c r="D450" s="11"/>
      <c r="J450" s="7"/>
      <c r="L450" s="2"/>
      <c r="R450" s="24"/>
      <c r="S450"/>
      <c r="V450" s="24"/>
      <c r="W450" s="24"/>
    </row>
    <row r="451" spans="3:23" s="1" customFormat="1" ht="15.75" customHeight="1">
      <c r="C451" s="11"/>
      <c r="D451" s="11"/>
      <c r="J451" s="7"/>
      <c r="L451" s="2"/>
      <c r="R451" s="24"/>
      <c r="S451"/>
      <c r="V451" s="24"/>
      <c r="W451" s="24"/>
    </row>
    <row r="452" spans="3:23" s="1" customFormat="1" ht="15.75" customHeight="1">
      <c r="C452" s="11"/>
      <c r="D452" s="11"/>
      <c r="J452" s="7"/>
      <c r="L452" s="2"/>
      <c r="R452" s="24"/>
      <c r="S452"/>
      <c r="V452" s="24"/>
      <c r="W452" s="24"/>
    </row>
    <row r="453" spans="3:23" s="1" customFormat="1" ht="15.75" customHeight="1">
      <c r="C453" s="11"/>
      <c r="D453" s="11"/>
      <c r="J453" s="7"/>
      <c r="L453" s="2"/>
      <c r="R453" s="24"/>
      <c r="S453"/>
      <c r="V453" s="24"/>
      <c r="W453" s="24"/>
    </row>
    <row r="454" spans="3:23" s="1" customFormat="1" ht="15.75" customHeight="1">
      <c r="C454" s="11"/>
      <c r="D454" s="11"/>
      <c r="J454" s="7"/>
      <c r="L454" s="2"/>
      <c r="R454" s="24"/>
      <c r="S454"/>
      <c r="V454" s="24"/>
      <c r="W454" s="24"/>
    </row>
    <row r="455" spans="3:23" s="1" customFormat="1" ht="15.75" customHeight="1">
      <c r="C455" s="11"/>
      <c r="D455" s="11"/>
      <c r="J455" s="7"/>
      <c r="L455" s="2"/>
      <c r="R455" s="24"/>
      <c r="S455"/>
      <c r="V455" s="24"/>
      <c r="W455" s="24"/>
    </row>
    <row r="456" spans="3:23" s="1" customFormat="1" ht="15.75" customHeight="1">
      <c r="C456" s="11"/>
      <c r="D456" s="11"/>
      <c r="J456" s="7"/>
      <c r="L456" s="2"/>
      <c r="R456" s="24"/>
      <c r="S456"/>
      <c r="V456" s="24"/>
      <c r="W456" s="24"/>
    </row>
    <row r="457" spans="3:23" s="1" customFormat="1" ht="15.75" customHeight="1">
      <c r="C457" s="11"/>
      <c r="D457" s="11"/>
      <c r="J457" s="7"/>
      <c r="L457" s="2"/>
      <c r="R457" s="24"/>
      <c r="S457"/>
      <c r="V457" s="24"/>
      <c r="W457" s="24"/>
    </row>
    <row r="458" spans="3:23" s="1" customFormat="1" ht="15.75" customHeight="1">
      <c r="C458" s="11"/>
      <c r="D458" s="11"/>
      <c r="J458" s="7"/>
      <c r="L458" s="2"/>
      <c r="R458" s="24"/>
      <c r="S458"/>
      <c r="V458" s="24"/>
      <c r="W458" s="24"/>
    </row>
    <row r="459" spans="3:23" s="1" customFormat="1" ht="15.75" customHeight="1">
      <c r="C459" s="11"/>
      <c r="D459" s="11"/>
      <c r="J459" s="7"/>
      <c r="L459" s="2"/>
      <c r="R459" s="24"/>
      <c r="S459"/>
      <c r="V459" s="24"/>
      <c r="W459" s="24"/>
    </row>
    <row r="460" spans="3:23" s="1" customFormat="1" ht="15.75" customHeight="1">
      <c r="C460" s="11"/>
      <c r="D460" s="11"/>
      <c r="J460" s="7"/>
      <c r="L460" s="2"/>
      <c r="R460" s="24"/>
      <c r="S460"/>
      <c r="V460" s="24"/>
      <c r="W460" s="24"/>
    </row>
    <row r="461" spans="3:23" s="1" customFormat="1" ht="15.75" customHeight="1">
      <c r="C461" s="11"/>
      <c r="D461" s="11"/>
      <c r="J461" s="7"/>
      <c r="L461" s="2"/>
      <c r="R461" s="24"/>
      <c r="S461"/>
      <c r="V461" s="24"/>
      <c r="W461" s="24"/>
    </row>
    <row r="462" spans="3:23" s="1" customFormat="1" ht="15.75" customHeight="1">
      <c r="C462" s="11"/>
      <c r="D462" s="11"/>
      <c r="J462" s="7"/>
      <c r="L462" s="2"/>
      <c r="R462" s="24"/>
      <c r="S462"/>
      <c r="V462" s="24"/>
      <c r="W462" s="24"/>
    </row>
    <row r="463" spans="3:4" ht="15.75" customHeight="1">
      <c r="C463" s="59"/>
      <c r="D463" s="59"/>
    </row>
    <row r="464" spans="3:4" ht="15.75" customHeight="1">
      <c r="C464" s="59"/>
      <c r="D464" s="59"/>
    </row>
    <row r="465" spans="3:4" ht="15.75" customHeight="1">
      <c r="C465" s="59"/>
      <c r="D465" s="59"/>
    </row>
    <row r="466" spans="3:4" ht="15.75" customHeight="1">
      <c r="C466" s="59"/>
      <c r="D466" s="59"/>
    </row>
    <row r="467" spans="3:4" ht="15.75" customHeight="1">
      <c r="C467" s="59"/>
      <c r="D467" s="59"/>
    </row>
    <row r="468" spans="3:4" ht="15.75" customHeight="1">
      <c r="C468" s="59"/>
      <c r="D468" s="59"/>
    </row>
    <row r="469" spans="3:4" ht="15.75" customHeight="1">
      <c r="C469" s="59"/>
      <c r="D469" s="59"/>
    </row>
    <row r="470" spans="3:4" ht="15.75" customHeight="1">
      <c r="C470" s="59"/>
      <c r="D470" s="59"/>
    </row>
    <row r="471" spans="3:4" ht="15.75" customHeight="1">
      <c r="C471" s="59"/>
      <c r="D471" s="59"/>
    </row>
    <row r="472" spans="3:4" ht="15.75" customHeight="1">
      <c r="C472" s="59"/>
      <c r="D472" s="59"/>
    </row>
    <row r="473" spans="3:4" ht="15.75" customHeight="1">
      <c r="C473" s="59"/>
      <c r="D473" s="59"/>
    </row>
    <row r="474" spans="3:4" ht="15.75" customHeight="1">
      <c r="C474" s="59"/>
      <c r="D474" s="59"/>
    </row>
    <row r="475" spans="3:4" ht="15.75" customHeight="1">
      <c r="C475" s="59"/>
      <c r="D475" s="59"/>
    </row>
    <row r="476" spans="3:4" ht="15.75" customHeight="1">
      <c r="C476" s="59"/>
      <c r="D476" s="59"/>
    </row>
    <row r="477" spans="3:4" ht="15.75" customHeight="1">
      <c r="C477" s="59"/>
      <c r="D477" s="59"/>
    </row>
    <row r="478" spans="3:4" ht="15.75" customHeight="1">
      <c r="C478" s="59"/>
      <c r="D478" s="59"/>
    </row>
    <row r="479" spans="3:4" ht="15.75" customHeight="1">
      <c r="C479" s="59"/>
      <c r="D479" s="59"/>
    </row>
    <row r="480" spans="3:4" ht="15.75" customHeight="1">
      <c r="C480" s="59"/>
      <c r="D480" s="59"/>
    </row>
    <row r="481" spans="3:4" ht="15.75" customHeight="1">
      <c r="C481" s="59"/>
      <c r="D481" s="59"/>
    </row>
    <row r="482" spans="3:4" ht="15.75" customHeight="1">
      <c r="C482" s="59"/>
      <c r="D482" s="59"/>
    </row>
    <row r="483" spans="3:4" ht="15.75" customHeight="1">
      <c r="C483" s="59"/>
      <c r="D483" s="59"/>
    </row>
    <row r="484" spans="3:4" ht="15.75" customHeight="1">
      <c r="C484" s="59"/>
      <c r="D484" s="59"/>
    </row>
    <row r="485" spans="3:4" ht="15.75" customHeight="1">
      <c r="C485" s="59"/>
      <c r="D485" s="59"/>
    </row>
    <row r="486" spans="3:4" ht="15.75" customHeight="1">
      <c r="C486" s="59"/>
      <c r="D486" s="59"/>
    </row>
    <row r="487" spans="3:4" ht="15.75" customHeight="1">
      <c r="C487" s="59"/>
      <c r="D487" s="59"/>
    </row>
    <row r="488" spans="3:4" ht="15.75" customHeight="1">
      <c r="C488" s="59"/>
      <c r="D488" s="59"/>
    </row>
    <row r="489" spans="3:4" ht="15.75" customHeight="1">
      <c r="C489" s="59"/>
      <c r="D489" s="59"/>
    </row>
    <row r="490" spans="3:4" ht="15.75" customHeight="1">
      <c r="C490" s="59"/>
      <c r="D490" s="59"/>
    </row>
    <row r="491" spans="3:4" ht="15.75" customHeight="1">
      <c r="C491" s="59"/>
      <c r="D491" s="59"/>
    </row>
    <row r="492" spans="3:4" ht="15.75" customHeight="1">
      <c r="C492" s="59"/>
      <c r="D492" s="59"/>
    </row>
    <row r="493" spans="3:4" ht="15.75" customHeight="1">
      <c r="C493" s="59"/>
      <c r="D493" s="59"/>
    </row>
    <row r="494" spans="3:4" ht="15.75" customHeight="1">
      <c r="C494" s="59"/>
      <c r="D494" s="59"/>
    </row>
    <row r="495" spans="3:4" ht="15.75" customHeight="1">
      <c r="C495" s="59"/>
      <c r="D495" s="59"/>
    </row>
    <row r="496" spans="3:4" ht="15.75" customHeight="1">
      <c r="C496" s="59"/>
      <c r="D496" s="59"/>
    </row>
    <row r="497" spans="3:4" ht="15.75" customHeight="1">
      <c r="C497" s="59"/>
      <c r="D497" s="59"/>
    </row>
    <row r="498" spans="3:4" ht="15.75" customHeight="1">
      <c r="C498" s="59"/>
      <c r="D498" s="59"/>
    </row>
    <row r="499" spans="3:4" ht="15.75" customHeight="1">
      <c r="C499" s="59"/>
      <c r="D499" s="59"/>
    </row>
    <row r="500" spans="3:4" ht="15.75" customHeight="1">
      <c r="C500" s="59"/>
      <c r="D500" s="59"/>
    </row>
    <row r="501" spans="3:4" ht="15.75" customHeight="1">
      <c r="C501" s="59"/>
      <c r="D501" s="59"/>
    </row>
    <row r="502" spans="3:4" ht="15.75" customHeight="1">
      <c r="C502" s="59"/>
      <c r="D502" s="59"/>
    </row>
    <row r="503" spans="3:4" ht="15.75" customHeight="1">
      <c r="C503" s="59"/>
      <c r="D503" s="59"/>
    </row>
    <row r="504" spans="3:4" ht="15.75" customHeight="1">
      <c r="C504" s="59"/>
      <c r="D504" s="59"/>
    </row>
    <row r="505" spans="3:4" ht="15.75" customHeight="1">
      <c r="C505" s="59"/>
      <c r="D505" s="59"/>
    </row>
    <row r="506" spans="3:4" ht="15.75" customHeight="1">
      <c r="C506" s="59"/>
      <c r="D506" s="59"/>
    </row>
  </sheetData>
  <mergeCells count="75">
    <mergeCell ref="C336:P337"/>
    <mergeCell ref="C235:P236"/>
    <mergeCell ref="C201:P206"/>
    <mergeCell ref="D147:P151"/>
    <mergeCell ref="D153:P156"/>
    <mergeCell ref="D158:P159"/>
    <mergeCell ref="D166:P167"/>
    <mergeCell ref="D161:P164"/>
    <mergeCell ref="D169:P172"/>
    <mergeCell ref="D174:P175"/>
    <mergeCell ref="B39:P39"/>
    <mergeCell ref="B40:P40"/>
    <mergeCell ref="B84:N84"/>
    <mergeCell ref="C97:P98"/>
    <mergeCell ref="F347:G347"/>
    <mergeCell ref="H347:J347"/>
    <mergeCell ref="C188:P190"/>
    <mergeCell ref="D243:P244"/>
    <mergeCell ref="C318:P318"/>
    <mergeCell ref="C209:P212"/>
    <mergeCell ref="D342:P343"/>
    <mergeCell ref="C295:P297"/>
    <mergeCell ref="C299:P300"/>
    <mergeCell ref="C316:P316"/>
    <mergeCell ref="C179:P180"/>
    <mergeCell ref="C330:P333"/>
    <mergeCell ref="D340:P341"/>
    <mergeCell ref="B8:P8"/>
    <mergeCell ref="C94:P95"/>
    <mergeCell ref="C239:P240"/>
    <mergeCell ref="C182:P182"/>
    <mergeCell ref="B85:N85"/>
    <mergeCell ref="B42:P42"/>
    <mergeCell ref="C215:P215"/>
    <mergeCell ref="C143:P144"/>
    <mergeCell ref="C192:P198"/>
    <mergeCell ref="B1:P1"/>
    <mergeCell ref="B2:P2"/>
    <mergeCell ref="B3:P3"/>
    <mergeCell ref="B4:P4"/>
    <mergeCell ref="J10:L10"/>
    <mergeCell ref="J11:L11"/>
    <mergeCell ref="C139:P140"/>
    <mergeCell ref="C101:N101"/>
    <mergeCell ref="C104:P106"/>
    <mergeCell ref="C126:P127"/>
    <mergeCell ref="C122:P123"/>
    <mergeCell ref="D110:P113"/>
    <mergeCell ref="D116:P119"/>
    <mergeCell ref="D34:H36"/>
    <mergeCell ref="N379:P379"/>
    <mergeCell ref="D257:P258"/>
    <mergeCell ref="D254:P255"/>
    <mergeCell ref="D260:P263"/>
    <mergeCell ref="D265:P269"/>
    <mergeCell ref="C359:P360"/>
    <mergeCell ref="L347:N347"/>
    <mergeCell ref="C326:P328"/>
    <mergeCell ref="C321:P323"/>
    <mergeCell ref="J366:L366"/>
    <mergeCell ref="J367:L367"/>
    <mergeCell ref="C354:E354"/>
    <mergeCell ref="N378:P378"/>
    <mergeCell ref="N377:P377"/>
    <mergeCell ref="C348:E348"/>
    <mergeCell ref="C349:E349"/>
    <mergeCell ref="C356:E356"/>
    <mergeCell ref="C362:P364"/>
    <mergeCell ref="C353:E353"/>
    <mergeCell ref="C351:E351"/>
    <mergeCell ref="C305:P305"/>
    <mergeCell ref="C302:P303"/>
    <mergeCell ref="C313:P314"/>
    <mergeCell ref="C307:P307"/>
    <mergeCell ref="C310:P311"/>
  </mergeCells>
  <printOptions horizontalCentered="1"/>
  <pageMargins left="0.5" right="0" top="0.5" bottom="0" header="0" footer="0"/>
  <pageSetup horizontalDpi="300" verticalDpi="300" orientation="portrait" paperSize="9" scale="80" r:id="rId3"/>
  <headerFooter alignWithMargins="0">
    <oddHeader>&amp;R&amp;"Times New Roman,Bold"&amp;16FINAL</oddHeader>
    <oddFooter>&amp;L&amp;"Times New Roman,Italic"&amp;9Consolidated Results For The 4th Quarter 31 December 2002&amp;C&amp;"Times New Roman,Italic"&amp;9Page &amp;P of 10&amp;R&amp;"Times New Roman,Italic"&amp;9&amp;F   &amp;D   &amp;T</oddFooter>
  </headerFooter>
  <rowBreaks count="9" manualBreakCount="9">
    <brk id="40" max="255" man="1"/>
    <brk id="86" max="255" man="1"/>
    <brk id="87" max="255" man="1"/>
    <brk id="88" max="255" man="1"/>
    <brk id="136" max="255" man="1"/>
    <brk id="137" max="255" man="1"/>
    <brk id="198" max="255" man="1"/>
    <brk id="263" min="1" max="15" man="1"/>
    <brk id="323" max="255" man="1"/>
  </rowBreaks>
  <legacyDrawing r:id="rId2"/>
</worksheet>
</file>

<file path=xl/worksheets/sheet2.xml><?xml version="1.0" encoding="utf-8"?>
<worksheet xmlns="http://schemas.openxmlformats.org/spreadsheetml/2006/main" xmlns:r="http://schemas.openxmlformats.org/officeDocument/2006/relationships">
  <dimension ref="A1:S56"/>
  <sheetViews>
    <sheetView workbookViewId="0" topLeftCell="A1">
      <selection activeCell="A1" sqref="A1:Q1"/>
    </sheetView>
  </sheetViews>
  <sheetFormatPr defaultColWidth="9.140625" defaultRowHeight="15" outlineLevelRow="1"/>
  <cols>
    <col min="1" max="1" width="40.7109375" style="104" customWidth="1"/>
    <col min="2" max="2" width="0.85546875" style="104" customWidth="1"/>
    <col min="3" max="3" width="10.140625" style="104" bestFit="1" customWidth="1"/>
    <col min="4" max="4" width="0.85546875" style="104" customWidth="1"/>
    <col min="5" max="5" width="10.140625" style="104" bestFit="1" customWidth="1"/>
    <col min="6" max="6" width="0.85546875" style="104" customWidth="1"/>
    <col min="7" max="7" width="12.00390625" style="104" customWidth="1"/>
    <col min="8" max="8" width="0.85546875" style="104" customWidth="1"/>
    <col min="9" max="9" width="10.57421875" style="106" bestFit="1" customWidth="1"/>
    <col min="10" max="10" width="0.85546875" style="104" customWidth="1"/>
    <col min="11" max="11" width="12.28125" style="104" customWidth="1"/>
    <col min="12" max="12" width="0.85546875" style="104" customWidth="1"/>
    <col min="13" max="13" width="11.57421875" style="104" bestFit="1" customWidth="1"/>
    <col min="14" max="14" width="0.85546875" style="104" customWidth="1"/>
    <col min="15" max="15" width="11.57421875" style="104" customWidth="1"/>
    <col min="16" max="16" width="0.85546875" style="104" customWidth="1"/>
    <col min="17" max="17" width="11.7109375" style="104" customWidth="1"/>
    <col min="18" max="135" width="11.140625" style="104" customWidth="1"/>
    <col min="136" max="16384" width="10.28125" style="104" customWidth="1"/>
  </cols>
  <sheetData>
    <row r="1" spans="1:17" s="22" customFormat="1" ht="23.25">
      <c r="A1" s="358" t="s">
        <v>52</v>
      </c>
      <c r="B1" s="358"/>
      <c r="C1" s="358"/>
      <c r="D1" s="358"/>
      <c r="E1" s="358"/>
      <c r="F1" s="358"/>
      <c r="G1" s="358"/>
      <c r="H1" s="358"/>
      <c r="I1" s="358"/>
      <c r="J1" s="358"/>
      <c r="K1" s="358"/>
      <c r="L1" s="358"/>
      <c r="M1" s="358"/>
      <c r="N1" s="358"/>
      <c r="O1" s="358"/>
      <c r="P1" s="358"/>
      <c r="Q1" s="358"/>
    </row>
    <row r="2" spans="1:17" ht="15.75" customHeight="1">
      <c r="A2" s="363" t="s">
        <v>127</v>
      </c>
      <c r="B2" s="363"/>
      <c r="C2" s="363"/>
      <c r="D2" s="363"/>
      <c r="E2" s="363"/>
      <c r="F2" s="363"/>
      <c r="G2" s="363"/>
      <c r="H2" s="363"/>
      <c r="I2" s="363"/>
      <c r="J2" s="363"/>
      <c r="K2" s="363"/>
      <c r="L2" s="363"/>
      <c r="M2" s="363"/>
      <c r="N2" s="363"/>
      <c r="O2" s="363"/>
      <c r="P2" s="363"/>
      <c r="Q2" s="363"/>
    </row>
    <row r="3" spans="1:17" ht="15.75" customHeight="1">
      <c r="A3" s="363" t="s">
        <v>345</v>
      </c>
      <c r="B3" s="363"/>
      <c r="C3" s="363"/>
      <c r="D3" s="363"/>
      <c r="E3" s="363"/>
      <c r="F3" s="363"/>
      <c r="G3" s="363"/>
      <c r="H3" s="363"/>
      <c r="I3" s="363"/>
      <c r="J3" s="363"/>
      <c r="K3" s="363"/>
      <c r="L3" s="363"/>
      <c r="M3" s="363"/>
      <c r="N3" s="363"/>
      <c r="O3" s="363"/>
      <c r="P3" s="363"/>
      <c r="Q3" s="363"/>
    </row>
    <row r="4" spans="1:15" ht="18" customHeight="1">
      <c r="A4" s="105"/>
      <c r="B4" s="105"/>
      <c r="I4" s="104"/>
      <c r="M4" s="106"/>
      <c r="O4"/>
    </row>
    <row r="5" spans="1:15" ht="18" customHeight="1">
      <c r="A5" s="105"/>
      <c r="B5" s="105"/>
      <c r="F5" s="108"/>
      <c r="G5" s="361" t="s">
        <v>118</v>
      </c>
      <c r="H5" s="361"/>
      <c r="I5" s="361"/>
      <c r="J5" s="361"/>
      <c r="K5" s="361"/>
      <c r="L5" s="361"/>
      <c r="M5" s="361"/>
      <c r="O5"/>
    </row>
    <row r="6" spans="1:15" ht="18" customHeight="1">
      <c r="A6" s="105"/>
      <c r="B6" s="105"/>
      <c r="F6" s="107"/>
      <c r="G6" s="107"/>
      <c r="H6" s="107"/>
      <c r="I6" s="106" t="s">
        <v>120</v>
      </c>
      <c r="J6" s="107"/>
      <c r="K6" s="107"/>
      <c r="L6" s="107"/>
      <c r="M6" s="107"/>
      <c r="O6"/>
    </row>
    <row r="7" spans="1:17" s="109" customFormat="1" ht="18" customHeight="1">
      <c r="A7" s="106"/>
      <c r="B7" s="107"/>
      <c r="C7" s="106" t="s">
        <v>116</v>
      </c>
      <c r="D7" s="106"/>
      <c r="E7" s="106" t="s">
        <v>116</v>
      </c>
      <c r="F7" s="106"/>
      <c r="G7" s="106" t="s">
        <v>119</v>
      </c>
      <c r="H7" s="106"/>
      <c r="I7" s="106" t="s">
        <v>280</v>
      </c>
      <c r="J7" s="106"/>
      <c r="K7" s="106" t="s">
        <v>197</v>
      </c>
      <c r="L7" s="106"/>
      <c r="M7" s="106" t="s">
        <v>35</v>
      </c>
      <c r="N7" s="106"/>
      <c r="O7" s="106" t="s">
        <v>121</v>
      </c>
      <c r="P7" s="106"/>
      <c r="Q7" s="106"/>
    </row>
    <row r="8" spans="1:17" s="110" customFormat="1" ht="18" customHeight="1">
      <c r="A8" s="104"/>
      <c r="B8" s="106"/>
      <c r="C8" s="107" t="s">
        <v>117</v>
      </c>
      <c r="D8" s="106"/>
      <c r="E8" s="106" t="s">
        <v>122</v>
      </c>
      <c r="F8" s="106"/>
      <c r="G8" s="106" t="s">
        <v>123</v>
      </c>
      <c r="H8" s="106"/>
      <c r="I8" s="106" t="s">
        <v>123</v>
      </c>
      <c r="J8" s="106"/>
      <c r="K8" s="106" t="s">
        <v>123</v>
      </c>
      <c r="L8" s="106"/>
      <c r="M8" s="106" t="s">
        <v>125</v>
      </c>
      <c r="N8" s="106"/>
      <c r="O8" s="106" t="s">
        <v>124</v>
      </c>
      <c r="P8" s="106"/>
      <c r="Q8" s="106" t="s">
        <v>35</v>
      </c>
    </row>
    <row r="9" spans="3:17" ht="18" customHeight="1">
      <c r="C9" s="106" t="s">
        <v>24</v>
      </c>
      <c r="D9" s="106"/>
      <c r="E9" s="106" t="s">
        <v>24</v>
      </c>
      <c r="F9" s="106"/>
      <c r="G9" s="106" t="s">
        <v>24</v>
      </c>
      <c r="H9" s="106"/>
      <c r="I9" s="106" t="s">
        <v>24</v>
      </c>
      <c r="J9" s="106"/>
      <c r="K9" s="106" t="s">
        <v>24</v>
      </c>
      <c r="L9" s="106"/>
      <c r="M9" s="106" t="str">
        <f>+K9</f>
        <v>RM'000</v>
      </c>
      <c r="N9" s="106"/>
      <c r="O9" s="106" t="str">
        <f>+K9</f>
        <v>RM'000</v>
      </c>
      <c r="P9" s="106"/>
      <c r="Q9" s="106" t="str">
        <f>+O9</f>
        <v>RM'000</v>
      </c>
    </row>
    <row r="10" spans="3:17" ht="18" customHeight="1">
      <c r="C10" s="109"/>
      <c r="D10" s="109"/>
      <c r="E10" s="109"/>
      <c r="F10" s="109"/>
      <c r="G10" s="109"/>
      <c r="H10" s="109"/>
      <c r="I10" s="104"/>
      <c r="J10" s="109"/>
      <c r="K10" s="109"/>
      <c r="L10" s="109"/>
      <c r="M10" s="109"/>
      <c r="N10" s="109"/>
      <c r="O10" s="109"/>
      <c r="P10" s="109"/>
      <c r="Q10" s="109"/>
    </row>
    <row r="11" spans="1:18" ht="18" customHeight="1">
      <c r="A11" s="291" t="s">
        <v>331</v>
      </c>
      <c r="C11" s="111">
        <v>367967</v>
      </c>
      <c r="D11" s="111"/>
      <c r="E11" s="111">
        <v>143908</v>
      </c>
      <c r="F11" s="111"/>
      <c r="G11" s="111">
        <v>150090</v>
      </c>
      <c r="H11" s="111"/>
      <c r="I11" s="111">
        <v>25479</v>
      </c>
      <c r="J11" s="111"/>
      <c r="K11" s="111">
        <v>120382</v>
      </c>
      <c r="L11" s="111"/>
      <c r="M11" s="111">
        <f>SUM(G11:K11)</f>
        <v>295951</v>
      </c>
      <c r="N11" s="111"/>
      <c r="O11" s="111">
        <v>1819149</v>
      </c>
      <c r="P11" s="111"/>
      <c r="Q11" s="111">
        <f>SUM(M11:O11)+C11+E11</f>
        <v>2626975</v>
      </c>
      <c r="R11" s="111"/>
    </row>
    <row r="12" spans="3:17" ht="6.75" customHeight="1">
      <c r="C12" s="111"/>
      <c r="D12" s="111"/>
      <c r="E12" s="111"/>
      <c r="F12" s="111"/>
      <c r="G12" s="111"/>
      <c r="H12" s="111"/>
      <c r="I12" s="111"/>
      <c r="J12" s="111"/>
      <c r="K12" s="111"/>
      <c r="L12" s="111"/>
      <c r="M12" s="111"/>
      <c r="N12" s="111"/>
      <c r="O12" s="111"/>
      <c r="P12" s="111"/>
      <c r="Q12" s="111"/>
    </row>
    <row r="13" spans="1:18" ht="18" customHeight="1" hidden="1" outlineLevel="1">
      <c r="A13" s="104" t="s">
        <v>200</v>
      </c>
      <c r="C13" s="113">
        <v>0</v>
      </c>
      <c r="D13" s="111"/>
      <c r="E13" s="113">
        <v>0</v>
      </c>
      <c r="F13" s="111"/>
      <c r="G13" s="113">
        <v>-388</v>
      </c>
      <c r="H13" s="111"/>
      <c r="I13" s="113">
        <v>0</v>
      </c>
      <c r="J13" s="111"/>
      <c r="K13" s="113">
        <v>122</v>
      </c>
      <c r="L13" s="111"/>
      <c r="M13" s="113">
        <f>SUM(G13:K13)</f>
        <v>-266</v>
      </c>
      <c r="N13" s="111"/>
      <c r="O13" s="113">
        <v>4381</v>
      </c>
      <c r="P13" s="111"/>
      <c r="Q13" s="113">
        <f>SUM(M13:O13)+C13+E13</f>
        <v>4115</v>
      </c>
      <c r="R13" s="111"/>
    </row>
    <row r="14" spans="1:17" ht="18" customHeight="1" hidden="1" outlineLevel="1">
      <c r="A14" s="104" t="s">
        <v>201</v>
      </c>
      <c r="C14" s="114">
        <v>0</v>
      </c>
      <c r="D14" s="111"/>
      <c r="E14" s="114">
        <v>0</v>
      </c>
      <c r="F14" s="111"/>
      <c r="G14" s="114">
        <v>0</v>
      </c>
      <c r="H14" s="111"/>
      <c r="I14" s="114">
        <v>-3800</v>
      </c>
      <c r="J14" s="111"/>
      <c r="K14" s="114">
        <v>0</v>
      </c>
      <c r="L14" s="111"/>
      <c r="M14" s="114">
        <f>SUM(G14:K14)</f>
        <v>-3800</v>
      </c>
      <c r="N14" s="111"/>
      <c r="O14" s="114">
        <v>0</v>
      </c>
      <c r="P14" s="111"/>
      <c r="Q14" s="114">
        <f>SUM(M14:O14)+C14+E14</f>
        <v>-3800</v>
      </c>
    </row>
    <row r="15" spans="1:17" ht="18" customHeight="1" hidden="1" outlineLevel="1">
      <c r="A15" s="104" t="s">
        <v>202</v>
      </c>
      <c r="C15" s="114"/>
      <c r="D15" s="111"/>
      <c r="E15" s="114"/>
      <c r="F15" s="111"/>
      <c r="G15" s="114"/>
      <c r="H15" s="111"/>
      <c r="I15" s="114"/>
      <c r="J15" s="111"/>
      <c r="K15" s="114"/>
      <c r="L15" s="111"/>
      <c r="M15" s="114"/>
      <c r="N15" s="111"/>
      <c r="O15" s="114"/>
      <c r="P15" s="111"/>
      <c r="Q15" s="114"/>
    </row>
    <row r="16" spans="1:17" ht="18" customHeight="1" hidden="1" outlineLevel="1">
      <c r="A16" s="200" t="s">
        <v>203</v>
      </c>
      <c r="C16" s="114"/>
      <c r="D16" s="111"/>
      <c r="E16" s="114"/>
      <c r="F16" s="111"/>
      <c r="G16" s="114"/>
      <c r="H16" s="111"/>
      <c r="I16" s="114"/>
      <c r="J16" s="111"/>
      <c r="K16" s="114"/>
      <c r="L16" s="111"/>
      <c r="M16" s="114"/>
      <c r="N16" s="111"/>
      <c r="O16" s="114"/>
      <c r="P16" s="111"/>
      <c r="Q16" s="114"/>
    </row>
    <row r="17" spans="1:17" ht="18" customHeight="1" hidden="1" outlineLevel="1">
      <c r="A17" s="200" t="s">
        <v>204</v>
      </c>
      <c r="C17" s="114">
        <v>0</v>
      </c>
      <c r="D17" s="111"/>
      <c r="E17" s="114">
        <v>0</v>
      </c>
      <c r="F17" s="111"/>
      <c r="G17" s="114">
        <v>4674</v>
      </c>
      <c r="H17" s="111"/>
      <c r="I17" s="114">
        <v>0</v>
      </c>
      <c r="J17" s="111"/>
      <c r="K17" s="114">
        <v>0</v>
      </c>
      <c r="L17" s="111"/>
      <c r="M17" s="114">
        <f>SUM(G17:K17)</f>
        <v>4674</v>
      </c>
      <c r="N17" s="111"/>
      <c r="O17" s="114">
        <v>0</v>
      </c>
      <c r="P17" s="111"/>
      <c r="Q17" s="114">
        <f>SUM(M17:O17)+C17+E17</f>
        <v>4674</v>
      </c>
    </row>
    <row r="18" spans="1:17" ht="18" customHeight="1" hidden="1" outlineLevel="1">
      <c r="A18" s="104" t="s">
        <v>207</v>
      </c>
      <c r="C18" s="114">
        <v>0</v>
      </c>
      <c r="D18" s="111"/>
      <c r="E18" s="114">
        <v>0</v>
      </c>
      <c r="F18" s="111"/>
      <c r="G18" s="114">
        <v>99</v>
      </c>
      <c r="H18" s="111"/>
      <c r="I18" s="114">
        <v>3646</v>
      </c>
      <c r="J18" s="111"/>
      <c r="K18" s="114">
        <v>-2289</v>
      </c>
      <c r="L18" s="111"/>
      <c r="M18" s="114">
        <f>SUM(G18:K18)</f>
        <v>1456</v>
      </c>
      <c r="N18" s="111"/>
      <c r="O18" s="114">
        <v>0</v>
      </c>
      <c r="P18" s="111"/>
      <c r="Q18" s="114">
        <f>SUM(M18:O18)+C18+E18</f>
        <v>1456</v>
      </c>
    </row>
    <row r="19" spans="1:17" ht="18" customHeight="1" hidden="1" outlineLevel="1">
      <c r="A19" s="104" t="s">
        <v>205</v>
      </c>
      <c r="C19" s="114"/>
      <c r="D19" s="111"/>
      <c r="E19" s="114"/>
      <c r="F19" s="111"/>
      <c r="G19" s="114"/>
      <c r="H19" s="111"/>
      <c r="I19" s="114">
        <v>-1588</v>
      </c>
      <c r="J19" s="111"/>
      <c r="K19" s="114">
        <v>0</v>
      </c>
      <c r="L19" s="111"/>
      <c r="M19" s="114">
        <f>SUM(G19:K19)</f>
        <v>-1588</v>
      </c>
      <c r="N19" s="111"/>
      <c r="O19" s="114">
        <v>0</v>
      </c>
      <c r="P19" s="111"/>
      <c r="Q19" s="114">
        <f>SUM(M19:O19)+C19+E19</f>
        <v>-1588</v>
      </c>
    </row>
    <row r="20" spans="1:17" ht="18" customHeight="1" hidden="1" outlineLevel="1">
      <c r="A20" s="200" t="s">
        <v>206</v>
      </c>
      <c r="C20" s="115">
        <v>0</v>
      </c>
      <c r="D20" s="111"/>
      <c r="E20" s="115">
        <v>0</v>
      </c>
      <c r="F20" s="111"/>
      <c r="G20" s="115">
        <v>0</v>
      </c>
      <c r="H20" s="111"/>
      <c r="I20" s="115">
        <v>0</v>
      </c>
      <c r="J20" s="111"/>
      <c r="K20" s="115">
        <v>0</v>
      </c>
      <c r="L20" s="111"/>
      <c r="M20" s="115">
        <f>SUM(G20:K20)</f>
        <v>0</v>
      </c>
      <c r="N20" s="111"/>
      <c r="O20" s="115">
        <v>0</v>
      </c>
      <c r="P20" s="111"/>
      <c r="Q20" s="115">
        <f>SUM(M20:O20)+C20+E20</f>
        <v>0</v>
      </c>
    </row>
    <row r="21" spans="1:17" ht="18" customHeight="1" collapsed="1">
      <c r="A21" s="104" t="s">
        <v>198</v>
      </c>
      <c r="C21" s="112"/>
      <c r="D21" s="111"/>
      <c r="E21" s="112"/>
      <c r="F21" s="111"/>
      <c r="G21" s="112"/>
      <c r="H21" s="111"/>
      <c r="I21" s="112"/>
      <c r="J21" s="111"/>
      <c r="K21" s="112"/>
      <c r="L21" s="111"/>
      <c r="M21" s="112"/>
      <c r="N21" s="111"/>
      <c r="O21" s="112"/>
      <c r="P21" s="111"/>
      <c r="Q21" s="112"/>
    </row>
    <row r="22" spans="1:17" ht="18" customHeight="1">
      <c r="A22" s="104" t="s">
        <v>199</v>
      </c>
      <c r="C22" s="112">
        <f>SUM(C13:C20)</f>
        <v>0</v>
      </c>
      <c r="D22" s="111"/>
      <c r="E22" s="112">
        <f>SUM(E13:E20)</f>
        <v>0</v>
      </c>
      <c r="F22" s="111"/>
      <c r="G22" s="112">
        <f>SUM(G13:G20)</f>
        <v>4385</v>
      </c>
      <c r="H22" s="111"/>
      <c r="I22" s="112">
        <f>SUM(I13:I20)</f>
        <v>-1742</v>
      </c>
      <c r="J22" s="111"/>
      <c r="K22" s="112">
        <f>SUM(K13:K20)</f>
        <v>-2167</v>
      </c>
      <c r="L22" s="111"/>
      <c r="M22" s="112">
        <f>SUM(M13:M20)</f>
        <v>476</v>
      </c>
      <c r="N22" s="111"/>
      <c r="O22" s="112">
        <f>SUM(O13:O20)</f>
        <v>4381</v>
      </c>
      <c r="P22" s="111"/>
      <c r="Q22" s="112">
        <f>SUM(M22:O22)+C22+E22</f>
        <v>4857</v>
      </c>
    </row>
    <row r="23" spans="1:17" ht="18" customHeight="1">
      <c r="A23" s="104" t="s">
        <v>334</v>
      </c>
      <c r="C23" s="111">
        <v>0</v>
      </c>
      <c r="D23" s="111"/>
      <c r="E23" s="111">
        <v>0</v>
      </c>
      <c r="F23" s="111"/>
      <c r="G23" s="111">
        <v>0</v>
      </c>
      <c r="H23" s="111"/>
      <c r="I23" s="111">
        <v>0</v>
      </c>
      <c r="J23" s="111"/>
      <c r="K23" s="111">
        <v>0</v>
      </c>
      <c r="L23" s="111"/>
      <c r="M23" s="111">
        <f>SUM(G23:K23)</f>
        <v>0</v>
      </c>
      <c r="N23" s="111"/>
      <c r="O23" s="111">
        <f>+'IS&amp;BS'!P27</f>
        <v>170302</v>
      </c>
      <c r="P23" s="111"/>
      <c r="Q23" s="111">
        <f>SUM(M23:O23)+C23+E23</f>
        <v>170302</v>
      </c>
    </row>
    <row r="24" spans="1:17" ht="18" customHeight="1">
      <c r="A24" s="104" t="s">
        <v>208</v>
      </c>
      <c r="C24" s="111">
        <v>0</v>
      </c>
      <c r="D24" s="111"/>
      <c r="E24" s="111">
        <v>0</v>
      </c>
      <c r="F24" s="111"/>
      <c r="G24" s="111">
        <v>-12076</v>
      </c>
      <c r="H24" s="111"/>
      <c r="I24" s="111">
        <v>0</v>
      </c>
      <c r="J24" s="111"/>
      <c r="K24" s="111">
        <v>4724</v>
      </c>
      <c r="L24" s="111"/>
      <c r="M24" s="111">
        <f>SUM(G24:K24)</f>
        <v>-7352</v>
      </c>
      <c r="N24" s="111"/>
      <c r="O24" s="112">
        <v>7352</v>
      </c>
      <c r="P24" s="111"/>
      <c r="Q24" s="111">
        <f>SUM(M24:O24)+C24+E24</f>
        <v>0</v>
      </c>
    </row>
    <row r="25" spans="1:17" ht="18" customHeight="1">
      <c r="A25" s="104" t="s">
        <v>126</v>
      </c>
      <c r="B25" s="106"/>
      <c r="C25" s="112">
        <v>0</v>
      </c>
      <c r="D25" s="111"/>
      <c r="E25" s="112">
        <v>0</v>
      </c>
      <c r="F25" s="111"/>
      <c r="G25" s="112">
        <v>0</v>
      </c>
      <c r="H25" s="111"/>
      <c r="I25" s="112">
        <v>0</v>
      </c>
      <c r="J25" s="111"/>
      <c r="K25" s="112">
        <v>0</v>
      </c>
      <c r="L25" s="111"/>
      <c r="M25" s="112">
        <f>SUM(G25:K25)</f>
        <v>0</v>
      </c>
      <c r="N25" s="111"/>
      <c r="O25" s="112">
        <v>-26494</v>
      </c>
      <c r="P25" s="111"/>
      <c r="Q25" s="112">
        <f>SUM(M25:O25)+C25+E25</f>
        <v>-26494</v>
      </c>
    </row>
    <row r="26" spans="1:17" ht="18" customHeight="1">
      <c r="A26" s="104" t="s">
        <v>333</v>
      </c>
      <c r="B26" s="106"/>
      <c r="C26" s="112">
        <v>122656</v>
      </c>
      <c r="D26" s="111"/>
      <c r="E26" s="112">
        <f>-C26</f>
        <v>-122656</v>
      </c>
      <c r="F26" s="111"/>
      <c r="G26" s="112"/>
      <c r="H26" s="111"/>
      <c r="I26" s="112"/>
      <c r="J26" s="111"/>
      <c r="K26" s="112"/>
      <c r="L26" s="111"/>
      <c r="M26" s="112"/>
      <c r="N26" s="111"/>
      <c r="O26" s="112"/>
      <c r="P26" s="111"/>
      <c r="Q26" s="112"/>
    </row>
    <row r="27" spans="1:17" ht="18" customHeight="1">
      <c r="A27" s="104" t="s">
        <v>260</v>
      </c>
      <c r="B27" s="106"/>
      <c r="C27" s="112">
        <v>0</v>
      </c>
      <c r="D27" s="111"/>
      <c r="E27" s="112">
        <v>-112</v>
      </c>
      <c r="F27" s="111"/>
      <c r="G27" s="112">
        <v>0</v>
      </c>
      <c r="H27" s="111"/>
      <c r="I27" s="112">
        <v>0</v>
      </c>
      <c r="J27" s="111"/>
      <c r="K27" s="112">
        <v>0</v>
      </c>
      <c r="L27" s="111"/>
      <c r="M27" s="112">
        <f>SUM(G27:K27)</f>
        <v>0</v>
      </c>
      <c r="N27" s="111"/>
      <c r="O27" s="112">
        <v>0</v>
      </c>
      <c r="P27" s="111"/>
      <c r="Q27" s="112">
        <f>SUM(M27:O27)+C27+E27</f>
        <v>-112</v>
      </c>
    </row>
    <row r="28" spans="1:18" ht="18" customHeight="1">
      <c r="A28" s="291" t="s">
        <v>332</v>
      </c>
      <c r="C28" s="290">
        <f>+C11+SUM(C22:C27)</f>
        <v>490623</v>
      </c>
      <c r="D28" s="111"/>
      <c r="E28" s="290">
        <f>+E11+SUM(E22:E27)</f>
        <v>21140</v>
      </c>
      <c r="F28" s="111"/>
      <c r="G28" s="290">
        <f>+G11+SUM(G22:G27)</f>
        <v>142399</v>
      </c>
      <c r="H28" s="111"/>
      <c r="I28" s="290">
        <f>+I11+SUM(I22:I27)</f>
        <v>23737</v>
      </c>
      <c r="J28" s="111"/>
      <c r="K28" s="290">
        <f>+K11+SUM(K22:K27)</f>
        <v>122939</v>
      </c>
      <c r="L28" s="111"/>
      <c r="M28" s="290">
        <f>+M11+SUM(M22:M27)</f>
        <v>289075</v>
      </c>
      <c r="N28" s="111"/>
      <c r="O28" s="290">
        <f>+O11+SUM(O22:O27)</f>
        <v>1974690</v>
      </c>
      <c r="P28" s="111"/>
      <c r="Q28" s="290">
        <f>+Q11+SUM(Q22:Q27)</f>
        <v>2775528</v>
      </c>
      <c r="R28" s="111"/>
    </row>
    <row r="29" spans="3:17" ht="6.75" customHeight="1">
      <c r="C29" s="111"/>
      <c r="D29" s="111"/>
      <c r="E29" s="111"/>
      <c r="F29" s="111"/>
      <c r="G29" s="111"/>
      <c r="H29" s="111"/>
      <c r="I29" s="111"/>
      <c r="J29" s="111"/>
      <c r="K29" s="111"/>
      <c r="L29" s="111"/>
      <c r="M29" s="111"/>
      <c r="N29" s="111"/>
      <c r="O29" s="111"/>
      <c r="P29" s="111"/>
      <c r="Q29" s="111"/>
    </row>
    <row r="30" spans="1:18" ht="18" customHeight="1" hidden="1" outlineLevel="1">
      <c r="A30" s="104" t="s">
        <v>200</v>
      </c>
      <c r="C30" s="113">
        <v>0</v>
      </c>
      <c r="D30" s="111"/>
      <c r="E30" s="113">
        <v>0</v>
      </c>
      <c r="F30" s="111"/>
      <c r="G30" s="113">
        <v>-5702</v>
      </c>
      <c r="H30" s="111"/>
      <c r="I30" s="113">
        <v>53</v>
      </c>
      <c r="J30" s="111"/>
      <c r="K30" s="113">
        <f>10302+2200</f>
        <v>12502</v>
      </c>
      <c r="L30" s="111"/>
      <c r="M30" s="113">
        <f>SUM(G30:K30)</f>
        <v>6853</v>
      </c>
      <c r="N30" s="111"/>
      <c r="O30" s="113">
        <v>-16271</v>
      </c>
      <c r="P30" s="111"/>
      <c r="Q30" s="113">
        <f>SUM(M30:O30)+C30+E30</f>
        <v>-9418</v>
      </c>
      <c r="R30" s="111"/>
    </row>
    <row r="31" spans="1:17" ht="18" customHeight="1" hidden="1" outlineLevel="1">
      <c r="A31" s="104" t="s">
        <v>201</v>
      </c>
      <c r="C31" s="114">
        <v>0</v>
      </c>
      <c r="D31" s="111"/>
      <c r="E31" s="114">
        <v>0</v>
      </c>
      <c r="F31" s="111"/>
      <c r="G31" s="114">
        <v>0</v>
      </c>
      <c r="H31" s="111"/>
      <c r="I31" s="114">
        <v>14398</v>
      </c>
      <c r="J31" s="111"/>
      <c r="K31" s="114">
        <v>0</v>
      </c>
      <c r="L31" s="111"/>
      <c r="M31" s="114">
        <f>SUM(G31:K31)</f>
        <v>14398</v>
      </c>
      <c r="N31" s="111"/>
      <c r="O31" s="114">
        <v>0</v>
      </c>
      <c r="P31" s="111"/>
      <c r="Q31" s="114">
        <f>SUM(M31:O31)+C31+E31</f>
        <v>14398</v>
      </c>
    </row>
    <row r="32" spans="1:17" ht="18" customHeight="1" hidden="1" outlineLevel="1">
      <c r="A32" s="104" t="s">
        <v>202</v>
      </c>
      <c r="C32" s="114"/>
      <c r="D32" s="111"/>
      <c r="E32" s="114"/>
      <c r="F32" s="111"/>
      <c r="G32" s="114"/>
      <c r="H32" s="111"/>
      <c r="I32" s="114"/>
      <c r="J32" s="111"/>
      <c r="K32" s="114"/>
      <c r="L32" s="111"/>
      <c r="M32" s="114"/>
      <c r="N32" s="111"/>
      <c r="O32" s="114"/>
      <c r="P32" s="111"/>
      <c r="Q32" s="114"/>
    </row>
    <row r="33" spans="1:17" ht="18" customHeight="1" hidden="1" outlineLevel="1">
      <c r="A33" s="200" t="s">
        <v>203</v>
      </c>
      <c r="C33" s="114"/>
      <c r="D33" s="111"/>
      <c r="E33" s="114"/>
      <c r="F33" s="111"/>
      <c r="G33" s="114"/>
      <c r="H33" s="111"/>
      <c r="I33" s="114"/>
      <c r="J33" s="111"/>
      <c r="K33" s="114"/>
      <c r="L33" s="111"/>
      <c r="M33" s="114"/>
      <c r="N33" s="111"/>
      <c r="O33" s="114"/>
      <c r="P33" s="111"/>
      <c r="Q33" s="114"/>
    </row>
    <row r="34" spans="1:17" ht="18" customHeight="1" hidden="1" outlineLevel="1">
      <c r="A34" s="200" t="s">
        <v>204</v>
      </c>
      <c r="C34" s="114">
        <v>0</v>
      </c>
      <c r="D34" s="111"/>
      <c r="E34" s="114">
        <v>0</v>
      </c>
      <c r="F34" s="111"/>
      <c r="G34" s="114">
        <v>0</v>
      </c>
      <c r="H34" s="111"/>
      <c r="I34" s="114">
        <v>0</v>
      </c>
      <c r="J34" s="111"/>
      <c r="K34" s="114">
        <v>0</v>
      </c>
      <c r="L34" s="111"/>
      <c r="M34" s="114">
        <f>SUM(G34:K34)</f>
        <v>0</v>
      </c>
      <c r="N34" s="111"/>
      <c r="O34" s="114">
        <v>0</v>
      </c>
      <c r="P34" s="111"/>
      <c r="Q34" s="114">
        <f>SUM(M34:O34)+C34+E34</f>
        <v>0</v>
      </c>
    </row>
    <row r="35" spans="1:17" ht="18" customHeight="1" hidden="1" outlineLevel="1">
      <c r="A35" s="104" t="s">
        <v>207</v>
      </c>
      <c r="C35" s="114">
        <v>0</v>
      </c>
      <c r="D35" s="111"/>
      <c r="E35" s="114">
        <v>0</v>
      </c>
      <c r="F35" s="111"/>
      <c r="G35" s="114">
        <v>0</v>
      </c>
      <c r="H35" s="111"/>
      <c r="I35" s="114">
        <f>-6297+106</f>
        <v>-6191</v>
      </c>
      <c r="J35" s="111"/>
      <c r="K35" s="114">
        <f>4173-85-106</f>
        <v>3982</v>
      </c>
      <c r="L35" s="111"/>
      <c r="M35" s="114">
        <f>SUM(G35:K35)</f>
        <v>-2209</v>
      </c>
      <c r="N35" s="111"/>
      <c r="O35" s="114">
        <v>0</v>
      </c>
      <c r="P35" s="111"/>
      <c r="Q35" s="114">
        <f>SUM(M35:O35)+C35+E35</f>
        <v>-2209</v>
      </c>
    </row>
    <row r="36" spans="1:17" ht="18" customHeight="1" hidden="1" outlineLevel="1">
      <c r="A36" s="104" t="s">
        <v>205</v>
      </c>
      <c r="C36" s="114"/>
      <c r="D36" s="111"/>
      <c r="E36" s="114"/>
      <c r="F36" s="111"/>
      <c r="G36" s="114"/>
      <c r="H36" s="111"/>
      <c r="I36" s="114"/>
      <c r="J36" s="111"/>
      <c r="K36" s="114"/>
      <c r="L36" s="111"/>
      <c r="M36" s="114"/>
      <c r="N36" s="111"/>
      <c r="O36" s="114"/>
      <c r="P36" s="111"/>
      <c r="Q36" s="114"/>
    </row>
    <row r="37" spans="1:17" ht="18" customHeight="1" hidden="1" outlineLevel="1">
      <c r="A37" s="200" t="s">
        <v>206</v>
      </c>
      <c r="C37" s="115">
        <v>0</v>
      </c>
      <c r="D37" s="111"/>
      <c r="E37" s="115">
        <v>0</v>
      </c>
      <c r="F37" s="111"/>
      <c r="G37" s="115">
        <v>0</v>
      </c>
      <c r="H37" s="111"/>
      <c r="I37" s="115">
        <v>0</v>
      </c>
      <c r="J37" s="111"/>
      <c r="K37" s="115">
        <v>0</v>
      </c>
      <c r="L37" s="111"/>
      <c r="M37" s="115">
        <f>SUM(G37:K37)</f>
        <v>0</v>
      </c>
      <c r="N37" s="111"/>
      <c r="O37" s="115">
        <v>0</v>
      </c>
      <c r="P37" s="111"/>
      <c r="Q37" s="115">
        <f>SUM(M37:O37)+C37+E37</f>
        <v>0</v>
      </c>
    </row>
    <row r="38" spans="1:17" ht="18" customHeight="1" collapsed="1">
      <c r="A38" s="104" t="s">
        <v>198</v>
      </c>
      <c r="C38" s="112"/>
      <c r="D38" s="111"/>
      <c r="E38" s="112"/>
      <c r="F38" s="111"/>
      <c r="G38" s="112"/>
      <c r="H38" s="111"/>
      <c r="I38" s="112"/>
      <c r="J38" s="111"/>
      <c r="K38" s="112"/>
      <c r="L38" s="111"/>
      <c r="M38" s="112"/>
      <c r="N38" s="111"/>
      <c r="O38" s="112"/>
      <c r="P38" s="111"/>
      <c r="Q38" s="112"/>
    </row>
    <row r="39" spans="1:17" ht="18" customHeight="1">
      <c r="A39" s="104" t="s">
        <v>199</v>
      </c>
      <c r="C39" s="112">
        <f>SUM(C30:C37)</f>
        <v>0</v>
      </c>
      <c r="D39" s="111"/>
      <c r="E39" s="112">
        <f>SUM(E30:E37)</f>
        <v>0</v>
      </c>
      <c r="F39" s="111"/>
      <c r="G39" s="112">
        <f>SUM(G30:G37)</f>
        <v>-5702</v>
      </c>
      <c r="H39" s="111"/>
      <c r="I39" s="112">
        <f>SUM(I30:I37)</f>
        <v>8260</v>
      </c>
      <c r="J39" s="111"/>
      <c r="K39" s="112">
        <f>SUM(K30:K37)</f>
        <v>16484</v>
      </c>
      <c r="L39" s="111"/>
      <c r="M39" s="112">
        <f>SUM(M30:M37)</f>
        <v>19042</v>
      </c>
      <c r="N39" s="111"/>
      <c r="O39" s="112">
        <f>SUM(O30:O37)</f>
        <v>-16271</v>
      </c>
      <c r="P39" s="111"/>
      <c r="Q39" s="112">
        <f>SUM(M39:O39)+C39+E39</f>
        <v>2771</v>
      </c>
    </row>
    <row r="40" spans="1:17" ht="18" customHeight="1">
      <c r="A40" s="104" t="s">
        <v>334</v>
      </c>
      <c r="C40" s="111">
        <v>0</v>
      </c>
      <c r="D40" s="111"/>
      <c r="E40" s="111">
        <v>0</v>
      </c>
      <c r="F40" s="111"/>
      <c r="G40" s="111">
        <v>0</v>
      </c>
      <c r="H40" s="111"/>
      <c r="I40" s="111">
        <v>0</v>
      </c>
      <c r="J40" s="111"/>
      <c r="K40" s="111">
        <v>0</v>
      </c>
      <c r="L40" s="111"/>
      <c r="M40" s="111">
        <f>SUM(G40:K40)</f>
        <v>0</v>
      </c>
      <c r="N40" s="111"/>
      <c r="O40" s="111">
        <f>+'IS&amp;BS'!N27</f>
        <v>250703</v>
      </c>
      <c r="P40" s="111"/>
      <c r="Q40" s="111">
        <f>SUM(M40:O40)+C40+E40</f>
        <v>250703</v>
      </c>
    </row>
    <row r="41" spans="1:17" ht="18" customHeight="1">
      <c r="A41" s="104" t="s">
        <v>208</v>
      </c>
      <c r="C41" s="111">
        <v>0</v>
      </c>
      <c r="D41" s="111"/>
      <c r="E41" s="111">
        <v>0</v>
      </c>
      <c r="F41" s="111"/>
      <c r="G41" s="111">
        <f>-855-2542</f>
        <v>-3397</v>
      </c>
      <c r="H41" s="111"/>
      <c r="I41" s="111">
        <v>0</v>
      </c>
      <c r="J41" s="111"/>
      <c r="K41" s="111">
        <f>862+106</f>
        <v>968</v>
      </c>
      <c r="L41" s="111"/>
      <c r="M41" s="111">
        <f>SUM(G41:K41)</f>
        <v>-2429</v>
      </c>
      <c r="N41" s="111"/>
      <c r="O41" s="111">
        <v>2429</v>
      </c>
      <c r="P41" s="111"/>
      <c r="Q41" s="111">
        <f>SUM(M41:O41)+C41+E41</f>
        <v>0</v>
      </c>
    </row>
    <row r="42" spans="1:17" ht="18" customHeight="1">
      <c r="A42" s="104" t="s">
        <v>126</v>
      </c>
      <c r="B42" s="106"/>
      <c r="C42" s="112">
        <v>0</v>
      </c>
      <c r="D42" s="111"/>
      <c r="E42" s="112">
        <v>0</v>
      </c>
      <c r="F42" s="111"/>
      <c r="G42" s="112">
        <v>0</v>
      </c>
      <c r="H42" s="111"/>
      <c r="I42" s="112">
        <v>0</v>
      </c>
      <c r="J42" s="111"/>
      <c r="K42" s="112">
        <v>0</v>
      </c>
      <c r="L42" s="111"/>
      <c r="M42" s="112">
        <f>SUM(G42:K42)</f>
        <v>0</v>
      </c>
      <c r="N42" s="111"/>
      <c r="O42" s="112">
        <v>-202137</v>
      </c>
      <c r="P42" s="111"/>
      <c r="Q42" s="112">
        <f>SUM(M42:O42)+C42+E42</f>
        <v>-202137</v>
      </c>
    </row>
    <row r="43" spans="1:17" ht="18" customHeight="1">
      <c r="A43" s="104" t="s">
        <v>260</v>
      </c>
      <c r="B43" s="106"/>
      <c r="C43" s="112">
        <v>0</v>
      </c>
      <c r="D43" s="111"/>
      <c r="E43" s="112">
        <v>-12</v>
      </c>
      <c r="F43" s="111"/>
      <c r="G43" s="112">
        <v>0</v>
      </c>
      <c r="H43" s="111"/>
      <c r="I43" s="112">
        <v>0</v>
      </c>
      <c r="J43" s="111"/>
      <c r="K43" s="112">
        <v>0</v>
      </c>
      <c r="L43" s="111"/>
      <c r="M43" s="112">
        <f>SUM(G43:K43)</f>
        <v>0</v>
      </c>
      <c r="N43" s="111"/>
      <c r="O43" s="112">
        <v>0</v>
      </c>
      <c r="P43" s="111"/>
      <c r="Q43" s="112">
        <f>SUM(M43:O43)+C43+E43</f>
        <v>-12</v>
      </c>
    </row>
    <row r="44" spans="3:17" ht="6.75" customHeight="1">
      <c r="C44" s="111"/>
      <c r="D44" s="111"/>
      <c r="E44" s="111"/>
      <c r="F44" s="111"/>
      <c r="G44" s="111"/>
      <c r="H44" s="111"/>
      <c r="I44" s="111"/>
      <c r="J44" s="111"/>
      <c r="K44" s="111"/>
      <c r="L44" s="111"/>
      <c r="M44" s="111"/>
      <c r="N44" s="111"/>
      <c r="O44" s="111"/>
      <c r="P44" s="111"/>
      <c r="Q44" s="111"/>
    </row>
    <row r="45" spans="1:19" ht="18" customHeight="1" thickBot="1">
      <c r="A45" s="291" t="s">
        <v>313</v>
      </c>
      <c r="C45" s="199">
        <f>+C28+SUM(C39:C43)</f>
        <v>490623</v>
      </c>
      <c r="D45" s="111"/>
      <c r="E45" s="199">
        <f>+E28+SUM(E39:E43)</f>
        <v>21128</v>
      </c>
      <c r="F45" s="111"/>
      <c r="G45" s="199">
        <f>+G28+SUM(G39:G43)</f>
        <v>133300</v>
      </c>
      <c r="H45" s="111"/>
      <c r="I45" s="199">
        <f>+I28+SUM(I39:I43)</f>
        <v>31997</v>
      </c>
      <c r="J45" s="111"/>
      <c r="K45" s="199">
        <f>+K28+SUM(K39:K43)</f>
        <v>140391</v>
      </c>
      <c r="L45" s="111"/>
      <c r="M45" s="199">
        <f>+M28+SUM(M39:M43)</f>
        <v>305688</v>
      </c>
      <c r="N45" s="111"/>
      <c r="O45" s="199">
        <f>+O28+SUM(O39:O43)</f>
        <v>2009414</v>
      </c>
      <c r="P45" s="111"/>
      <c r="Q45" s="199">
        <f>+Q28+SUM(Q39:Q43)</f>
        <v>2826853</v>
      </c>
      <c r="R45" s="247">
        <f>+Q45-C45</f>
        <v>2336230</v>
      </c>
      <c r="S45" s="248">
        <f>+'IS&amp;BS'!L73</f>
        <v>2336230</v>
      </c>
    </row>
    <row r="46" spans="3:19" ht="18" customHeight="1" thickTop="1">
      <c r="C46" s="112"/>
      <c r="D46" s="111"/>
      <c r="E46" s="112"/>
      <c r="F46" s="111"/>
      <c r="G46" s="112"/>
      <c r="H46" s="111"/>
      <c r="I46" s="112"/>
      <c r="J46" s="111"/>
      <c r="K46" s="112"/>
      <c r="L46" s="111"/>
      <c r="M46" s="112"/>
      <c r="N46" s="111"/>
      <c r="O46" s="112"/>
      <c r="P46" s="111"/>
      <c r="Q46" s="112"/>
      <c r="R46" s="247">
        <f>+S45-R45</f>
        <v>0</v>
      </c>
      <c r="S46" s="249"/>
    </row>
    <row r="47" spans="1:18" ht="15.75">
      <c r="A47" s="362" t="s">
        <v>128</v>
      </c>
      <c r="B47" s="362"/>
      <c r="C47" s="362"/>
      <c r="D47" s="362"/>
      <c r="E47" s="362"/>
      <c r="F47" s="362"/>
      <c r="G47" s="362"/>
      <c r="H47" s="362"/>
      <c r="I47" s="362"/>
      <c r="J47" s="362"/>
      <c r="K47" s="362"/>
      <c r="L47" s="362"/>
      <c r="M47" s="362"/>
      <c r="N47" s="362"/>
      <c r="O47" s="362"/>
      <c r="P47" s="362"/>
      <c r="Q47" s="362"/>
      <c r="R47" s="111"/>
    </row>
    <row r="48" spans="1:17" ht="15.75">
      <c r="A48" s="362" t="s">
        <v>129</v>
      </c>
      <c r="B48" s="362"/>
      <c r="C48" s="362"/>
      <c r="D48" s="362"/>
      <c r="E48" s="362"/>
      <c r="F48" s="362"/>
      <c r="G48" s="362"/>
      <c r="H48" s="362"/>
      <c r="I48" s="362"/>
      <c r="J48" s="362"/>
      <c r="K48" s="362"/>
      <c r="L48" s="362"/>
      <c r="M48" s="362"/>
      <c r="N48" s="362"/>
      <c r="O48" s="362"/>
      <c r="P48" s="362"/>
      <c r="Q48" s="362"/>
    </row>
    <row r="51" ht="15"/>
    <row r="52" ht="15.75">
      <c r="A52" s="116"/>
    </row>
    <row r="56" ht="15.75">
      <c r="A56" s="116"/>
    </row>
  </sheetData>
  <mergeCells count="6">
    <mergeCell ref="A1:Q1"/>
    <mergeCell ref="G5:M5"/>
    <mergeCell ref="A47:Q47"/>
    <mergeCell ref="A48:Q48"/>
    <mergeCell ref="A2:Q2"/>
    <mergeCell ref="A3:Q3"/>
  </mergeCells>
  <printOptions horizontalCentered="1"/>
  <pageMargins left="0.5" right="0" top="0.5" bottom="0" header="0" footer="0"/>
  <pageSetup horizontalDpi="600" verticalDpi="600" orientation="landscape" paperSize="9" scale="90" r:id="rId1"/>
  <headerFooter alignWithMargins="0">
    <oddHeader>&amp;R&amp;"Times New Roman,Bold"&amp;16FINAL</oddHeader>
    <oddFooter>&amp;L&amp;"Times New Roman,Italic"&amp;9Consolidated Results For The 4th  Quarter 31 December 2002&amp;C&amp;"Times New Roman,Italic"&amp;9Page 3 of 10&amp;R&amp;"Times New Roman,Italic"&amp;9&amp;F   &amp;D   &amp;T</oddFooter>
  </headerFooter>
</worksheet>
</file>

<file path=xl/worksheets/sheet3.xml><?xml version="1.0" encoding="utf-8"?>
<worksheet xmlns="http://schemas.openxmlformats.org/spreadsheetml/2006/main" xmlns:r="http://schemas.openxmlformats.org/officeDocument/2006/relationships">
  <dimension ref="A1:N71"/>
  <sheetViews>
    <sheetView workbookViewId="0" topLeftCell="A1">
      <selection activeCell="E55" sqref="E55"/>
    </sheetView>
  </sheetViews>
  <sheetFormatPr defaultColWidth="9.140625" defaultRowHeight="15"/>
  <cols>
    <col min="1" max="4" width="3.7109375" style="116" customWidth="1"/>
    <col min="5" max="5" width="41.140625" style="116" customWidth="1"/>
    <col min="6" max="6" width="11.7109375" style="116" customWidth="1"/>
    <col min="7" max="7" width="1.28515625" style="116" customWidth="1"/>
    <col min="8" max="8" width="11.7109375" style="116" customWidth="1"/>
    <col min="9" max="9" width="0.9921875" style="116" customWidth="1"/>
    <col min="10" max="10" width="11.7109375" style="164" customWidth="1"/>
    <col min="11" max="11" width="1.8515625" style="116" customWidth="1"/>
    <col min="12" max="16384" width="10.28125" style="116" customWidth="1"/>
  </cols>
  <sheetData>
    <row r="1" spans="1:14" ht="18.75">
      <c r="A1" s="358" t="s">
        <v>52</v>
      </c>
      <c r="B1" s="358"/>
      <c r="C1" s="358"/>
      <c r="D1" s="358"/>
      <c r="E1" s="358"/>
      <c r="F1" s="358"/>
      <c r="G1" s="358"/>
      <c r="H1" s="358"/>
      <c r="I1" s="358"/>
      <c r="J1" s="358"/>
      <c r="K1" s="21"/>
      <c r="L1" s="21"/>
      <c r="M1" s="21"/>
      <c r="N1" s="21"/>
    </row>
    <row r="2" spans="1:11" ht="12.75" customHeight="1">
      <c r="A2" s="120"/>
      <c r="B2" s="117"/>
      <c r="C2" s="117"/>
      <c r="D2" s="117"/>
      <c r="E2" s="117"/>
      <c r="F2" s="117"/>
      <c r="G2" s="117"/>
      <c r="H2" s="117"/>
      <c r="I2" s="104"/>
      <c r="J2" s="119"/>
      <c r="K2" s="104"/>
    </row>
    <row r="3" spans="1:10" ht="15.75">
      <c r="A3" s="117"/>
      <c r="B3" s="117"/>
      <c r="C3" s="117"/>
      <c r="D3" s="117"/>
      <c r="E3" s="117"/>
      <c r="F3" s="117"/>
      <c r="G3" s="117"/>
      <c r="H3" s="104"/>
      <c r="I3" s="119"/>
      <c r="J3" s="104"/>
    </row>
    <row r="4" spans="1:11" ht="18.75">
      <c r="A4" s="365" t="s">
        <v>132</v>
      </c>
      <c r="B4" s="365"/>
      <c r="C4" s="365"/>
      <c r="D4" s="365"/>
      <c r="E4" s="365"/>
      <c r="F4" s="365"/>
      <c r="G4" s="365"/>
      <c r="H4" s="365"/>
      <c r="I4" s="365"/>
      <c r="J4" s="365"/>
      <c r="K4" s="104"/>
    </row>
    <row r="5" spans="1:11" ht="18.75">
      <c r="A5" s="365" t="s">
        <v>321</v>
      </c>
      <c r="B5" s="365"/>
      <c r="C5" s="365"/>
      <c r="D5" s="365"/>
      <c r="E5" s="365"/>
      <c r="F5" s="365"/>
      <c r="G5" s="365"/>
      <c r="H5" s="365"/>
      <c r="I5" s="365"/>
      <c r="J5" s="365"/>
      <c r="K5" s="104"/>
    </row>
    <row r="6" spans="1:11" ht="9.75" customHeight="1">
      <c r="A6" s="117"/>
      <c r="B6" s="117"/>
      <c r="C6" s="117"/>
      <c r="D6" s="117"/>
      <c r="E6" s="117"/>
      <c r="F6" s="117"/>
      <c r="G6" s="117"/>
      <c r="H6" s="117"/>
      <c r="I6" s="104"/>
      <c r="J6" s="107"/>
      <c r="K6" s="104"/>
    </row>
    <row r="7" spans="1:11" s="127" customFormat="1" ht="13.5" customHeight="1">
      <c r="A7" s="121"/>
      <c r="B7" s="121"/>
      <c r="C7" s="121"/>
      <c r="D7" s="121"/>
      <c r="E7" s="121"/>
      <c r="F7" s="121"/>
      <c r="G7" s="121"/>
      <c r="H7" s="123"/>
      <c r="I7" s="124"/>
      <c r="J7" s="125"/>
      <c r="K7" s="126"/>
    </row>
    <row r="8" spans="1:11" s="127" customFormat="1" ht="13.5" customHeight="1">
      <c r="A8" s="121"/>
      <c r="B8" s="121"/>
      <c r="C8" s="121"/>
      <c r="D8" s="121"/>
      <c r="E8" s="121"/>
      <c r="F8" s="121"/>
      <c r="G8" s="121"/>
      <c r="H8" s="123"/>
      <c r="I8" s="124"/>
      <c r="J8" s="128"/>
      <c r="K8" s="126"/>
    </row>
    <row r="9" spans="1:11" s="127" customFormat="1" ht="13.5" customHeight="1">
      <c r="A9" s="121"/>
      <c r="B9" s="121"/>
      <c r="C9" s="121"/>
      <c r="D9" s="121"/>
      <c r="E9" s="121"/>
      <c r="F9" s="121"/>
      <c r="G9" s="121"/>
      <c r="H9" s="285" t="s">
        <v>95</v>
      </c>
      <c r="I9" s="129"/>
      <c r="J9" s="285" t="s">
        <v>71</v>
      </c>
      <c r="K9" s="126"/>
    </row>
    <row r="10" spans="1:11" s="127" customFormat="1" ht="13.5" customHeight="1">
      <c r="A10" s="121"/>
      <c r="B10" s="121"/>
      <c r="C10" s="121"/>
      <c r="D10" s="121"/>
      <c r="E10" s="121"/>
      <c r="F10" s="121"/>
      <c r="G10" s="121"/>
      <c r="H10" s="122" t="s">
        <v>24</v>
      </c>
      <c r="I10" s="126"/>
      <c r="J10" s="122" t="s">
        <v>24</v>
      </c>
      <c r="K10" s="126"/>
    </row>
    <row r="11" spans="1:11" s="127" customFormat="1" ht="15">
      <c r="A11" s="130" t="s">
        <v>133</v>
      </c>
      <c r="B11" s="121"/>
      <c r="C11" s="121"/>
      <c r="D11" s="121"/>
      <c r="E11" s="121"/>
      <c r="F11" s="121"/>
      <c r="G11" s="121"/>
      <c r="H11" s="126"/>
      <c r="I11" s="131"/>
      <c r="J11" s="132"/>
      <c r="K11" s="126"/>
    </row>
    <row r="12" spans="1:11" s="127" customFormat="1" ht="5.25" customHeight="1">
      <c r="A12" s="121"/>
      <c r="B12" s="121"/>
      <c r="C12" s="121"/>
      <c r="D12" s="121"/>
      <c r="E12" s="121"/>
      <c r="F12" s="121"/>
      <c r="G12" s="121"/>
      <c r="H12" s="126"/>
      <c r="I12" s="131"/>
      <c r="J12" s="132"/>
      <c r="K12" s="126"/>
    </row>
    <row r="13" spans="1:11" s="127" customFormat="1" ht="15">
      <c r="A13" s="121" t="s">
        <v>85</v>
      </c>
      <c r="B13" s="121"/>
      <c r="C13" s="121"/>
      <c r="D13" s="121"/>
      <c r="E13" s="121"/>
      <c r="F13" s="121"/>
      <c r="G13" s="121"/>
      <c r="H13" s="133">
        <f>+'IS&amp;BS'!N23</f>
        <v>508883</v>
      </c>
      <c r="I13" s="133"/>
      <c r="J13" s="133">
        <f>+'IS&amp;BS'!P23</f>
        <v>321566</v>
      </c>
      <c r="K13" s="126"/>
    </row>
    <row r="14" spans="1:11" s="127" customFormat="1" ht="5.25" customHeight="1">
      <c r="A14" s="135"/>
      <c r="B14" s="135"/>
      <c r="C14" s="135"/>
      <c r="D14" s="135"/>
      <c r="E14" s="135"/>
      <c r="F14" s="135"/>
      <c r="G14" s="135"/>
      <c r="H14" s="133"/>
      <c r="I14" s="133"/>
      <c r="J14" s="133"/>
      <c r="K14" s="126"/>
    </row>
    <row r="15" spans="1:11" s="127" customFormat="1" ht="15">
      <c r="A15" s="136" t="s">
        <v>281</v>
      </c>
      <c r="B15" s="121"/>
      <c r="C15" s="121"/>
      <c r="D15" s="121"/>
      <c r="E15" s="121"/>
      <c r="F15" s="121"/>
      <c r="G15" s="121"/>
      <c r="H15" s="133"/>
      <c r="I15" s="133"/>
      <c r="J15" s="133"/>
      <c r="K15" s="137"/>
    </row>
    <row r="16" spans="1:11" s="127" customFormat="1" ht="15.75" customHeight="1">
      <c r="A16" s="121"/>
      <c r="B16" s="121" t="s">
        <v>134</v>
      </c>
      <c r="C16" s="121"/>
      <c r="D16" s="121"/>
      <c r="E16" s="121"/>
      <c r="F16" s="121"/>
      <c r="G16" s="121"/>
      <c r="H16" s="133">
        <v>17189</v>
      </c>
      <c r="I16" s="133"/>
      <c r="J16" s="133">
        <v>40666</v>
      </c>
      <c r="K16" s="126"/>
    </row>
    <row r="17" spans="1:11" s="127" customFormat="1" ht="15.75" customHeight="1">
      <c r="A17" s="121"/>
      <c r="B17" s="121" t="s">
        <v>282</v>
      </c>
      <c r="C17" s="121"/>
      <c r="D17" s="121"/>
      <c r="E17" s="121"/>
      <c r="F17" s="121"/>
      <c r="G17" s="121"/>
      <c r="H17" s="133">
        <v>-7480</v>
      </c>
      <c r="I17" s="133"/>
      <c r="J17" s="133">
        <v>-6649</v>
      </c>
      <c r="K17" s="126"/>
    </row>
    <row r="18" spans="1:11" s="127" customFormat="1" ht="5.25" customHeight="1">
      <c r="A18" s="126"/>
      <c r="B18" s="121"/>
      <c r="C18" s="121"/>
      <c r="D18" s="126"/>
      <c r="E18" s="126"/>
      <c r="F18" s="126"/>
      <c r="G18" s="126"/>
      <c r="H18" s="138"/>
      <c r="I18" s="133"/>
      <c r="J18" s="138"/>
      <c r="K18" s="126"/>
    </row>
    <row r="19" spans="1:11" s="127" customFormat="1" ht="15">
      <c r="A19" s="135" t="s">
        <v>135</v>
      </c>
      <c r="B19" s="121"/>
      <c r="C19" s="121"/>
      <c r="D19" s="126"/>
      <c r="E19" s="126"/>
      <c r="F19" s="126"/>
      <c r="G19" s="126"/>
      <c r="H19" s="134">
        <f>SUM(H13:H17)</f>
        <v>518592</v>
      </c>
      <c r="I19" s="133"/>
      <c r="J19" s="134">
        <f>SUM(J13:J17)</f>
        <v>355583</v>
      </c>
      <c r="K19" s="126"/>
    </row>
    <row r="20" spans="1:11" s="127" customFormat="1" ht="5.25" customHeight="1">
      <c r="A20" s="135"/>
      <c r="B20" s="135"/>
      <c r="C20" s="135"/>
      <c r="D20" s="135"/>
      <c r="E20" s="135"/>
      <c r="F20" s="135"/>
      <c r="G20" s="135"/>
      <c r="H20" s="139"/>
      <c r="I20" s="133"/>
      <c r="J20" s="139"/>
      <c r="K20" s="137"/>
    </row>
    <row r="21" spans="1:11" s="127" customFormat="1" ht="15">
      <c r="A21" s="135" t="s">
        <v>136</v>
      </c>
      <c r="B21" s="135"/>
      <c r="C21" s="135"/>
      <c r="D21" s="135"/>
      <c r="E21" s="135"/>
      <c r="F21" s="135"/>
      <c r="G21" s="135"/>
      <c r="H21" s="139"/>
      <c r="I21" s="133"/>
      <c r="J21" s="139"/>
      <c r="K21" s="137"/>
    </row>
    <row r="22" spans="1:11" s="127" customFormat="1" ht="15">
      <c r="A22" s="135"/>
      <c r="B22" s="135" t="s">
        <v>137</v>
      </c>
      <c r="C22" s="135"/>
      <c r="D22" s="135"/>
      <c r="E22" s="135"/>
      <c r="F22" s="135"/>
      <c r="G22" s="135"/>
      <c r="H22" s="139">
        <v>-110114</v>
      </c>
      <c r="I22" s="133"/>
      <c r="J22" s="139">
        <v>-72505</v>
      </c>
      <c r="K22" s="137"/>
    </row>
    <row r="23" spans="1:11" s="127" customFormat="1" ht="15">
      <c r="A23" s="135"/>
      <c r="B23" s="135" t="s">
        <v>138</v>
      </c>
      <c r="C23" s="135"/>
      <c r="D23" s="135"/>
      <c r="E23" s="135"/>
      <c r="F23" s="135"/>
      <c r="G23" s="135"/>
      <c r="H23" s="139">
        <v>56557</v>
      </c>
      <c r="I23" s="133"/>
      <c r="J23" s="139">
        <v>85183</v>
      </c>
      <c r="K23" s="137"/>
    </row>
    <row r="24" spans="1:11" s="127" customFormat="1" ht="5.25" customHeight="1">
      <c r="A24" s="126"/>
      <c r="B24" s="126"/>
      <c r="C24" s="126"/>
      <c r="D24" s="121"/>
      <c r="E24" s="121"/>
      <c r="F24" s="121"/>
      <c r="G24" s="121"/>
      <c r="H24" s="138"/>
      <c r="I24" s="133"/>
      <c r="J24" s="138"/>
      <c r="K24" s="126"/>
    </row>
    <row r="25" spans="1:11" s="127" customFormat="1" ht="15">
      <c r="A25" s="140" t="s">
        <v>139</v>
      </c>
      <c r="B25" s="126"/>
      <c r="C25" s="121"/>
      <c r="D25" s="121"/>
      <c r="E25" s="121"/>
      <c r="F25" s="121"/>
      <c r="G25" s="121"/>
      <c r="H25" s="134">
        <f>SUM(H19:H23)</f>
        <v>465035</v>
      </c>
      <c r="I25" s="133"/>
      <c r="J25" s="134">
        <f>SUM(J19:J23)</f>
        <v>368261</v>
      </c>
      <c r="K25" s="126"/>
    </row>
    <row r="26" spans="1:11" s="127" customFormat="1" ht="5.25" customHeight="1">
      <c r="A26" s="126"/>
      <c r="B26" s="137"/>
      <c r="C26" s="135"/>
      <c r="D26" s="135"/>
      <c r="E26" s="135"/>
      <c r="F26" s="135"/>
      <c r="G26" s="135"/>
      <c r="H26" s="141"/>
      <c r="I26" s="133"/>
      <c r="J26" s="141"/>
      <c r="K26" s="126"/>
    </row>
    <row r="27" spans="1:11" s="127" customFormat="1" ht="15">
      <c r="A27" s="126" t="s">
        <v>141</v>
      </c>
      <c r="B27" s="126"/>
      <c r="C27" s="126"/>
      <c r="D27" s="121"/>
      <c r="E27" s="121"/>
      <c r="F27" s="121"/>
      <c r="G27" s="121"/>
      <c r="H27" s="142">
        <v>-132523</v>
      </c>
      <c r="I27" s="133"/>
      <c r="J27" s="142">
        <v>-58118</v>
      </c>
      <c r="K27" s="126"/>
    </row>
    <row r="28" spans="1:11" s="127" customFormat="1" ht="5.25" customHeight="1">
      <c r="A28" s="126"/>
      <c r="B28" s="126"/>
      <c r="C28" s="126"/>
      <c r="D28" s="121"/>
      <c r="E28" s="121"/>
      <c r="F28" s="121"/>
      <c r="G28" s="121"/>
      <c r="H28" s="138"/>
      <c r="I28" s="133"/>
      <c r="J28" s="138"/>
      <c r="K28" s="126"/>
    </row>
    <row r="29" spans="1:11" s="149" customFormat="1" ht="15">
      <c r="A29" s="143" t="s">
        <v>142</v>
      </c>
      <c r="B29" s="144"/>
      <c r="C29" s="145"/>
      <c r="D29" s="145"/>
      <c r="E29" s="145"/>
      <c r="F29" s="145"/>
      <c r="G29" s="145"/>
      <c r="H29" s="146">
        <f>SUM(H25:H28)</f>
        <v>332512</v>
      </c>
      <c r="I29" s="147"/>
      <c r="J29" s="146">
        <f>SUM(J25:J28)</f>
        <v>310143</v>
      </c>
      <c r="K29" s="144"/>
    </row>
    <row r="30" spans="1:11" s="127" customFormat="1" ht="12.75" customHeight="1">
      <c r="A30" s="140"/>
      <c r="B30" s="126"/>
      <c r="C30" s="121"/>
      <c r="D30" s="121"/>
      <c r="E30" s="121"/>
      <c r="F30" s="121"/>
      <c r="G30" s="121"/>
      <c r="H30" s="150"/>
      <c r="I30" s="131"/>
      <c r="J30" s="150"/>
      <c r="K30" s="126"/>
    </row>
    <row r="31" spans="1:11" s="127" customFormat="1" ht="15">
      <c r="A31" s="144" t="s">
        <v>143</v>
      </c>
      <c r="B31" s="126"/>
      <c r="C31" s="121"/>
      <c r="D31" s="121"/>
      <c r="E31" s="121"/>
      <c r="F31" s="121"/>
      <c r="G31" s="121"/>
      <c r="H31" s="133"/>
      <c r="I31" s="133"/>
      <c r="J31" s="133"/>
      <c r="K31" s="126"/>
    </row>
    <row r="32" spans="1:11" s="127" customFormat="1" ht="5.25" customHeight="1">
      <c r="A32" s="126"/>
      <c r="B32" s="126"/>
      <c r="C32" s="121"/>
      <c r="D32" s="121"/>
      <c r="E32" s="121"/>
      <c r="F32" s="121"/>
      <c r="G32" s="121"/>
      <c r="H32" s="151"/>
      <c r="I32" s="133"/>
      <c r="J32" s="151"/>
      <c r="K32" s="126"/>
    </row>
    <row r="33" spans="1:11" s="127" customFormat="1" ht="15">
      <c r="A33" s="126" t="s">
        <v>144</v>
      </c>
      <c r="B33" s="121"/>
      <c r="C33" s="126"/>
      <c r="D33" s="126"/>
      <c r="E33" s="126"/>
      <c r="F33" s="126"/>
      <c r="G33" s="126"/>
      <c r="H33" s="157">
        <v>-220187</v>
      </c>
      <c r="I33" s="133"/>
      <c r="J33" s="157">
        <v>-270486</v>
      </c>
      <c r="K33" s="126"/>
    </row>
    <row r="34" spans="1:11" s="127" customFormat="1" ht="15">
      <c r="A34" s="126" t="s">
        <v>145</v>
      </c>
      <c r="B34" s="121"/>
      <c r="C34" s="126"/>
      <c r="D34" s="126"/>
      <c r="E34" s="126"/>
      <c r="F34" s="126"/>
      <c r="G34" s="126"/>
      <c r="H34" s="157">
        <v>23465</v>
      </c>
      <c r="I34" s="133"/>
      <c r="J34" s="157">
        <v>9528</v>
      </c>
      <c r="K34" s="126"/>
    </row>
    <row r="35" spans="1:11" s="127" customFormat="1" ht="15">
      <c r="A35" s="126" t="s">
        <v>322</v>
      </c>
      <c r="B35" s="121"/>
      <c r="C35" s="126"/>
      <c r="D35" s="126"/>
      <c r="E35" s="126"/>
      <c r="F35" s="126"/>
      <c r="G35" s="126"/>
      <c r="H35" s="157">
        <v>0</v>
      </c>
      <c r="I35" s="133"/>
      <c r="J35" s="157">
        <f>2-13169</f>
        <v>-13167</v>
      </c>
      <c r="K35" s="126"/>
    </row>
    <row r="36" spans="1:11" s="127" customFormat="1" ht="15">
      <c r="A36" s="126" t="s">
        <v>323</v>
      </c>
      <c r="B36" s="121"/>
      <c r="C36" s="126"/>
      <c r="D36" s="126"/>
      <c r="E36" s="126"/>
      <c r="F36" s="126"/>
      <c r="G36" s="126"/>
      <c r="H36" s="157">
        <v>0</v>
      </c>
      <c r="I36" s="133"/>
      <c r="J36" s="157">
        <f>-1795+1359</f>
        <v>-436</v>
      </c>
      <c r="K36" s="126"/>
    </row>
    <row r="37" spans="1:11" s="127" customFormat="1" ht="15">
      <c r="A37" s="126" t="s">
        <v>55</v>
      </c>
      <c r="B37" s="121"/>
      <c r="C37" s="126"/>
      <c r="D37" s="126"/>
      <c r="E37" s="126"/>
      <c r="F37" s="126"/>
      <c r="G37" s="126"/>
      <c r="H37" s="157">
        <v>-5740</v>
      </c>
      <c r="I37" s="133"/>
      <c r="J37" s="157">
        <f>-2250</f>
        <v>-2250</v>
      </c>
      <c r="K37" s="126"/>
    </row>
    <row r="38" spans="1:11" s="127" customFormat="1" ht="15">
      <c r="A38" s="126" t="s">
        <v>261</v>
      </c>
      <c r="B38" s="121"/>
      <c r="C38" s="126"/>
      <c r="D38" s="126"/>
      <c r="E38" s="126"/>
      <c r="F38" s="126"/>
      <c r="G38" s="126"/>
      <c r="H38" s="157">
        <v>59398</v>
      </c>
      <c r="I38" s="133"/>
      <c r="J38" s="157">
        <v>3</v>
      </c>
      <c r="K38" s="126"/>
    </row>
    <row r="39" spans="1:11" s="127" customFormat="1" ht="15">
      <c r="A39" s="126" t="s">
        <v>286</v>
      </c>
      <c r="B39" s="121"/>
      <c r="C39" s="126"/>
      <c r="D39" s="126"/>
      <c r="E39" s="126"/>
      <c r="F39" s="126"/>
      <c r="G39" s="126"/>
      <c r="H39" s="157">
        <v>12141</v>
      </c>
      <c r="I39" s="133"/>
      <c r="J39" s="157">
        <v>0</v>
      </c>
      <c r="K39" s="126"/>
    </row>
    <row r="40" spans="1:11" s="127" customFormat="1" ht="15">
      <c r="A40" s="126" t="s">
        <v>262</v>
      </c>
      <c r="B40" s="121"/>
      <c r="C40" s="126"/>
      <c r="D40" s="126"/>
      <c r="E40" s="126"/>
      <c r="F40" s="126"/>
      <c r="G40" s="126"/>
      <c r="H40" s="157">
        <v>-130</v>
      </c>
      <c r="I40" s="133"/>
      <c r="J40" s="157">
        <v>-9974</v>
      </c>
      <c r="K40" s="126"/>
    </row>
    <row r="41" spans="1:11" s="127" customFormat="1" ht="15">
      <c r="A41" s="126" t="s">
        <v>371</v>
      </c>
      <c r="B41" s="121"/>
      <c r="C41" s="126"/>
      <c r="D41" s="126"/>
      <c r="E41" s="126"/>
      <c r="F41" s="126"/>
      <c r="G41" s="126"/>
      <c r="H41" s="157">
        <v>0</v>
      </c>
      <c r="I41" s="133"/>
      <c r="J41" s="157">
        <v>19094</v>
      </c>
      <c r="K41" s="126"/>
    </row>
    <row r="42" spans="1:11" s="127" customFormat="1" ht="15">
      <c r="A42" s="126" t="s">
        <v>263</v>
      </c>
      <c r="B42" s="126"/>
      <c r="C42" s="126"/>
      <c r="D42" s="121"/>
      <c r="E42" s="121"/>
      <c r="F42" s="121"/>
      <c r="G42" s="121"/>
      <c r="H42" s="157">
        <f>5412+32070</f>
        <v>37482</v>
      </c>
      <c r="I42" s="133"/>
      <c r="J42" s="157">
        <f>42965+4044</f>
        <v>47009</v>
      </c>
      <c r="K42" s="126"/>
    </row>
    <row r="43" spans="1:11" s="127" customFormat="1" ht="15">
      <c r="A43" s="126" t="s">
        <v>146</v>
      </c>
      <c r="B43" s="126"/>
      <c r="C43" s="126"/>
      <c r="D43" s="121"/>
      <c r="E43" s="121"/>
      <c r="F43" s="121"/>
      <c r="G43" s="121"/>
      <c r="H43" s="157">
        <v>13277</v>
      </c>
      <c r="I43" s="133"/>
      <c r="J43" s="157">
        <f>14036</f>
        <v>14036</v>
      </c>
      <c r="K43" s="126"/>
    </row>
    <row r="44" spans="1:11" s="127" customFormat="1" ht="15">
      <c r="A44" s="126" t="s">
        <v>285</v>
      </c>
      <c r="B44" s="126"/>
      <c r="C44" s="126"/>
      <c r="D44" s="121"/>
      <c r="E44" s="121"/>
      <c r="F44" s="121"/>
      <c r="G44" s="121"/>
      <c r="H44" s="157">
        <f>-80867-SUM(H33:H43)</f>
        <v>-573</v>
      </c>
      <c r="I44" s="133"/>
      <c r="J44" s="157">
        <v>14204</v>
      </c>
      <c r="K44" s="126"/>
    </row>
    <row r="45" spans="1:11" s="127" customFormat="1" ht="5.25" customHeight="1">
      <c r="A45" s="126"/>
      <c r="B45" s="126"/>
      <c r="C45" s="126"/>
      <c r="D45" s="121"/>
      <c r="E45" s="121"/>
      <c r="F45" s="121"/>
      <c r="G45" s="121"/>
      <c r="H45" s="153"/>
      <c r="I45" s="133"/>
      <c r="J45" s="153"/>
      <c r="K45" s="126"/>
    </row>
    <row r="46" spans="1:13" s="149" customFormat="1" ht="15.75">
      <c r="A46" s="154" t="s">
        <v>147</v>
      </c>
      <c r="B46" s="154"/>
      <c r="C46" s="144"/>
      <c r="D46" s="155"/>
      <c r="E46" s="155"/>
      <c r="F46" s="155"/>
      <c r="G46" s="155"/>
      <c r="H46" s="156">
        <f>SUM(H33:H44)</f>
        <v>-80867</v>
      </c>
      <c r="I46" s="147"/>
      <c r="J46" s="156">
        <f>SUM(J33:J44)</f>
        <v>-192439</v>
      </c>
      <c r="K46" s="144"/>
      <c r="L46" s="288"/>
      <c r="M46" s="289"/>
    </row>
    <row r="47" spans="1:11" s="127" customFormat="1" ht="12.75" customHeight="1">
      <c r="A47" s="126"/>
      <c r="B47" s="126"/>
      <c r="C47" s="121"/>
      <c r="D47" s="121"/>
      <c r="E47" s="121"/>
      <c r="F47" s="121"/>
      <c r="G47" s="121"/>
      <c r="H47" s="133"/>
      <c r="I47" s="133"/>
      <c r="J47" s="133"/>
      <c r="K47" s="126"/>
    </row>
    <row r="48" spans="1:11" s="127" customFormat="1" ht="15">
      <c r="A48" s="144" t="s">
        <v>148</v>
      </c>
      <c r="B48" s="126"/>
      <c r="C48" s="121"/>
      <c r="D48" s="121"/>
      <c r="E48" s="121"/>
      <c r="F48" s="121"/>
      <c r="G48" s="121"/>
      <c r="H48" s="133"/>
      <c r="I48" s="133"/>
      <c r="J48" s="133"/>
      <c r="K48" s="126"/>
    </row>
    <row r="49" spans="1:11" s="127" customFormat="1" ht="5.25" customHeight="1">
      <c r="A49" s="126"/>
      <c r="B49" s="126"/>
      <c r="C49" s="121"/>
      <c r="D49" s="121"/>
      <c r="E49" s="121"/>
      <c r="F49" s="121"/>
      <c r="G49" s="121"/>
      <c r="H49" s="151"/>
      <c r="I49" s="133"/>
      <c r="J49" s="151"/>
      <c r="K49" s="126"/>
    </row>
    <row r="50" spans="1:11" s="127" customFormat="1" ht="15">
      <c r="A50" s="126" t="s">
        <v>283</v>
      </c>
      <c r="B50" s="126"/>
      <c r="C50" s="121"/>
      <c r="D50" s="121"/>
      <c r="E50" s="121"/>
      <c r="F50" s="121"/>
      <c r="G50" s="121"/>
      <c r="H50" s="152">
        <v>44593</v>
      </c>
      <c r="I50" s="133"/>
      <c r="J50" s="152">
        <v>4945</v>
      </c>
      <c r="K50" s="126"/>
    </row>
    <row r="51" spans="1:11" s="127" customFormat="1" ht="15">
      <c r="A51" s="126" t="s">
        <v>370</v>
      </c>
      <c r="B51" s="126"/>
      <c r="C51" s="121"/>
      <c r="D51" s="121"/>
      <c r="E51" s="121"/>
      <c r="F51" s="121"/>
      <c r="G51" s="121"/>
      <c r="H51" s="152">
        <v>-42564</v>
      </c>
      <c r="I51" s="133"/>
      <c r="J51" s="152">
        <v>-13768</v>
      </c>
      <c r="K51" s="126"/>
    </row>
    <row r="52" spans="1:11" s="127" customFormat="1" ht="15">
      <c r="A52" s="126" t="s">
        <v>140</v>
      </c>
      <c r="B52" s="126"/>
      <c r="C52" s="126"/>
      <c r="D52" s="121"/>
      <c r="E52" s="121"/>
      <c r="F52" s="121"/>
      <c r="G52" s="121"/>
      <c r="H52" s="152">
        <v>-14502</v>
      </c>
      <c r="I52" s="133"/>
      <c r="J52" s="152">
        <v>-21638</v>
      </c>
      <c r="K52" s="126"/>
    </row>
    <row r="53" spans="1:11" s="127" customFormat="1" ht="15">
      <c r="A53" s="126" t="s">
        <v>126</v>
      </c>
      <c r="B53" s="126"/>
      <c r="C53" s="121"/>
      <c r="D53" s="121"/>
      <c r="E53" s="121"/>
      <c r="F53" s="121"/>
      <c r="G53" s="121"/>
      <c r="H53" s="152">
        <f>-202137-55598</f>
        <v>-257735</v>
      </c>
      <c r="I53" s="133"/>
      <c r="J53" s="152">
        <f>-52988-16929</f>
        <v>-69917</v>
      </c>
      <c r="K53" s="126"/>
    </row>
    <row r="54" spans="1:11" s="127" customFormat="1" ht="15">
      <c r="A54" s="126" t="s">
        <v>287</v>
      </c>
      <c r="B54" s="126"/>
      <c r="C54" s="121"/>
      <c r="D54" s="121"/>
      <c r="E54" s="121"/>
      <c r="F54" s="121"/>
      <c r="G54" s="121"/>
      <c r="H54" s="152">
        <f>-270227-SUM(H50:H53)</f>
        <v>-19</v>
      </c>
      <c r="I54" s="133"/>
      <c r="J54" s="152">
        <f>-112-16</f>
        <v>-128</v>
      </c>
      <c r="K54" s="126"/>
    </row>
    <row r="55" spans="1:11" s="127" customFormat="1" ht="5.25" customHeight="1">
      <c r="A55" s="126"/>
      <c r="B55" s="126"/>
      <c r="C55" s="121"/>
      <c r="D55" s="121"/>
      <c r="E55" s="121"/>
      <c r="F55" s="121"/>
      <c r="G55" s="121"/>
      <c r="H55" s="153"/>
      <c r="I55" s="133"/>
      <c r="J55" s="153"/>
      <c r="K55" s="126"/>
    </row>
    <row r="56" spans="1:11" s="149" customFormat="1" ht="15">
      <c r="A56" s="154" t="s">
        <v>149</v>
      </c>
      <c r="B56" s="154"/>
      <c r="C56" s="155"/>
      <c r="D56" s="155"/>
      <c r="E56" s="155"/>
      <c r="F56" s="155"/>
      <c r="G56" s="155"/>
      <c r="H56" s="156">
        <f>SUM(H50:H55)</f>
        <v>-270227</v>
      </c>
      <c r="I56" s="147"/>
      <c r="J56" s="156">
        <f>SUM(J50:J55)</f>
        <v>-100506</v>
      </c>
      <c r="K56" s="144"/>
    </row>
    <row r="57" spans="1:11" s="127" customFormat="1" ht="5.25" customHeight="1">
      <c r="A57" s="137"/>
      <c r="B57" s="137"/>
      <c r="C57" s="135"/>
      <c r="D57" s="135"/>
      <c r="E57" s="135"/>
      <c r="F57" s="135"/>
      <c r="G57" s="135"/>
      <c r="H57" s="158"/>
      <c r="I57" s="133"/>
      <c r="J57" s="158"/>
      <c r="K57" s="126"/>
    </row>
    <row r="58" spans="1:11" s="127" customFormat="1" ht="5.25" customHeight="1">
      <c r="A58" s="126"/>
      <c r="B58" s="126"/>
      <c r="C58" s="121"/>
      <c r="D58" s="121"/>
      <c r="E58" s="121"/>
      <c r="F58" s="121"/>
      <c r="G58" s="121"/>
      <c r="H58" s="133"/>
      <c r="I58" s="133"/>
      <c r="J58" s="133"/>
      <c r="K58" s="126"/>
    </row>
    <row r="59" spans="1:11" s="149" customFormat="1" ht="15">
      <c r="A59" s="159" t="s">
        <v>358</v>
      </c>
      <c r="B59" s="144"/>
      <c r="C59" s="145"/>
      <c r="D59" s="145"/>
      <c r="E59" s="145"/>
      <c r="F59" s="145"/>
      <c r="G59" s="145"/>
      <c r="H59" s="148">
        <f>+H29+H46+H56</f>
        <v>-18582</v>
      </c>
      <c r="I59" s="147"/>
      <c r="J59" s="148">
        <f>+J29+J46+J56</f>
        <v>17198</v>
      </c>
      <c r="K59" s="144"/>
    </row>
    <row r="60" spans="1:11" s="127" customFormat="1" ht="4.5" customHeight="1">
      <c r="A60" s="126"/>
      <c r="B60" s="126"/>
      <c r="C60" s="121"/>
      <c r="D60" s="121"/>
      <c r="E60" s="121"/>
      <c r="F60" s="121"/>
      <c r="G60" s="121"/>
      <c r="H60" s="133"/>
      <c r="I60" s="133"/>
      <c r="J60" s="133"/>
      <c r="K60" s="126"/>
    </row>
    <row r="61" spans="1:11" s="127" customFormat="1" ht="15">
      <c r="A61" s="160" t="s">
        <v>315</v>
      </c>
      <c r="B61" s="121"/>
      <c r="C61" s="121"/>
      <c r="D61" s="121"/>
      <c r="E61" s="121"/>
      <c r="F61" s="121"/>
      <c r="G61" s="121"/>
      <c r="H61" s="134">
        <f>482082</f>
        <v>482082</v>
      </c>
      <c r="I61" s="133"/>
      <c r="J61" s="134">
        <v>465853</v>
      </c>
      <c r="K61" s="137"/>
    </row>
    <row r="62" spans="1:11" s="127" customFormat="1" ht="15">
      <c r="A62" s="121" t="s">
        <v>284</v>
      </c>
      <c r="C62" s="121"/>
      <c r="D62" s="121"/>
      <c r="E62" s="121"/>
      <c r="F62" s="121"/>
      <c r="G62" s="121"/>
      <c r="H62" s="150">
        <v>2910</v>
      </c>
      <c r="I62" s="131"/>
      <c r="J62" s="150">
        <v>-969</v>
      </c>
      <c r="K62" s="126"/>
    </row>
    <row r="63" spans="1:11" s="127" customFormat="1" ht="5.25" customHeight="1">
      <c r="A63" s="160"/>
      <c r="B63" s="126"/>
      <c r="C63" s="121"/>
      <c r="D63" s="121"/>
      <c r="E63" s="121"/>
      <c r="F63" s="121"/>
      <c r="G63" s="121"/>
      <c r="H63" s="138"/>
      <c r="I63" s="133"/>
      <c r="J63" s="138"/>
      <c r="K63" s="137"/>
    </row>
    <row r="64" spans="1:11" s="127" customFormat="1" ht="5.25" customHeight="1">
      <c r="A64" s="160"/>
      <c r="B64" s="126"/>
      <c r="C64" s="121"/>
      <c r="D64" s="121"/>
      <c r="E64" s="121"/>
      <c r="F64" s="121"/>
      <c r="G64" s="121"/>
      <c r="H64" s="134"/>
      <c r="I64" s="133"/>
      <c r="J64" s="134"/>
      <c r="K64" s="137"/>
    </row>
    <row r="65" spans="1:11" s="149" customFormat="1" ht="15.75" thickBot="1">
      <c r="A65" s="143" t="s">
        <v>314</v>
      </c>
      <c r="B65" s="154"/>
      <c r="C65" s="155"/>
      <c r="D65" s="155"/>
      <c r="E65" s="155"/>
      <c r="F65" s="155"/>
      <c r="G65" s="155"/>
      <c r="H65" s="161">
        <f>SUM(H59:H63)</f>
        <v>466410</v>
      </c>
      <c r="I65" s="147"/>
      <c r="J65" s="161">
        <f>SUM(J59:J63)</f>
        <v>482082</v>
      </c>
      <c r="K65" s="162"/>
    </row>
    <row r="66" spans="1:11" s="127" customFormat="1" ht="13.5" customHeight="1" thickTop="1">
      <c r="A66" s="140"/>
      <c r="B66" s="137"/>
      <c r="C66" s="135"/>
      <c r="D66" s="135"/>
      <c r="E66" s="135"/>
      <c r="F66" s="135"/>
      <c r="G66" s="135"/>
      <c r="H66" s="133"/>
      <c r="I66" s="133"/>
      <c r="J66" s="133"/>
      <c r="K66" s="137"/>
    </row>
    <row r="67" spans="1:11" s="127" customFormat="1" ht="13.5" customHeight="1">
      <c r="A67" s="140"/>
      <c r="B67" s="137"/>
      <c r="C67" s="135"/>
      <c r="D67" s="135"/>
      <c r="E67" s="135"/>
      <c r="F67" s="135"/>
      <c r="G67" s="135"/>
      <c r="H67" s="133"/>
      <c r="I67" s="133"/>
      <c r="J67" s="134"/>
      <c r="K67" s="137"/>
    </row>
    <row r="68" spans="1:10" s="127" customFormat="1" ht="15.75">
      <c r="A68" s="364" t="s">
        <v>150</v>
      </c>
      <c r="B68" s="364"/>
      <c r="C68" s="364"/>
      <c r="D68" s="364"/>
      <c r="E68" s="364"/>
      <c r="F68" s="364"/>
      <c r="G68" s="364"/>
      <c r="H68" s="364"/>
      <c r="I68" s="364"/>
      <c r="J68" s="364"/>
    </row>
    <row r="69" spans="1:10" s="127" customFormat="1" ht="15.75">
      <c r="A69" s="364" t="s">
        <v>129</v>
      </c>
      <c r="B69" s="364"/>
      <c r="C69" s="364"/>
      <c r="D69" s="364"/>
      <c r="E69" s="364"/>
      <c r="F69" s="364"/>
      <c r="G69" s="364"/>
      <c r="H69" s="364"/>
      <c r="I69" s="364"/>
      <c r="J69" s="364"/>
    </row>
    <row r="70" s="127" customFormat="1" ht="15">
      <c r="J70" s="163"/>
    </row>
    <row r="71" s="127" customFormat="1" ht="15">
      <c r="J71" s="163"/>
    </row>
  </sheetData>
  <mergeCells count="5">
    <mergeCell ref="A69:J69"/>
    <mergeCell ref="A1:J1"/>
    <mergeCell ref="A4:J4"/>
    <mergeCell ref="A5:J5"/>
    <mergeCell ref="A68:J68"/>
  </mergeCells>
  <printOptions horizontalCentered="1"/>
  <pageMargins left="0.5" right="0" top="0.5" bottom="0" header="0" footer="0"/>
  <pageSetup horizontalDpi="600" verticalDpi="600" orientation="portrait" paperSize="9" scale="90" r:id="rId1"/>
  <headerFooter alignWithMargins="0">
    <oddHeader>&amp;R&amp;"Times New Roman,Bold"&amp;16FINAL</oddHeader>
    <oddFooter>&amp;L&amp;"Times New Roman,Italic"&amp;9Consolidated Results For The 4th Quarter 31 December 2002&amp;C&amp;"Times New Roman,Italic"&amp;9Page 4 of 10&amp;R&amp;"Times New Roman,Italic"&amp;9&amp;F   &amp;D   &amp;T</oddFooter>
  </headerFooter>
</worksheet>
</file>

<file path=xl/worksheets/sheet4.xml><?xml version="1.0" encoding="utf-8"?>
<worksheet xmlns="http://schemas.openxmlformats.org/spreadsheetml/2006/main" xmlns:r="http://schemas.openxmlformats.org/officeDocument/2006/relationships">
  <dimension ref="B1:AF41"/>
  <sheetViews>
    <sheetView workbookViewId="0" topLeftCell="A1">
      <selection activeCell="AD16" sqref="AD16"/>
    </sheetView>
  </sheetViews>
  <sheetFormatPr defaultColWidth="11.421875" defaultRowHeight="15.75" customHeight="1"/>
  <cols>
    <col min="1" max="1" width="1.7109375" style="236" customWidth="1"/>
    <col min="2" max="4" width="4.28125" style="236" customWidth="1"/>
    <col min="5" max="5" width="4.7109375" style="236" customWidth="1"/>
    <col min="6" max="6" width="8.8515625" style="236" customWidth="1"/>
    <col min="7" max="7" width="8.7109375" style="236" customWidth="1"/>
    <col min="8" max="8" width="10.7109375" style="236" customWidth="1"/>
    <col min="9" max="9" width="0.85546875" style="236" customWidth="1"/>
    <col min="10" max="10" width="10.7109375" style="236" customWidth="1"/>
    <col min="11" max="11" width="0.85546875" style="236" customWidth="1"/>
    <col min="12" max="12" width="11.7109375" style="241" customWidth="1"/>
    <col min="13" max="13" width="1.7109375" style="236" customWidth="1"/>
    <col min="14" max="14" width="11.7109375" style="236" customWidth="1"/>
    <col min="15" max="15" width="1.7109375" style="236" customWidth="1"/>
    <col min="16" max="16" width="10.7109375" style="236" customWidth="1"/>
    <col min="17" max="17" width="0.85546875" style="236" customWidth="1"/>
    <col min="18" max="18" width="10.7109375" style="241" customWidth="1"/>
    <col min="19" max="19" width="0.85546875" style="236" customWidth="1"/>
    <col min="20" max="20" width="10.7109375" style="236" customWidth="1"/>
    <col min="21" max="21" width="0.85546875" style="236" customWidth="1"/>
    <col min="22" max="22" width="10.7109375" style="241" customWidth="1"/>
    <col min="23" max="23" width="0.85546875" style="236" customWidth="1"/>
    <col min="24" max="24" width="10.7109375" style="236" customWidth="1"/>
    <col min="25" max="25" width="0.85546875" style="236" customWidth="1"/>
    <col min="26" max="26" width="10.7109375" style="236" customWidth="1"/>
    <col min="27" max="27" width="0.85546875" style="236" customWidth="1"/>
    <col min="28" max="28" width="10.7109375" style="236" customWidth="1"/>
    <col min="29" max="29" width="0.85546875" style="210" customWidth="1"/>
    <col min="30" max="30" width="12.7109375" style="236" customWidth="1"/>
    <col min="31" max="31" width="1.7109375" style="236" customWidth="1"/>
    <col min="32" max="32" width="11.421875" style="296" customWidth="1"/>
    <col min="33" max="16384" width="11.421875" style="236" customWidth="1"/>
  </cols>
  <sheetData>
    <row r="1" spans="2:32" s="208" customFormat="1" ht="15.75" customHeight="1">
      <c r="B1" s="292" t="s">
        <v>167</v>
      </c>
      <c r="C1" s="213" t="s">
        <v>210</v>
      </c>
      <c r="D1" s="214"/>
      <c r="H1" s="72"/>
      <c r="I1" s="72"/>
      <c r="J1" s="72"/>
      <c r="K1" s="72"/>
      <c r="L1" s="209"/>
      <c r="M1" s="72"/>
      <c r="N1" s="72"/>
      <c r="O1" s="72"/>
      <c r="P1" s="72"/>
      <c r="Q1" s="72"/>
      <c r="S1" s="72"/>
      <c r="U1" s="72"/>
      <c r="W1" s="72"/>
      <c r="X1" s="72"/>
      <c r="Z1" s="72"/>
      <c r="AB1" s="72"/>
      <c r="AC1" s="293"/>
      <c r="AD1" s="72"/>
      <c r="AE1" s="72"/>
      <c r="AF1" s="295"/>
    </row>
    <row r="2" spans="2:32" s="73" customFormat="1" ht="15.75" customHeight="1">
      <c r="B2" s="212"/>
      <c r="C2" s="213"/>
      <c r="D2" s="214"/>
      <c r="E2" s="208"/>
      <c r="F2" s="208"/>
      <c r="G2" s="208"/>
      <c r="H2" s="72"/>
      <c r="I2" s="72"/>
      <c r="J2" s="72"/>
      <c r="K2" s="72"/>
      <c r="L2" s="209"/>
      <c r="M2" s="72"/>
      <c r="N2" s="72"/>
      <c r="O2" s="72"/>
      <c r="P2" s="72"/>
      <c r="Q2" s="72"/>
      <c r="S2" s="72"/>
      <c r="T2" s="74" t="s">
        <v>211</v>
      </c>
      <c r="U2" s="72"/>
      <c r="W2" s="72"/>
      <c r="X2" s="72"/>
      <c r="Z2" s="72"/>
      <c r="AB2" s="72"/>
      <c r="AC2" s="210"/>
      <c r="AD2" s="72"/>
      <c r="AE2" s="72"/>
      <c r="AF2" s="294"/>
    </row>
    <row r="3" spans="2:32" s="73" customFormat="1" ht="15.75" customHeight="1">
      <c r="B3" s="212"/>
      <c r="C3" s="213"/>
      <c r="D3" s="214"/>
      <c r="E3" s="208"/>
      <c r="F3" s="208"/>
      <c r="G3" s="208"/>
      <c r="H3" s="74" t="s">
        <v>212</v>
      </c>
      <c r="P3" s="74"/>
      <c r="R3" s="74"/>
      <c r="T3" s="73" t="s">
        <v>213</v>
      </c>
      <c r="V3" s="74" t="s">
        <v>214</v>
      </c>
      <c r="X3" s="74" t="s">
        <v>215</v>
      </c>
      <c r="AC3" s="210"/>
      <c r="AF3" s="294"/>
    </row>
    <row r="4" spans="2:32" s="73" customFormat="1" ht="15.75" customHeight="1">
      <c r="B4" s="212"/>
      <c r="C4" s="215" t="s">
        <v>216</v>
      </c>
      <c r="D4" s="214"/>
      <c r="E4" s="208"/>
      <c r="F4" s="208"/>
      <c r="G4" s="208"/>
      <c r="H4" s="75" t="s">
        <v>217</v>
      </c>
      <c r="I4" s="72"/>
      <c r="J4" s="74" t="s">
        <v>288</v>
      </c>
      <c r="L4" s="74" t="s">
        <v>219</v>
      </c>
      <c r="P4" s="75"/>
      <c r="R4" s="74"/>
      <c r="T4" s="74" t="s">
        <v>220</v>
      </c>
      <c r="V4" s="74" t="s">
        <v>221</v>
      </c>
      <c r="X4" s="76" t="s">
        <v>222</v>
      </c>
      <c r="AC4" s="210"/>
      <c r="AF4" s="294"/>
    </row>
    <row r="5" spans="3:32" s="73" customFormat="1" ht="15.75" customHeight="1">
      <c r="C5" s="216" t="s">
        <v>223</v>
      </c>
      <c r="D5" s="214"/>
      <c r="E5" s="208"/>
      <c r="F5" s="208"/>
      <c r="G5" s="210"/>
      <c r="H5" s="74" t="s">
        <v>224</v>
      </c>
      <c r="I5" s="72"/>
      <c r="J5" s="74" t="s">
        <v>225</v>
      </c>
      <c r="L5" s="75" t="s">
        <v>226</v>
      </c>
      <c r="N5" s="77" t="s">
        <v>227</v>
      </c>
      <c r="P5" s="74" t="s">
        <v>228</v>
      </c>
      <c r="R5" s="75"/>
      <c r="T5" s="75" t="s">
        <v>229</v>
      </c>
      <c r="V5" s="75" t="s">
        <v>230</v>
      </c>
      <c r="X5" s="77" t="s">
        <v>230</v>
      </c>
      <c r="Y5" s="210"/>
      <c r="Z5" s="74"/>
      <c r="AB5" s="74"/>
      <c r="AC5" s="210"/>
      <c r="AD5" s="74"/>
      <c r="AE5" s="74"/>
      <c r="AF5" s="294"/>
    </row>
    <row r="6" spans="4:32" s="73" customFormat="1" ht="15.75" customHeight="1">
      <c r="D6" s="216" t="s">
        <v>231</v>
      </c>
      <c r="E6" s="208"/>
      <c r="F6" s="208"/>
      <c r="G6" s="210"/>
      <c r="H6" s="217" t="s">
        <v>232</v>
      </c>
      <c r="I6" s="210"/>
      <c r="J6" s="217" t="s">
        <v>233</v>
      </c>
      <c r="L6" s="218" t="s">
        <v>217</v>
      </c>
      <c r="N6" s="217" t="s">
        <v>232</v>
      </c>
      <c r="P6" s="217" t="s">
        <v>234</v>
      </c>
      <c r="R6" s="219" t="s">
        <v>89</v>
      </c>
      <c r="T6" s="218" t="s">
        <v>235</v>
      </c>
      <c r="V6" s="219" t="s">
        <v>236</v>
      </c>
      <c r="X6" s="220" t="s">
        <v>237</v>
      </c>
      <c r="Z6" s="218" t="s">
        <v>39</v>
      </c>
      <c r="AB6" s="218" t="s">
        <v>84</v>
      </c>
      <c r="AC6" s="210"/>
      <c r="AD6" s="218" t="s">
        <v>35</v>
      </c>
      <c r="AE6" s="74"/>
      <c r="AF6" s="297" t="s">
        <v>209</v>
      </c>
    </row>
    <row r="7" spans="4:32" s="73" customFormat="1" ht="15.75" customHeight="1">
      <c r="D7" s="214"/>
      <c r="E7" s="208"/>
      <c r="F7" s="208"/>
      <c r="G7" s="210"/>
      <c r="H7" s="210"/>
      <c r="I7" s="210"/>
      <c r="J7" s="210"/>
      <c r="K7" s="210"/>
      <c r="L7" s="210"/>
      <c r="M7" s="210"/>
      <c r="N7" s="210"/>
      <c r="O7" s="210"/>
      <c r="P7" s="210"/>
      <c r="Q7" s="210"/>
      <c r="R7" s="210"/>
      <c r="S7" s="210"/>
      <c r="T7" s="210"/>
      <c r="U7" s="210"/>
      <c r="V7" s="210"/>
      <c r="W7" s="210"/>
      <c r="AC7" s="210"/>
      <c r="AF7" s="294"/>
    </row>
    <row r="8" spans="3:32" s="73" customFormat="1" ht="15.75" customHeight="1">
      <c r="C8" s="216" t="s">
        <v>238</v>
      </c>
      <c r="D8" s="214"/>
      <c r="E8" s="208"/>
      <c r="F8" s="208"/>
      <c r="G8" s="210"/>
      <c r="H8" s="210"/>
      <c r="I8" s="210"/>
      <c r="J8" s="210"/>
      <c r="K8" s="210"/>
      <c r="L8" s="210"/>
      <c r="M8" s="210"/>
      <c r="N8" s="210"/>
      <c r="O8" s="210"/>
      <c r="P8" s="210"/>
      <c r="Q8" s="210"/>
      <c r="R8" s="210"/>
      <c r="S8" s="210"/>
      <c r="T8" s="210"/>
      <c r="U8" s="210"/>
      <c r="V8" s="210"/>
      <c r="W8" s="210"/>
      <c r="AC8" s="210"/>
      <c r="AF8" s="294"/>
    </row>
    <row r="9" spans="3:32" s="73" customFormat="1" ht="15.75" customHeight="1">
      <c r="C9" s="73" t="s">
        <v>239</v>
      </c>
      <c r="D9" s="214"/>
      <c r="E9" s="208"/>
      <c r="F9" s="208"/>
      <c r="G9" s="210"/>
      <c r="H9" s="210">
        <v>715388</v>
      </c>
      <c r="I9" s="210"/>
      <c r="J9" s="210">
        <v>666222</v>
      </c>
      <c r="K9" s="210"/>
      <c r="L9" s="210">
        <v>5640700</v>
      </c>
      <c r="M9" s="210"/>
      <c r="N9" s="210">
        <v>93125</v>
      </c>
      <c r="O9" s="210"/>
      <c r="P9" s="210">
        <v>42285</v>
      </c>
      <c r="Q9" s="210"/>
      <c r="R9" s="210">
        <v>83466</v>
      </c>
      <c r="S9" s="210"/>
      <c r="T9" s="210">
        <v>130829</v>
      </c>
      <c r="U9" s="210"/>
      <c r="V9" s="210">
        <v>73987</v>
      </c>
      <c r="W9" s="210"/>
      <c r="X9" s="73">
        <v>102304</v>
      </c>
      <c r="Z9" s="210">
        <f>309674</f>
        <v>309674</v>
      </c>
      <c r="AB9" s="16">
        <v>0</v>
      </c>
      <c r="AC9" s="210"/>
      <c r="AD9" s="210">
        <f>SUM(H9:AB9)</f>
        <v>7857980</v>
      </c>
      <c r="AE9" s="210"/>
      <c r="AF9" s="294">
        <f>+'IS&amp;BS'!N15-'Segemental Info'!AD9</f>
        <v>0</v>
      </c>
    </row>
    <row r="10" spans="3:32" s="73" customFormat="1" ht="15.75" customHeight="1">
      <c r="C10" s="73" t="s">
        <v>240</v>
      </c>
      <c r="D10" s="214"/>
      <c r="E10" s="208"/>
      <c r="F10" s="208"/>
      <c r="G10" s="210"/>
      <c r="H10" s="208">
        <v>133</v>
      </c>
      <c r="I10" s="210"/>
      <c r="J10" s="210">
        <v>31479</v>
      </c>
      <c r="K10" s="210"/>
      <c r="L10" s="210">
        <v>97557</v>
      </c>
      <c r="M10" s="210"/>
      <c r="N10" s="210">
        <v>313313</v>
      </c>
      <c r="O10" s="210"/>
      <c r="P10" s="208">
        <v>2630</v>
      </c>
      <c r="Q10" s="210"/>
      <c r="R10" s="208">
        <v>15838</v>
      </c>
      <c r="S10" s="210"/>
      <c r="T10" s="208">
        <v>0</v>
      </c>
      <c r="U10" s="210"/>
      <c r="V10" s="208">
        <v>0</v>
      </c>
      <c r="W10" s="210"/>
      <c r="X10" s="73">
        <v>1232</v>
      </c>
      <c r="Z10" s="73">
        <v>19168</v>
      </c>
      <c r="AB10" s="73">
        <v>-481350</v>
      </c>
      <c r="AC10" s="210"/>
      <c r="AD10" s="210">
        <f>SUM(H10:AB10)</f>
        <v>0</v>
      </c>
      <c r="AE10" s="210"/>
      <c r="AF10" s="294"/>
    </row>
    <row r="11" spans="4:32" s="73" customFormat="1" ht="15.75" customHeight="1" thickBot="1">
      <c r="D11" s="73" t="s">
        <v>241</v>
      </c>
      <c r="E11" s="208"/>
      <c r="F11" s="208"/>
      <c r="G11" s="210"/>
      <c r="H11" s="221">
        <f>SUM(H9:H10)</f>
        <v>715521</v>
      </c>
      <c r="I11" s="210"/>
      <c r="J11" s="221">
        <f>SUM(J9:J10)</f>
        <v>697701</v>
      </c>
      <c r="K11" s="210"/>
      <c r="L11" s="221">
        <f>SUM(L9:L10)</f>
        <v>5738257</v>
      </c>
      <c r="M11" s="210"/>
      <c r="N11" s="221">
        <f>SUM(N9:N10)</f>
        <v>406438</v>
      </c>
      <c r="O11" s="210"/>
      <c r="P11" s="221">
        <f>SUM(P9:P10)</f>
        <v>44915</v>
      </c>
      <c r="Q11" s="210"/>
      <c r="R11" s="221">
        <f>SUM(R9:R10)</f>
        <v>99304</v>
      </c>
      <c r="S11" s="210"/>
      <c r="T11" s="221">
        <f>SUM(T9:T10)</f>
        <v>130829</v>
      </c>
      <c r="U11" s="210"/>
      <c r="V11" s="221">
        <f>SUM(V9:V10)</f>
        <v>73987</v>
      </c>
      <c r="W11" s="210"/>
      <c r="X11" s="221">
        <f>SUM(X9:X10)</f>
        <v>103536</v>
      </c>
      <c r="Z11" s="221">
        <f>SUM(Z9:Z10)</f>
        <v>328842</v>
      </c>
      <c r="AB11" s="221">
        <f>SUM(AB9:AB10)</f>
        <v>-481350</v>
      </c>
      <c r="AC11" s="210"/>
      <c r="AD11" s="221">
        <f>SUM(AD9:AD10)</f>
        <v>7857980</v>
      </c>
      <c r="AE11" s="226"/>
      <c r="AF11" s="294"/>
    </row>
    <row r="12" spans="5:32" s="73" customFormat="1" ht="15.75" customHeight="1" thickTop="1">
      <c r="E12" s="208"/>
      <c r="F12" s="208"/>
      <c r="G12" s="210"/>
      <c r="H12" s="210"/>
      <c r="I12" s="210"/>
      <c r="J12" s="210"/>
      <c r="K12" s="210"/>
      <c r="L12" s="210"/>
      <c r="M12" s="210"/>
      <c r="N12" s="210"/>
      <c r="O12" s="210"/>
      <c r="P12" s="210"/>
      <c r="Q12" s="210"/>
      <c r="R12" s="210"/>
      <c r="S12" s="210"/>
      <c r="T12" s="210"/>
      <c r="U12" s="210"/>
      <c r="V12" s="210"/>
      <c r="W12" s="210"/>
      <c r="AC12" s="210"/>
      <c r="AF12" s="294"/>
    </row>
    <row r="13" spans="3:32" s="73" customFormat="1" ht="15.75" customHeight="1">
      <c r="C13" s="216" t="s">
        <v>242</v>
      </c>
      <c r="E13" s="208"/>
      <c r="F13" s="208"/>
      <c r="G13" s="210"/>
      <c r="H13" s="210"/>
      <c r="I13" s="210"/>
      <c r="J13" s="210"/>
      <c r="K13" s="210"/>
      <c r="L13" s="210"/>
      <c r="M13" s="210"/>
      <c r="N13" s="210"/>
      <c r="O13" s="210"/>
      <c r="P13" s="210"/>
      <c r="Q13" s="210"/>
      <c r="R13" s="210"/>
      <c r="S13" s="210"/>
      <c r="T13" s="210"/>
      <c r="U13" s="210"/>
      <c r="V13" s="210"/>
      <c r="W13" s="210"/>
      <c r="AC13" s="210"/>
      <c r="AF13" s="294"/>
    </row>
    <row r="14" spans="3:32" s="73" customFormat="1" ht="15.75" customHeight="1">
      <c r="C14" s="73" t="s">
        <v>243</v>
      </c>
      <c r="D14" s="214"/>
      <c r="E14" s="208"/>
      <c r="F14" s="208"/>
      <c r="G14" s="210"/>
      <c r="H14" s="210">
        <v>68880</v>
      </c>
      <c r="I14" s="210"/>
      <c r="J14" s="210">
        <v>90140</v>
      </c>
      <c r="K14" s="210"/>
      <c r="L14" s="210">
        <v>38206</v>
      </c>
      <c r="M14" s="210"/>
      <c r="N14" s="210">
        <v>154830</v>
      </c>
      <c r="O14" s="210"/>
      <c r="P14" s="210">
        <v>-5770</v>
      </c>
      <c r="Q14" s="210"/>
      <c r="R14" s="210">
        <v>9645</v>
      </c>
      <c r="S14" s="210"/>
      <c r="T14" s="210">
        <v>7370</v>
      </c>
      <c r="U14" s="210"/>
      <c r="V14" s="210">
        <v>5532</v>
      </c>
      <c r="W14" s="210"/>
      <c r="X14" s="73">
        <v>26718</v>
      </c>
      <c r="Z14" s="208">
        <v>3176</v>
      </c>
      <c r="AB14" s="208">
        <v>471</v>
      </c>
      <c r="AC14" s="210"/>
      <c r="AD14" s="210">
        <f>SUM(H14:AB14)</f>
        <v>399198</v>
      </c>
      <c r="AE14" s="210"/>
      <c r="AF14" s="294"/>
    </row>
    <row r="15" spans="3:32" s="73" customFormat="1" ht="15.75" customHeight="1">
      <c r="C15" s="73" t="s">
        <v>244</v>
      </c>
      <c r="D15" s="214"/>
      <c r="E15" s="208"/>
      <c r="F15" s="208"/>
      <c r="G15" s="210"/>
      <c r="H15" s="210"/>
      <c r="I15" s="210"/>
      <c r="J15" s="210"/>
      <c r="K15" s="210"/>
      <c r="L15" s="210"/>
      <c r="M15" s="210"/>
      <c r="N15" s="210"/>
      <c r="O15" s="210"/>
      <c r="P15" s="210"/>
      <c r="Q15" s="210"/>
      <c r="R15" s="210"/>
      <c r="S15" s="210"/>
      <c r="T15" s="210"/>
      <c r="U15" s="210"/>
      <c r="V15" s="210"/>
      <c r="W15" s="210"/>
      <c r="AC15" s="210"/>
      <c r="AD15" s="222">
        <v>-13222</v>
      </c>
      <c r="AE15" s="226"/>
      <c r="AF15" s="294"/>
    </row>
    <row r="16" spans="3:32" s="73" customFormat="1" ht="15.75" customHeight="1">
      <c r="C16" s="73" t="s">
        <v>245</v>
      </c>
      <c r="D16" s="214"/>
      <c r="E16" s="208"/>
      <c r="F16" s="208"/>
      <c r="G16" s="210"/>
      <c r="H16" s="210"/>
      <c r="I16" s="210"/>
      <c r="J16" s="210"/>
      <c r="K16" s="210"/>
      <c r="L16" s="210"/>
      <c r="M16" s="210"/>
      <c r="N16" s="210"/>
      <c r="O16" s="210"/>
      <c r="P16" s="210"/>
      <c r="Q16" s="210"/>
      <c r="R16" s="210"/>
      <c r="S16" s="210"/>
      <c r="T16" s="210"/>
      <c r="U16" s="210"/>
      <c r="V16" s="210"/>
      <c r="W16" s="210"/>
      <c r="AC16" s="210"/>
      <c r="AD16" s="210">
        <f>SUM(AD14:AD15)</f>
        <v>385976</v>
      </c>
      <c r="AE16" s="210"/>
      <c r="AF16" s="294">
        <f>+'IS&amp;BS'!N18-'Segemental Info'!AD16</f>
        <v>0</v>
      </c>
    </row>
    <row r="17" spans="3:32" s="73" customFormat="1" ht="15.75" customHeight="1">
      <c r="C17" s="73" t="s">
        <v>246</v>
      </c>
      <c r="D17" s="214"/>
      <c r="E17" s="208"/>
      <c r="F17" s="208"/>
      <c r="G17" s="210"/>
      <c r="H17" s="210"/>
      <c r="I17" s="210"/>
      <c r="J17" s="210"/>
      <c r="K17" s="210"/>
      <c r="L17" s="210"/>
      <c r="M17" s="210"/>
      <c r="N17" s="210"/>
      <c r="O17" s="210"/>
      <c r="P17" s="210"/>
      <c r="Q17" s="210"/>
      <c r="R17" s="210"/>
      <c r="S17" s="210"/>
      <c r="T17" s="210"/>
      <c r="U17" s="210"/>
      <c r="V17" s="210"/>
      <c r="W17" s="210"/>
      <c r="AC17" s="210"/>
      <c r="AD17" s="210">
        <v>19592</v>
      </c>
      <c r="AE17" s="210" t="s">
        <v>350</v>
      </c>
      <c r="AF17" s="294">
        <f>+'IS&amp;BS'!N19-'Segemental Info'!AD17</f>
        <v>0</v>
      </c>
    </row>
    <row r="18" spans="3:32" s="73" customFormat="1" ht="15.75" customHeight="1">
      <c r="C18" s="73" t="s">
        <v>86</v>
      </c>
      <c r="D18" s="214"/>
      <c r="E18" s="208"/>
      <c r="F18" s="208"/>
      <c r="G18" s="210"/>
      <c r="H18" s="210"/>
      <c r="I18" s="210"/>
      <c r="J18" s="210"/>
      <c r="K18" s="210"/>
      <c r="L18" s="210"/>
      <c r="M18" s="210"/>
      <c r="N18" s="210"/>
      <c r="O18" s="210"/>
      <c r="P18" s="210"/>
      <c r="Q18" s="210"/>
      <c r="R18" s="210"/>
      <c r="S18" s="210"/>
      <c r="T18" s="210"/>
      <c r="U18" s="210"/>
      <c r="V18" s="210"/>
      <c r="W18" s="210"/>
      <c r="AC18" s="210"/>
      <c r="AD18" s="210">
        <v>-13871</v>
      </c>
      <c r="AE18" s="210"/>
      <c r="AF18" s="294">
        <f>+'IS&amp;BS'!N22-'Segemental Info'!AD18</f>
        <v>0</v>
      </c>
    </row>
    <row r="19" spans="3:32" s="73" customFormat="1" ht="15.75" customHeight="1">
      <c r="C19" s="84" t="s">
        <v>291</v>
      </c>
      <c r="D19" s="214"/>
      <c r="E19" s="208"/>
      <c r="F19" s="208"/>
      <c r="G19" s="210"/>
      <c r="H19" s="210">
        <v>6557</v>
      </c>
      <c r="I19" s="210"/>
      <c r="J19" s="16">
        <v>0</v>
      </c>
      <c r="K19" s="210"/>
      <c r="L19" s="210">
        <v>71635</v>
      </c>
      <c r="M19" s="223" t="s">
        <v>247</v>
      </c>
      <c r="N19" s="224">
        <v>2430</v>
      </c>
      <c r="O19" s="223"/>
      <c r="P19" s="16">
        <v>0</v>
      </c>
      <c r="Q19" s="210"/>
      <c r="R19" s="16">
        <v>0</v>
      </c>
      <c r="S19" s="210"/>
      <c r="T19" s="210">
        <v>12089</v>
      </c>
      <c r="U19" s="210"/>
      <c r="V19" s="210">
        <v>117</v>
      </c>
      <c r="W19" s="210"/>
      <c r="X19" s="73">
        <v>4730</v>
      </c>
      <c r="Z19" s="73">
        <v>19526</v>
      </c>
      <c r="AB19" s="16">
        <v>0</v>
      </c>
      <c r="AC19" s="210"/>
      <c r="AD19" s="210">
        <f>SUM(H19:AB19)</f>
        <v>117084</v>
      </c>
      <c r="AE19" s="210"/>
      <c r="AF19" s="294">
        <f>+'IS&amp;BS'!N20-'Segemental Info'!AD19</f>
        <v>0</v>
      </c>
    </row>
    <row r="20" spans="3:32" s="73" customFormat="1" ht="15.75" customHeight="1">
      <c r="C20" s="253" t="s">
        <v>290</v>
      </c>
      <c r="D20" s="214"/>
      <c r="E20" s="208"/>
      <c r="F20" s="208"/>
      <c r="G20" s="210"/>
      <c r="H20" s="210"/>
      <c r="I20" s="210"/>
      <c r="J20" s="16"/>
      <c r="K20" s="210"/>
      <c r="L20" s="210"/>
      <c r="M20" s="223"/>
      <c r="N20" s="224"/>
      <c r="O20" s="223"/>
      <c r="P20" s="16"/>
      <c r="Q20" s="210"/>
      <c r="R20" s="16"/>
      <c r="S20" s="210"/>
      <c r="T20" s="210"/>
      <c r="U20" s="210"/>
      <c r="V20" s="210"/>
      <c r="W20" s="210"/>
      <c r="AB20" s="16"/>
      <c r="AC20" s="210"/>
      <c r="AD20" s="210"/>
      <c r="AE20" s="210"/>
      <c r="AF20" s="294"/>
    </row>
    <row r="21" spans="3:32" s="73" customFormat="1" ht="15.75" customHeight="1">
      <c r="C21" s="84" t="s">
        <v>289</v>
      </c>
      <c r="D21" s="214"/>
      <c r="E21" s="208"/>
      <c r="F21" s="208"/>
      <c r="G21" s="210"/>
      <c r="H21" s="16">
        <v>0</v>
      </c>
      <c r="I21" s="210"/>
      <c r="J21" s="16">
        <v>0</v>
      </c>
      <c r="K21" s="210"/>
      <c r="L21" s="16">
        <v>0</v>
      </c>
      <c r="M21" s="210"/>
      <c r="N21" s="16">
        <v>0</v>
      </c>
      <c r="O21" s="210"/>
      <c r="P21" s="16">
        <v>0</v>
      </c>
      <c r="Q21" s="210"/>
      <c r="R21" s="16">
        <v>0</v>
      </c>
      <c r="S21" s="210"/>
      <c r="T21" s="208">
        <v>177</v>
      </c>
      <c r="U21" s="210"/>
      <c r="V21" s="208">
        <v>-75</v>
      </c>
      <c r="W21" s="210"/>
      <c r="X21" s="16">
        <v>0</v>
      </c>
      <c r="Z21" s="16">
        <v>0</v>
      </c>
      <c r="AB21" s="16">
        <v>0</v>
      </c>
      <c r="AC21" s="210"/>
      <c r="AD21" s="210">
        <f>SUM(H21:AB21)</f>
        <v>102</v>
      </c>
      <c r="AE21" s="210"/>
      <c r="AF21" s="294">
        <f>+'IS&amp;BS'!N21-'Segemental Info'!AD21</f>
        <v>0</v>
      </c>
    </row>
    <row r="22" spans="3:32" s="73" customFormat="1" ht="15.75" customHeight="1">
      <c r="C22" s="225" t="s">
        <v>290</v>
      </c>
      <c r="D22" s="214"/>
      <c r="E22" s="208"/>
      <c r="F22" s="208"/>
      <c r="G22" s="210"/>
      <c r="AF22" s="294"/>
    </row>
    <row r="23" spans="3:32" s="73" customFormat="1" ht="15.75" customHeight="1" thickBot="1">
      <c r="C23" s="73" t="s">
        <v>85</v>
      </c>
      <c r="D23" s="214"/>
      <c r="E23" s="208"/>
      <c r="F23" s="208"/>
      <c r="G23" s="210"/>
      <c r="H23" s="208"/>
      <c r="I23" s="210"/>
      <c r="J23" s="208"/>
      <c r="K23" s="210"/>
      <c r="L23" s="208"/>
      <c r="M23" s="210"/>
      <c r="N23" s="210"/>
      <c r="O23" s="210"/>
      <c r="P23" s="208"/>
      <c r="Q23" s="210"/>
      <c r="R23" s="208"/>
      <c r="S23" s="210"/>
      <c r="T23" s="208"/>
      <c r="U23" s="210"/>
      <c r="V23" s="208"/>
      <c r="W23" s="210"/>
      <c r="X23" s="208"/>
      <c r="Z23" s="208"/>
      <c r="AB23" s="208"/>
      <c r="AC23" s="210"/>
      <c r="AD23" s="221">
        <f>SUM(AD16:AD21)</f>
        <v>508883</v>
      </c>
      <c r="AE23" s="226"/>
      <c r="AF23" s="294">
        <f>+'IS&amp;BS'!N23-'Segemental Info'!AD23</f>
        <v>0</v>
      </c>
    </row>
    <row r="24" spans="4:32" s="73" customFormat="1" ht="15.75" customHeight="1" thickTop="1">
      <c r="D24" s="214"/>
      <c r="E24" s="208"/>
      <c r="F24" s="208"/>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26"/>
      <c r="AE24" s="226"/>
      <c r="AF24" s="294"/>
    </row>
    <row r="25" spans="4:32" s="73" customFormat="1" ht="15.75" customHeight="1">
      <c r="D25" s="227" t="s">
        <v>337</v>
      </c>
      <c r="E25" s="208"/>
      <c r="F25" s="208"/>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26"/>
      <c r="AE25" s="226"/>
      <c r="AF25" s="294"/>
    </row>
    <row r="26" spans="4:32" s="73" customFormat="1" ht="15.75" customHeight="1">
      <c r="D26" s="227" t="s">
        <v>351</v>
      </c>
      <c r="E26" s="208"/>
      <c r="F26" s="208"/>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26"/>
      <c r="AE26" s="226"/>
      <c r="AF26" s="294"/>
    </row>
    <row r="27" spans="4:32" s="73" customFormat="1" ht="15.75" customHeight="1">
      <c r="D27" s="227"/>
      <c r="E27" s="208"/>
      <c r="F27" s="208"/>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26"/>
      <c r="AE27" s="226"/>
      <c r="AF27" s="294"/>
    </row>
    <row r="28" spans="3:32" s="73" customFormat="1" ht="15.75" customHeight="1">
      <c r="C28" s="213" t="s">
        <v>210</v>
      </c>
      <c r="D28" s="214"/>
      <c r="E28" s="208"/>
      <c r="F28" s="208"/>
      <c r="G28" s="208"/>
      <c r="H28" s="72"/>
      <c r="I28" s="72"/>
      <c r="J28" s="72"/>
      <c r="K28" s="72"/>
      <c r="L28" s="209"/>
      <c r="M28" s="72"/>
      <c r="N28" s="72"/>
      <c r="O28" s="72"/>
      <c r="P28" s="72"/>
      <c r="Q28" s="72"/>
      <c r="S28" s="72"/>
      <c r="T28" s="72"/>
      <c r="U28" s="72"/>
      <c r="W28" s="72"/>
      <c r="X28" s="72"/>
      <c r="Z28" s="72"/>
      <c r="AB28" s="72"/>
      <c r="AC28" s="210"/>
      <c r="AD28" s="72"/>
      <c r="AE28" s="72"/>
      <c r="AF28" s="294"/>
    </row>
    <row r="29" spans="3:32" s="73" customFormat="1" ht="15.75" customHeight="1">
      <c r="C29" s="213"/>
      <c r="D29" s="214"/>
      <c r="E29" s="208"/>
      <c r="F29" s="208"/>
      <c r="G29" s="208"/>
      <c r="H29" s="72"/>
      <c r="I29" s="72"/>
      <c r="J29" s="72"/>
      <c r="K29" s="72"/>
      <c r="L29" s="209"/>
      <c r="M29" s="72"/>
      <c r="N29" s="72"/>
      <c r="O29" s="72"/>
      <c r="P29" s="72"/>
      <c r="Q29" s="72"/>
      <c r="S29" s="72"/>
      <c r="T29" s="72" t="s">
        <v>211</v>
      </c>
      <c r="U29" s="72"/>
      <c r="W29" s="72"/>
      <c r="X29" s="72"/>
      <c r="Z29" s="72"/>
      <c r="AB29" s="72"/>
      <c r="AC29" s="210"/>
      <c r="AD29" s="72"/>
      <c r="AE29" s="72"/>
      <c r="AF29" s="294"/>
    </row>
    <row r="30" spans="3:32" s="73" customFormat="1" ht="15.75" customHeight="1">
      <c r="C30" s="213"/>
      <c r="D30" s="214"/>
      <c r="E30" s="208"/>
      <c r="F30" s="208"/>
      <c r="G30" s="208"/>
      <c r="H30" s="74" t="s">
        <v>212</v>
      </c>
      <c r="P30" s="74"/>
      <c r="R30" s="74"/>
      <c r="T30" s="73" t="s">
        <v>248</v>
      </c>
      <c r="V30" s="74" t="s">
        <v>214</v>
      </c>
      <c r="X30" s="74" t="s">
        <v>215</v>
      </c>
      <c r="AC30" s="210"/>
      <c r="AF30" s="294"/>
    </row>
    <row r="31" spans="3:32" s="73" customFormat="1" ht="15.75" customHeight="1">
      <c r="C31" s="215"/>
      <c r="D31" s="214"/>
      <c r="E31" s="208"/>
      <c r="F31" s="208"/>
      <c r="G31" s="208"/>
      <c r="H31" s="75" t="s">
        <v>217</v>
      </c>
      <c r="I31" s="72"/>
      <c r="J31" s="74" t="s">
        <v>218</v>
      </c>
      <c r="L31" s="74" t="s">
        <v>219</v>
      </c>
      <c r="P31" s="75"/>
      <c r="R31" s="74"/>
      <c r="T31" s="74" t="s">
        <v>249</v>
      </c>
      <c r="V31" s="74" t="s">
        <v>221</v>
      </c>
      <c r="X31" s="76" t="s">
        <v>222</v>
      </c>
      <c r="AC31" s="210"/>
      <c r="AF31" s="294"/>
    </row>
    <row r="32" spans="3:32" s="73" customFormat="1" ht="15.75" customHeight="1">
      <c r="C32" s="216" t="s">
        <v>223</v>
      </c>
      <c r="D32" s="214"/>
      <c r="E32" s="208"/>
      <c r="F32" s="208"/>
      <c r="G32" s="210"/>
      <c r="H32" s="74" t="s">
        <v>224</v>
      </c>
      <c r="I32" s="72"/>
      <c r="J32" s="74" t="s">
        <v>225</v>
      </c>
      <c r="L32" s="75" t="s">
        <v>226</v>
      </c>
      <c r="N32" s="77" t="s">
        <v>227</v>
      </c>
      <c r="P32" s="74" t="s">
        <v>228</v>
      </c>
      <c r="R32" s="75"/>
      <c r="T32" s="75" t="s">
        <v>229</v>
      </c>
      <c r="V32" s="75" t="s">
        <v>230</v>
      </c>
      <c r="X32" s="77" t="s">
        <v>230</v>
      </c>
      <c r="Y32" s="210"/>
      <c r="Z32" s="74"/>
      <c r="AB32" s="74"/>
      <c r="AC32" s="210"/>
      <c r="AD32" s="74"/>
      <c r="AE32" s="74"/>
      <c r="AF32" s="294"/>
    </row>
    <row r="33" spans="4:32" s="73" customFormat="1" ht="15.75" customHeight="1">
      <c r="D33" s="216" t="s">
        <v>231</v>
      </c>
      <c r="E33" s="208"/>
      <c r="F33" s="208"/>
      <c r="G33" s="210"/>
      <c r="H33" s="217" t="s">
        <v>232</v>
      </c>
      <c r="I33" s="210"/>
      <c r="J33" s="217" t="s">
        <v>233</v>
      </c>
      <c r="L33" s="218" t="s">
        <v>217</v>
      </c>
      <c r="N33" s="217" t="s">
        <v>232</v>
      </c>
      <c r="P33" s="217" t="s">
        <v>234</v>
      </c>
      <c r="R33" s="219" t="s">
        <v>89</v>
      </c>
      <c r="T33" s="218" t="s">
        <v>235</v>
      </c>
      <c r="V33" s="219" t="s">
        <v>236</v>
      </c>
      <c r="X33" s="220" t="s">
        <v>237</v>
      </c>
      <c r="Z33" s="218" t="s">
        <v>39</v>
      </c>
      <c r="AB33" s="218" t="s">
        <v>84</v>
      </c>
      <c r="AC33" s="210"/>
      <c r="AD33" s="218" t="s">
        <v>35</v>
      </c>
      <c r="AE33" s="74"/>
      <c r="AF33" s="294"/>
    </row>
    <row r="34" spans="4:32" s="73" customFormat="1" ht="15.75" customHeight="1">
      <c r="D34" s="216"/>
      <c r="E34" s="208"/>
      <c r="F34" s="208"/>
      <c r="G34" s="210"/>
      <c r="H34" s="77"/>
      <c r="I34" s="210"/>
      <c r="J34" s="77"/>
      <c r="L34" s="77"/>
      <c r="P34" s="228"/>
      <c r="R34" s="229"/>
      <c r="T34" s="228"/>
      <c r="V34" s="229"/>
      <c r="X34" s="228"/>
      <c r="Z34" s="74"/>
      <c r="AB34" s="74"/>
      <c r="AC34" s="210"/>
      <c r="AD34" s="74"/>
      <c r="AE34" s="74"/>
      <c r="AF34" s="294"/>
    </row>
    <row r="35" spans="3:32" s="73" customFormat="1" ht="15.75" customHeight="1">
      <c r="C35" s="225"/>
      <c r="D35" s="216"/>
      <c r="E35" s="208"/>
      <c r="F35" s="208"/>
      <c r="G35" s="210"/>
      <c r="H35" s="230"/>
      <c r="I35" s="231"/>
      <c r="J35" s="230"/>
      <c r="K35" s="232"/>
      <c r="L35" s="230"/>
      <c r="M35" s="232"/>
      <c r="N35" s="230"/>
      <c r="O35" s="232"/>
      <c r="P35" s="233"/>
      <c r="Q35" s="232"/>
      <c r="R35" s="234"/>
      <c r="S35" s="232"/>
      <c r="T35" s="233"/>
      <c r="U35" s="232"/>
      <c r="V35" s="234"/>
      <c r="W35" s="232"/>
      <c r="X35" s="233"/>
      <c r="Y35" s="232"/>
      <c r="Z35" s="235"/>
      <c r="AA35" s="232"/>
      <c r="AB35" s="235"/>
      <c r="AC35" s="231"/>
      <c r="AD35" s="235"/>
      <c r="AE35" s="235"/>
      <c r="AF35" s="294"/>
    </row>
    <row r="36" spans="3:31" ht="15.75" customHeight="1">
      <c r="C36" s="236" t="s">
        <v>250</v>
      </c>
      <c r="H36" s="237">
        <f>ROUND(+H11/$AD$11,4)</f>
        <v>0.0911</v>
      </c>
      <c r="I36" s="238"/>
      <c r="J36" s="237">
        <f>ROUND(+J11/$AD$11,4)</f>
        <v>0.0888</v>
      </c>
      <c r="K36" s="238"/>
      <c r="L36" s="237">
        <f>ROUND(+L11/$AD$11,4)</f>
        <v>0.7302</v>
      </c>
      <c r="M36" s="238"/>
      <c r="N36" s="237">
        <f>ROUND(+N11/$AD$11,4)</f>
        <v>0.0517</v>
      </c>
      <c r="O36" s="238"/>
      <c r="P36" s="237">
        <f>ROUND(+P11/$AD$11,4)</f>
        <v>0.0057</v>
      </c>
      <c r="Q36" s="238"/>
      <c r="R36" s="237">
        <f>ROUND(+R11/$AD$11,4)</f>
        <v>0.0126</v>
      </c>
      <c r="S36" s="238"/>
      <c r="T36" s="237">
        <f>ROUND(+T11/$AD$11,4)</f>
        <v>0.0166</v>
      </c>
      <c r="U36" s="238"/>
      <c r="V36" s="237">
        <f>ROUND(+V11/$AD$11,4)</f>
        <v>0.0094</v>
      </c>
      <c r="W36" s="238"/>
      <c r="X36" s="237">
        <f>ROUND(+X11/$AD$11,4)</f>
        <v>0.0132</v>
      </c>
      <c r="Y36" s="238"/>
      <c r="Z36" s="237">
        <f>ROUND(+Z11/$AD$11,4)</f>
        <v>0.0418</v>
      </c>
      <c r="AA36" s="238"/>
      <c r="AB36" s="298">
        <f>ROUND(+AB11/$AD$11,4)+0.0002</f>
        <v>-0.0611</v>
      </c>
      <c r="AC36" s="231"/>
      <c r="AD36" s="237">
        <f>SUM(H36:AB36)</f>
        <v>1.0000000000000002</v>
      </c>
      <c r="AE36" s="237"/>
    </row>
    <row r="37" spans="3:31" ht="15.75" customHeight="1">
      <c r="C37" s="239" t="s">
        <v>53</v>
      </c>
      <c r="H37" s="238"/>
      <c r="I37" s="238"/>
      <c r="J37" s="238"/>
      <c r="K37" s="238"/>
      <c r="L37" s="240"/>
      <c r="M37" s="238"/>
      <c r="N37" s="240"/>
      <c r="O37" s="238"/>
      <c r="P37" s="238"/>
      <c r="Q37" s="238"/>
      <c r="R37" s="240"/>
      <c r="S37" s="238"/>
      <c r="T37" s="238"/>
      <c r="U37" s="238"/>
      <c r="V37" s="240"/>
      <c r="W37" s="238"/>
      <c r="X37" s="238"/>
      <c r="Y37" s="238"/>
      <c r="Z37" s="238"/>
      <c r="AA37" s="238"/>
      <c r="AB37" s="238"/>
      <c r="AC37" s="231"/>
      <c r="AD37" s="237"/>
      <c r="AE37" s="237"/>
    </row>
    <row r="38" spans="8:31" ht="15.75" customHeight="1">
      <c r="H38" s="238"/>
      <c r="I38" s="238"/>
      <c r="J38" s="238"/>
      <c r="K38" s="238"/>
      <c r="L38" s="240"/>
      <c r="M38" s="238"/>
      <c r="N38" s="240"/>
      <c r="O38" s="238"/>
      <c r="P38" s="238"/>
      <c r="Q38" s="238"/>
      <c r="R38" s="240"/>
      <c r="S38" s="238"/>
      <c r="T38" s="238"/>
      <c r="U38" s="238"/>
      <c r="V38" s="240"/>
      <c r="W38" s="238"/>
      <c r="X38" s="238"/>
      <c r="Y38" s="238"/>
      <c r="Z38" s="238"/>
      <c r="AA38" s="238"/>
      <c r="AB38" s="238"/>
      <c r="AC38" s="231"/>
      <c r="AD38" s="237"/>
      <c r="AE38" s="237"/>
    </row>
    <row r="39" spans="3:31" ht="15.75" customHeight="1">
      <c r="C39" s="236" t="s">
        <v>251</v>
      </c>
      <c r="H39" s="237">
        <f>ROUND(+H14/$AD$14,4)</f>
        <v>0.1725</v>
      </c>
      <c r="I39" s="238"/>
      <c r="J39" s="237">
        <f>ROUND(+J14/$AD$14,4)</f>
        <v>0.2258</v>
      </c>
      <c r="K39" s="238"/>
      <c r="L39" s="237">
        <f>ROUND(+L14/$AD$14,4)</f>
        <v>0.0957</v>
      </c>
      <c r="M39" s="238"/>
      <c r="N39" s="237">
        <f>ROUND(+N14/$AD$14,4)</f>
        <v>0.3879</v>
      </c>
      <c r="O39" s="238"/>
      <c r="P39" s="298">
        <f>ROUND(+P14/$AD$14,4)</f>
        <v>-0.0145</v>
      </c>
      <c r="Q39" s="238"/>
      <c r="R39" s="237">
        <f>ROUND(+R14/$AD$14,4)</f>
        <v>0.0242</v>
      </c>
      <c r="S39" s="238"/>
      <c r="T39" s="237">
        <f>ROUND(+T14/$AD$14,4)</f>
        <v>0.0185</v>
      </c>
      <c r="U39" s="238"/>
      <c r="V39" s="237">
        <f>ROUND(+V14/$AD$14,4)</f>
        <v>0.0139</v>
      </c>
      <c r="W39" s="238"/>
      <c r="X39" s="237">
        <f>ROUND(+X14/$AD$14,4)</f>
        <v>0.0669</v>
      </c>
      <c r="Y39" s="238"/>
      <c r="Z39" s="237">
        <f>ROUND(+Z14/$AD$14,4)-0.0001</f>
        <v>0.0079</v>
      </c>
      <c r="AA39" s="238"/>
      <c r="AB39" s="237">
        <f>ROUND(+AB14/$AD$14,4)</f>
        <v>0.0012</v>
      </c>
      <c r="AC39" s="231"/>
      <c r="AD39" s="237">
        <f>SUM(H39:AB39)</f>
        <v>1</v>
      </c>
      <c r="AE39" s="237"/>
    </row>
    <row r="40" spans="3:31" ht="15.75" customHeight="1">
      <c r="C40" s="239" t="s">
        <v>252</v>
      </c>
      <c r="H40" s="238"/>
      <c r="I40" s="238"/>
      <c r="J40" s="238"/>
      <c r="K40" s="238"/>
      <c r="L40" s="240"/>
      <c r="M40" s="238"/>
      <c r="N40" s="240"/>
      <c r="O40" s="238"/>
      <c r="P40" s="238"/>
      <c r="Q40" s="238"/>
      <c r="R40" s="240"/>
      <c r="S40" s="238"/>
      <c r="T40" s="238"/>
      <c r="U40" s="238"/>
      <c r="V40" s="240"/>
      <c r="W40" s="238"/>
      <c r="X40" s="238"/>
      <c r="Y40" s="238"/>
      <c r="Z40" s="238"/>
      <c r="AA40" s="238"/>
      <c r="AB40" s="238"/>
      <c r="AC40" s="231"/>
      <c r="AD40" s="237"/>
      <c r="AE40" s="237"/>
    </row>
    <row r="41" spans="8:31" ht="15.75" customHeight="1">
      <c r="H41" s="238"/>
      <c r="I41" s="238"/>
      <c r="J41" s="238"/>
      <c r="K41" s="238"/>
      <c r="L41" s="240"/>
      <c r="M41" s="238"/>
      <c r="N41" s="240"/>
      <c r="O41" s="238"/>
      <c r="P41" s="238"/>
      <c r="Q41" s="238"/>
      <c r="R41" s="240"/>
      <c r="S41" s="238"/>
      <c r="T41" s="238"/>
      <c r="U41" s="238"/>
      <c r="V41" s="240"/>
      <c r="W41" s="238"/>
      <c r="X41" s="238"/>
      <c r="Y41" s="238"/>
      <c r="Z41" s="238"/>
      <c r="AA41" s="238"/>
      <c r="AB41" s="238"/>
      <c r="AC41" s="231"/>
      <c r="AD41" s="237"/>
      <c r="AE41" s="237"/>
    </row>
  </sheetData>
  <printOptions horizontalCentered="1"/>
  <pageMargins left="0.25" right="0" top="0.5" bottom="0.5" header="0" footer="0"/>
  <pageSetup horizontalDpi="300" verticalDpi="300" orientation="landscape" paperSize="9" scale="80" r:id="rId1"/>
  <headerFooter alignWithMargins="0">
    <oddHeader>&amp;R&amp;"Times New Roman,Bold"&amp;16FINAL</oddHeader>
    <oddFooter>&amp;L&amp;"Times New Roman,Italic"&amp;9Consolidated Results For The 4th Quarter 31 December 2002&amp;C&amp;"Times New Roman,Italic"&amp;9Page 6 of 10&amp;R&amp;"Times New Roman,Italic"&amp;9&amp;F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Report for the 6 months ended 30.6.94</dc:title>
  <dc:subject/>
  <dc:creator>1-cheng</dc:creator>
  <cp:keywords/>
  <dc:description/>
  <cp:lastModifiedBy>Cheng H P</cp:lastModifiedBy>
  <cp:lastPrinted>2003-02-28T08:38:01Z</cp:lastPrinted>
  <dcterms:created xsi:type="dcterms:W3CDTF">1998-07-22T03:18:27Z</dcterms:created>
  <dcterms:modified xsi:type="dcterms:W3CDTF">2003-02-28T08:38:14Z</dcterms:modified>
  <cp:category/>
  <cp:version/>
  <cp:contentType/>
  <cp:contentStatus/>
</cp:coreProperties>
</file>