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525" tabRatio="386" activeTab="0"/>
  </bookViews>
  <sheets>
    <sheet name="30.09.2000" sheetId="1" r:id="rId1"/>
  </sheets>
  <definedNames>
    <definedName name="__123Graph_A" localSheetId="0" hidden="1">'30.09.2000'!$D$17:$D$222</definedName>
    <definedName name="__123Graph_B" localSheetId="0" hidden="1">'30.09.2000'!$G$17:$G$222</definedName>
    <definedName name="__123Graph_X" localSheetId="0" hidden="1">'30.09.2000'!$D$17:$D$222</definedName>
    <definedName name="_xlnm.Print_Area" localSheetId="0">'30.09.2000'!$B$1:$P$306</definedName>
  </definedNames>
  <calcPr fullCalcOnLoad="1"/>
</workbook>
</file>

<file path=xl/sharedStrings.xml><?xml version="1.0" encoding="utf-8"?>
<sst xmlns="http://schemas.openxmlformats.org/spreadsheetml/2006/main" count="371" uniqueCount="279">
  <si>
    <t>All figures in RM'000</t>
  </si>
  <si>
    <t>1.</t>
  </si>
  <si>
    <t>Turnover</t>
  </si>
  <si>
    <t>2.</t>
  </si>
  <si>
    <t>Taxation</t>
  </si>
  <si>
    <t>3.</t>
  </si>
  <si>
    <t>(i)</t>
  </si>
  <si>
    <t>(ii)</t>
  </si>
  <si>
    <t>(iii)</t>
  </si>
  <si>
    <t>CONSOLIDATED INCOME STATEMENTS</t>
  </si>
  <si>
    <t>INDIVIDUAL QUARTER</t>
  </si>
  <si>
    <t>CUMULATIVE QUARTER</t>
  </si>
  <si>
    <t>Quarter</t>
  </si>
  <si>
    <t>Corresponding</t>
  </si>
  <si>
    <t>Preceding</t>
  </si>
  <si>
    <t>Year</t>
  </si>
  <si>
    <t>Current</t>
  </si>
  <si>
    <t>To-date</t>
  </si>
  <si>
    <t>Period</t>
  </si>
  <si>
    <t>(a)</t>
  </si>
  <si>
    <t>(b)</t>
  </si>
  <si>
    <t>(c)</t>
  </si>
  <si>
    <t>Investment income</t>
  </si>
  <si>
    <t>extraordinary items</t>
  </si>
  <si>
    <t>Interest on borrowings</t>
  </si>
  <si>
    <t>Depreciation and amortisation</t>
  </si>
  <si>
    <t>(d)</t>
  </si>
  <si>
    <t>(e)</t>
  </si>
  <si>
    <t>items</t>
  </si>
  <si>
    <t>Other income including interest income</t>
  </si>
  <si>
    <t>Exceptional items</t>
  </si>
  <si>
    <t>Operating profit before interest on borrowings,</t>
  </si>
  <si>
    <t>income tax, minority interests and extraordinary</t>
  </si>
  <si>
    <t>Operating profit after interest on borrowings,</t>
  </si>
  <si>
    <t>items but before income tax, minority interests</t>
  </si>
  <si>
    <t>and extraordinary items</t>
  </si>
  <si>
    <t>(f)</t>
  </si>
  <si>
    <t>Share in the results of associated companies</t>
  </si>
  <si>
    <t>(g)</t>
  </si>
  <si>
    <t>Profit before taxation, minority interests and</t>
  </si>
  <si>
    <t>(h)</t>
  </si>
  <si>
    <t>Profit after taxation before minority interests</t>
  </si>
  <si>
    <t>less minority interests</t>
  </si>
  <si>
    <t>(j)</t>
  </si>
  <si>
    <t>(k)</t>
  </si>
  <si>
    <t>Extraordinary items</t>
  </si>
  <si>
    <t>Profit after taxation attributable to members of</t>
  </si>
  <si>
    <t>the Company</t>
  </si>
  <si>
    <t>Extraordinary items attributable to members</t>
  </si>
  <si>
    <t>of the Company</t>
  </si>
  <si>
    <t>(l)</t>
  </si>
  <si>
    <t xml:space="preserve">Earnings per share based on 2(j) above after </t>
  </si>
  <si>
    <t>deducting any provision for preference</t>
  </si>
  <si>
    <t>dividends, if any:-</t>
  </si>
  <si>
    <t>shares) (sen)</t>
  </si>
  <si>
    <t>CONSOLIDATED BALANCE SHEET</t>
  </si>
  <si>
    <t>As at</t>
  </si>
  <si>
    <t>Financial Year</t>
  </si>
  <si>
    <t>End</t>
  </si>
  <si>
    <t>Fully diluted (sen)</t>
  </si>
  <si>
    <t>4.</t>
  </si>
  <si>
    <t>5.</t>
  </si>
  <si>
    <t>Current Assets</t>
  </si>
  <si>
    <t>Stocks</t>
  </si>
  <si>
    <t>Other debtors</t>
  </si>
  <si>
    <t>Amount due from associates</t>
  </si>
  <si>
    <t>6.</t>
  </si>
  <si>
    <t>Current Liabilities</t>
  </si>
  <si>
    <t>Bills payable</t>
  </si>
  <si>
    <t>Trade creditors</t>
  </si>
  <si>
    <t>Other creditors</t>
  </si>
  <si>
    <t>Provision for dividend</t>
  </si>
  <si>
    <t>Provision for taxation</t>
  </si>
  <si>
    <t>7.</t>
  </si>
  <si>
    <t>8.</t>
  </si>
  <si>
    <t>Shareholders' Funds</t>
  </si>
  <si>
    <t>Reserves</t>
  </si>
  <si>
    <t>Unappropriated profit</t>
  </si>
  <si>
    <t>Capital reserve</t>
  </si>
  <si>
    <t>Share premium account</t>
  </si>
  <si>
    <t>Revaluation reserve</t>
  </si>
  <si>
    <t>Exchange fluctuation reserve</t>
  </si>
  <si>
    <t>9.</t>
  </si>
  <si>
    <t>10.</t>
  </si>
  <si>
    <t>11.</t>
  </si>
  <si>
    <t>12.</t>
  </si>
  <si>
    <t>Net tangible assets per share (sen)</t>
  </si>
  <si>
    <t>Other long term liabilities</t>
  </si>
  <si>
    <t>Long term borrowings</t>
  </si>
  <si>
    <t>Minority interests</t>
  </si>
  <si>
    <t>Trade debtors</t>
  </si>
  <si>
    <t>Short term investments</t>
  </si>
  <si>
    <t xml:space="preserve"> as follows :-</t>
  </si>
  <si>
    <t>NOTES</t>
  </si>
  <si>
    <t>consolidation as those used in the preparation of the most recent annual financial statements.</t>
  </si>
  <si>
    <t>Accounting policies</t>
  </si>
  <si>
    <t>There were no extraordinary items for the financial periods under review.</t>
  </si>
  <si>
    <t>Taxation comprises:-</t>
  </si>
  <si>
    <t>Malaysian taxation based on profit for the period:-</t>
  </si>
  <si>
    <t>Deferred</t>
  </si>
  <si>
    <t>Share of taxation of associated companies</t>
  </si>
  <si>
    <t>Foreign taxation</t>
  </si>
  <si>
    <t>Under/(over) provision in prior years</t>
  </si>
  <si>
    <t>Pre-acquisition profit</t>
  </si>
  <si>
    <t>There were no pre-acquisition profits or losses for the financial periods under review.</t>
  </si>
  <si>
    <t>Quoted securities</t>
  </si>
  <si>
    <t>RM'000</t>
  </si>
  <si>
    <t>At cost</t>
  </si>
  <si>
    <t>At book value</t>
  </si>
  <si>
    <t>Market value</t>
  </si>
  <si>
    <t>Changes in the composition of the Group</t>
  </si>
  <si>
    <t>Group borrowings</t>
  </si>
  <si>
    <t>Seasonal or cyclical factors</t>
  </si>
  <si>
    <t>Status of corporate proposals</t>
  </si>
  <si>
    <t>Repayments due within the next 12 months</t>
  </si>
  <si>
    <t>Long term bank loans</t>
  </si>
  <si>
    <t>Secured</t>
  </si>
  <si>
    <t>Unsecured</t>
  </si>
  <si>
    <t>Short term bank borrowings</t>
  </si>
  <si>
    <t>Current portion of term loan</t>
  </si>
  <si>
    <t>Total</t>
  </si>
  <si>
    <t>13.</t>
  </si>
  <si>
    <t>Contingent liabilities</t>
  </si>
  <si>
    <t>14.</t>
  </si>
  <si>
    <t>15.</t>
  </si>
  <si>
    <t>Material litigation</t>
  </si>
  <si>
    <t>16.</t>
  </si>
  <si>
    <t>Segmental reporting</t>
  </si>
  <si>
    <t>17.</t>
  </si>
  <si>
    <t>Material changes in the quarterly results compared to the results of the preceding quarter</t>
  </si>
  <si>
    <t>18.</t>
  </si>
  <si>
    <t>19.</t>
  </si>
  <si>
    <t>20.</t>
  </si>
  <si>
    <t>Variance of actual profit from forecast profit</t>
  </si>
  <si>
    <t>Not applicable</t>
  </si>
  <si>
    <t>Profit</t>
  </si>
  <si>
    <t>before</t>
  </si>
  <si>
    <t>taxation</t>
  </si>
  <si>
    <t>employed</t>
  </si>
  <si>
    <t>External</t>
  </si>
  <si>
    <t>Inter</t>
  </si>
  <si>
    <t>Analysis by activity</t>
  </si>
  <si>
    <t>Food industries</t>
  </si>
  <si>
    <t>Hotels</t>
  </si>
  <si>
    <t>Shipping</t>
  </si>
  <si>
    <t>Commodity trading</t>
  </si>
  <si>
    <t>Plantations</t>
  </si>
  <si>
    <t>Others</t>
  </si>
  <si>
    <t>Inter segment sales</t>
  </si>
  <si>
    <t>Short term loan</t>
  </si>
  <si>
    <t>Short term borrowings</t>
  </si>
  <si>
    <t>depreciation and amortisation, exceptional items,</t>
  </si>
  <si>
    <t>depreciation and amortisation and exceptional</t>
  </si>
  <si>
    <t>Fixed Assets</t>
  </si>
  <si>
    <t>Investment in Associated Companies</t>
  </si>
  <si>
    <t>Long Term Investments</t>
  </si>
  <si>
    <t>Intangible Assets</t>
  </si>
  <si>
    <t>Net Current Assets</t>
  </si>
  <si>
    <t>Share Capital</t>
  </si>
  <si>
    <t>Cash and bank balances</t>
  </si>
  <si>
    <t>Current Year</t>
  </si>
  <si>
    <t>Short term loan (USD)</t>
  </si>
  <si>
    <t>Off  balance sheet financial instruments</t>
  </si>
  <si>
    <t>Preceding Year</t>
  </si>
  <si>
    <t>As At End of</t>
  </si>
  <si>
    <t>Land held for development at cost</t>
  </si>
  <si>
    <t>less :</t>
  </si>
  <si>
    <t>Property, entertainment and retailing</t>
  </si>
  <si>
    <t>Manufacturing and services</t>
  </si>
  <si>
    <t xml:space="preserve">N/A  </t>
  </si>
  <si>
    <t>Group share of associated companies' turnover</t>
  </si>
  <si>
    <t>As the natural cropping pattern of the oil palm plantations declines to a trough in the first half of the year and rises</t>
  </si>
  <si>
    <t>Bank overdrafts</t>
  </si>
  <si>
    <t>Kuala Lumpur</t>
  </si>
  <si>
    <t>Tan Teong Boon</t>
  </si>
  <si>
    <t>Company Secretary</t>
  </si>
  <si>
    <t>Goodwill on consolidation</t>
  </si>
  <si>
    <t>QUARTERLY REPORT ON CONSOLIDATED RESULTS FOR THE FINANCIAL QUARTER</t>
  </si>
  <si>
    <t>Deposits with banks and  financial institutions</t>
  </si>
  <si>
    <t>Amount due to associated companies</t>
  </si>
  <si>
    <t xml:space="preserve">The accounts of the Group are prepared using the same accounting policies, methods of computation and basis of </t>
  </si>
  <si>
    <t>The Group's operations are not affected by any seasonal or cyclical factors except for the oil palm plantations division.</t>
  </si>
  <si>
    <t>to a peak in the second half , the profits of the plantations and mills will be affected accordingly.</t>
  </si>
  <si>
    <t>There were no issuances and repayment of debt and equity securities, share buy-backs, share cancellations, shares held</t>
  </si>
  <si>
    <t>Review of performance of the Company and its principal subsidiaries</t>
  </si>
  <si>
    <t>Prospects for the current financial year</t>
  </si>
  <si>
    <t>No geographical analysis has been prepared as the Group's business interests are predominantly located in Malaysia.</t>
  </si>
  <si>
    <t>Profit on sale of unquoted investments and / or properties</t>
  </si>
  <si>
    <t xml:space="preserve">   -</t>
  </si>
  <si>
    <t>Taxation recoverable</t>
  </si>
  <si>
    <t>The Board of Directors is pleased to announce the audited Group results for the financial quarter ended 30th September 1999</t>
  </si>
  <si>
    <t>About 2,176 hectares of land belonging to a subsidiary company, Suburmas Plantations Sdn Bhd ("Suburmas"), was</t>
  </si>
  <si>
    <t>Basic (based on 367,967,343 ordinary</t>
  </si>
  <si>
    <t>(The figures have not been audited)</t>
  </si>
  <si>
    <t>segment</t>
  </si>
  <si>
    <t>assets</t>
  </si>
  <si>
    <t>Profit on sale of investments</t>
  </si>
  <si>
    <t>The Group's contingent liabilities as at the date of this announcement are as follows :-</t>
  </si>
  <si>
    <t>associated company</t>
  </si>
  <si>
    <t>Guarantees given by the Company to secure banking facilities granted to an</t>
  </si>
  <si>
    <t>associated companies.</t>
  </si>
  <si>
    <t>Guarantees given by subsidiary companies to secure banking facilities granted to</t>
  </si>
  <si>
    <t>hectares of land in Sungai Sugut District of Beluran, Sabah.</t>
  </si>
  <si>
    <t>our subsidiary company, PPB Oil Palms Berhad (PPBOP), acquired 100% of Aktif Kukuh Sdn Bhd, which owns 250.3</t>
  </si>
  <si>
    <t>the Company has completed the disposal of its 30% equity interest in Saratok Palm Oil Mill Sdn Bhd  to PPBOP.</t>
  </si>
  <si>
    <t>million was completed.</t>
  </si>
  <si>
    <t>the disposal by the Company to Chemquest Sdn Bhd of 2,500,000 ordinary shares of RM1 each representing the</t>
  </si>
  <si>
    <t>entire issued and paid-up share capital of Minsec Engineering Services Sdn Bhd for a cash consideration of RM9.550</t>
  </si>
  <si>
    <t>the acquisition by FFM Berhad from Malayan Sugar Manufacturing Co Bhd of 4.078 million ordinary shares of RM1</t>
  </si>
  <si>
    <t>each representing 22.7% equity interest in Tego Sdn Bhd at a cash consideration of RM12.234 million was completed.</t>
  </si>
  <si>
    <t>the proposed merger of the edible oil refining operations of our subsidiary companies, PPBOP and FFM.</t>
  </si>
  <si>
    <t>By Order of the Board</t>
  </si>
  <si>
    <t>Total purchases and disposals of quoted securities for the current financial year to-date are as follows:-</t>
  </si>
  <si>
    <t>Profit on disposal</t>
  </si>
  <si>
    <t>Profit on sale of properties</t>
  </si>
  <si>
    <t>-</t>
  </si>
  <si>
    <t>During the current financial year to-date, the following were the changes in the composition of the Group :-</t>
  </si>
  <si>
    <t>practicable date which is not earlier than 7 days from the date of this quarterly report.</t>
  </si>
  <si>
    <t>the Company has completed the disposal of its 30% equity interest in Bintulu Adhesives &amp; Chemicals Sdn Bhd.</t>
  </si>
  <si>
    <t>(formerly known as Perlis Plantations Berhad)</t>
  </si>
  <si>
    <t>PPB GROUP BERHAD  (8167-W)</t>
  </si>
  <si>
    <t>Total proceed from disposals</t>
  </si>
  <si>
    <t>Total cost of purchases</t>
  </si>
  <si>
    <t>The following corporate proposal that has been announced but not yet  completed at the  date of this announcement :-</t>
  </si>
  <si>
    <t>compulsorily acquired by the Sarawak State Government on 30 June 1999.  Suburmas has accepted the net</t>
  </si>
  <si>
    <t>compensation of RM16,538,090 under protest and has applied to the Lands and Survey Department in Bintulu to refer</t>
  </si>
  <si>
    <t>the matter to the High Court.  The amount claimed by Suburmas is RM77,300,000 based on a valuation by Messrs CH</t>
  </si>
  <si>
    <t>Williams, Talhar &amp;Yeo Sdn Bhd.  The High Court has yet to set the date of hearing.</t>
  </si>
  <si>
    <t>On 14 July 2000,  a legal suit was filed at the High Court of Sabah and Sarawak at Sandakan against the Government</t>
  </si>
  <si>
    <t>Hibumas and Penumilek have sought legal advice on the above suit, and the directors of Hibumas and Penumilek are</t>
  </si>
  <si>
    <t>of  the State of Sabah challenging the alienation by the Sabah State Government to our subsidiaries, Hibumas Sdn</t>
  </si>
  <si>
    <t>hectares) alienated to Hibumas and Penumilek, who were named as the Second and Third Defendants respectively.</t>
  </si>
  <si>
    <t>and Bonggaya District of Sandakan (the said lands).  The said lands form part of a total area of 25,784 acres (10,434</t>
  </si>
  <si>
    <t>21.</t>
  </si>
  <si>
    <t>Bhd (Hibumas) and Penumilek Sdn Bhd (Penumilek) of a total of 5,700 acres (2,307 hectares) of land situated in Sugut</t>
  </si>
  <si>
    <t>ENDED 30TH SEPTEMBER 2000</t>
  </si>
  <si>
    <t xml:space="preserve"> </t>
  </si>
  <si>
    <t>Control</t>
  </si>
  <si>
    <t>An interim dividend of 10% comprising 5% tax exempt and 5% less 28% income tax in respect of the financial year ending</t>
  </si>
  <si>
    <t>31 December 2000 was paid on 22nd September 2000.</t>
  </si>
  <si>
    <t>10th November 2000</t>
  </si>
  <si>
    <t>Loss on sale of subsidiary companies</t>
  </si>
  <si>
    <t>The Group does not have any financial instruments with off balance sheet risk as at 4th November 2000, the latest</t>
  </si>
  <si>
    <t>subsequent to the Company's disposal to PPBOP of its 21.0% interest in Agri-Sabah Fertilizer Sdn Bhd (ASF), PPBOP</t>
  </si>
  <si>
    <t>has subscribed for an additional 1,004,630 shares for cash at par in ASF pursuant to a rights issue.  The Group's interest</t>
  </si>
  <si>
    <t>in ASF has now increased from 21.0%  to 22.7%.</t>
  </si>
  <si>
    <t>Total investments in quoted securities as at 30 September 2000 are as follows:-</t>
  </si>
  <si>
    <t>The Group profit before tax for the third quarter under review of RM129.566 million was 70.7% higher when compared to</t>
  </si>
  <si>
    <t>a)</t>
  </si>
  <si>
    <t>higher raw material and fuels costs for the food division and lower edible oil refining margins;</t>
  </si>
  <si>
    <t>b)</t>
  </si>
  <si>
    <t>c)</t>
  </si>
  <si>
    <t>Retail and entertainment operations continued to incur losses.</t>
  </si>
  <si>
    <t>For the 9 months ended 30th September 2000,  Group profit before tax of RM257.152 million was 28.8% lower when</t>
  </si>
  <si>
    <t>compared to RM361.030 million for the same period last year.  The lower profits are attributed to :-</t>
  </si>
  <si>
    <t>Based on prevailing trading conditions and with profits from the divestment of certain investments, Group profit before</t>
  </si>
  <si>
    <t>lower CPO prices and FFB production; and</t>
  </si>
  <si>
    <t>Dividend</t>
  </si>
  <si>
    <t>The Directors do not recommend any dividend for the period under review.</t>
  </si>
  <si>
    <t>RM75.887 million for the preceding quarter.  The increase in profit before tax was mainly due to improved performance</t>
  </si>
  <si>
    <t>less favourable selling prices for gloves and microspheres and reduced contributions from utilities and waste</t>
  </si>
  <si>
    <t>management services.</t>
  </si>
  <si>
    <t>tax for the full year 2000 is expected to be comparable to the previous year's profit of RM 369.5 million.</t>
  </si>
  <si>
    <t>by the food division and exceptional gains of RM24.122 million from the sale of investments.</t>
  </si>
  <si>
    <t>Profit attributable to members of PPB Group Berhad</t>
  </si>
  <si>
    <t>of the opinion that it is without merit.  The management of Hibumas and Penumilek had filed in an application to strike</t>
  </si>
  <si>
    <t>March 2001.</t>
  </si>
  <si>
    <t>out the plaintiff's writ of summons and statement of claim on 12 September 2000.  Hearing has been fixed on 12 to 14</t>
  </si>
  <si>
    <t>RM13.8million. PTMS, which is established in Indonesia, owns 15,200 hectares of land in Central Kalimantan,</t>
  </si>
  <si>
    <t>Indonesia,suitable for oil palm cultivation.</t>
  </si>
  <si>
    <t>as treasury shares and resale of treasury shares during the period under review.</t>
  </si>
  <si>
    <t>Gain/(Loss) on sale of associated companies</t>
  </si>
  <si>
    <t>Total Group borrowings as at 30 September 2000 are as follows:-</t>
  </si>
  <si>
    <t>Group for the period under review.</t>
  </si>
  <si>
    <t>subscription by PPBOP of 90% in the issued share capital of PT Mustika Sembuluh (PTMS) for cash equivalent to</t>
  </si>
  <si>
    <t>There were no sales of unquoted investments.  There was a profit on sale of properties amounting to RM1,455,000 by the</t>
  </si>
  <si>
    <t>completed.</t>
  </si>
  <si>
    <t>ordinary shares of USD1,000 each in PT Healthcare Glovindo for a cash consideration of USD3.564million was</t>
  </si>
  <si>
    <t>the disposal by Masuma Trading Co Ltd to Chemquest Overseas Ltd of its 90% equity interest comprising 1,080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</si>
</sst>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dd\-mmm_)"/>
    <numFmt numFmtId="185" formatCode="#,##0.0_);\(#,##0.0\)"/>
    <numFmt numFmtId="186" formatCode="0.0%"/>
    <numFmt numFmtId="187" formatCode="dd\-mmm\-yy_)"/>
    <numFmt numFmtId="188" formatCode="d\-mmm\-yyyy"/>
    <numFmt numFmtId="189" formatCode="#,##0;[Red]\(#,##0\)"/>
    <numFmt numFmtId="190" formatCode="#,##0.0_);[Red]\(#,##0.0\)"/>
    <numFmt numFmtId="191" formatCode="_(* #,##0_);[Red]_(* \(#,##0\);_(* &quot;-&quot;_);_(@_)"/>
    <numFmt numFmtId="192" formatCode="0_);[Red]\(0\)"/>
    <numFmt numFmtId="193" formatCode="_(* #,##0.0_);[Red]_(* \(#,##0.0\);_(* &quot;-&quot;_);_(@_)"/>
    <numFmt numFmtId="194" formatCode="_(* #,##0.00_);[Red]_(* \(#,##0.00\);_(* &quot;-&quot;_);_(@_)"/>
    <numFmt numFmtId="195" formatCode="dd/mmm/yyyy"/>
    <numFmt numFmtId="196" formatCode="d/mmm/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</numFmts>
  <fonts count="18">
    <font>
      <sz val="10"/>
      <name val="Times New Roman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24">
    <xf numFmtId="37" fontId="0" fillId="0" borderId="0" xfId="0" applyAlignment="1">
      <alignment/>
    </xf>
    <xf numFmtId="37" fontId="7" fillId="0" borderId="0" xfId="0" applyFont="1" applyAlignment="1">
      <alignment/>
    </xf>
    <xf numFmtId="37" fontId="7" fillId="0" borderId="0" xfId="0" applyFont="1" applyAlignment="1">
      <alignment horizontal="right"/>
    </xf>
    <xf numFmtId="37" fontId="7" fillId="0" borderId="0" xfId="0" applyFont="1" applyAlignment="1">
      <alignment horizontal="left"/>
    </xf>
    <xf numFmtId="37" fontId="8" fillId="0" borderId="0" xfId="0" applyFont="1" applyAlignment="1">
      <alignment/>
    </xf>
    <xf numFmtId="37" fontId="7" fillId="0" borderId="0" xfId="0" applyFont="1" applyBorder="1" applyAlignment="1">
      <alignment/>
    </xf>
    <xf numFmtId="37" fontId="9" fillId="0" borderId="0" xfId="0" applyFont="1" applyAlignment="1">
      <alignment horizontal="left"/>
    </xf>
    <xf numFmtId="37" fontId="7" fillId="0" borderId="0" xfId="0" applyFont="1" applyAlignment="1">
      <alignment horizontal="center"/>
    </xf>
    <xf numFmtId="15" fontId="7" fillId="0" borderId="0" xfId="0" applyNumberFormat="1" applyFont="1" applyBorder="1" applyAlignment="1">
      <alignment/>
    </xf>
    <xf numFmtId="37" fontId="8" fillId="0" borderId="0" xfId="0" applyFont="1" applyAlignment="1">
      <alignment horizontal="center"/>
    </xf>
    <xf numFmtId="37" fontId="7" fillId="0" borderId="0" xfId="0" applyFont="1" applyAlignment="1" quotePrefix="1">
      <alignment horizontal="center"/>
    </xf>
    <xf numFmtId="37" fontId="7" fillId="0" borderId="0" xfId="0" applyFont="1" applyAlignment="1">
      <alignment/>
    </xf>
    <xf numFmtId="37" fontId="8" fillId="0" borderId="0" xfId="0" applyFont="1" applyAlignment="1">
      <alignment/>
    </xf>
    <xf numFmtId="37" fontId="6" fillId="0" borderId="0" xfId="0" applyFont="1" applyAlignment="1">
      <alignment/>
    </xf>
    <xf numFmtId="15" fontId="7" fillId="0" borderId="0" xfId="0" applyNumberFormat="1" applyFont="1" applyAlignment="1">
      <alignment horizontal="center"/>
    </xf>
    <xf numFmtId="15" fontId="8" fillId="0" borderId="0" xfId="0" applyNumberFormat="1" applyFont="1" applyBorder="1" applyAlignment="1">
      <alignment/>
    </xf>
    <xf numFmtId="37" fontId="8" fillId="0" borderId="1" xfId="0" applyFont="1" applyBorder="1" applyAlignment="1">
      <alignment horizontal="centerContinuous"/>
    </xf>
    <xf numFmtId="15" fontId="8" fillId="0" borderId="0" xfId="0" applyNumberFormat="1" applyFont="1" applyAlignment="1">
      <alignment horizontal="center"/>
    </xf>
    <xf numFmtId="37" fontId="7" fillId="0" borderId="0" xfId="0" applyFont="1" applyAlignment="1" quotePrefix="1">
      <alignment/>
    </xf>
    <xf numFmtId="37" fontId="9" fillId="0" borderId="0" xfId="0" applyFont="1" applyAlignment="1">
      <alignment/>
    </xf>
    <xf numFmtId="37" fontId="7" fillId="0" borderId="0" xfId="0" applyFont="1" applyAlignment="1" quotePrefix="1">
      <alignment/>
    </xf>
    <xf numFmtId="40" fontId="7" fillId="0" borderId="0" xfId="0" applyNumberFormat="1" applyFont="1" applyAlignment="1">
      <alignment/>
    </xf>
    <xf numFmtId="40" fontId="7" fillId="0" borderId="0" xfId="0" applyNumberFormat="1" applyFont="1" applyAlignment="1">
      <alignment horizontal="center"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1" fontId="7" fillId="0" borderId="0" xfId="0" applyNumberFormat="1" applyFont="1" applyBorder="1" applyAlignment="1">
      <alignment/>
    </xf>
    <xf numFmtId="191" fontId="7" fillId="0" borderId="0" xfId="0" applyNumberFormat="1" applyFont="1" applyAlignment="1" applyProtection="1">
      <alignment/>
      <protection/>
    </xf>
    <xf numFmtId="191" fontId="7" fillId="0" borderId="2" xfId="0" applyNumberFormat="1" applyFont="1" applyBorder="1" applyAlignment="1">
      <alignment/>
    </xf>
    <xf numFmtId="191" fontId="7" fillId="0" borderId="2" xfId="0" applyNumberFormat="1" applyFont="1" applyBorder="1" applyAlignment="1">
      <alignment horizontal="center"/>
    </xf>
    <xf numFmtId="191" fontId="7" fillId="0" borderId="0" xfId="0" applyNumberFormat="1" applyFont="1" applyAlignment="1">
      <alignment horizontal="center"/>
    </xf>
    <xf numFmtId="191" fontId="7" fillId="0" borderId="3" xfId="0" applyNumberFormat="1" applyFont="1" applyBorder="1" applyAlignment="1">
      <alignment/>
    </xf>
    <xf numFmtId="191" fontId="8" fillId="0" borderId="3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7" fillId="0" borderId="4" xfId="0" applyNumberFormat="1" applyFont="1" applyBorder="1" applyAlignment="1">
      <alignment/>
    </xf>
    <xf numFmtId="191" fontId="7" fillId="0" borderId="4" xfId="0" applyNumberFormat="1" applyFont="1" applyBorder="1" applyAlignment="1">
      <alignment horizontal="center"/>
    </xf>
    <xf numFmtId="191" fontId="7" fillId="0" borderId="4" xfId="0" applyNumberFormat="1" applyFont="1" applyBorder="1" applyAlignment="1">
      <alignment/>
    </xf>
    <xf numFmtId="191" fontId="7" fillId="0" borderId="5" xfId="0" applyNumberFormat="1" applyFont="1" applyBorder="1" applyAlignment="1">
      <alignment/>
    </xf>
    <xf numFmtId="191" fontId="7" fillId="0" borderId="6" xfId="0" applyNumberFormat="1" applyFont="1" applyBorder="1" applyAlignment="1">
      <alignment/>
    </xf>
    <xf numFmtId="191" fontId="7" fillId="0" borderId="6" xfId="0" applyNumberFormat="1" applyFont="1" applyBorder="1" applyAlignment="1">
      <alignment horizontal="center"/>
    </xf>
    <xf numFmtId="191" fontId="7" fillId="0" borderId="7" xfId="0" applyNumberFormat="1" applyFont="1" applyBorder="1" applyAlignment="1">
      <alignment/>
    </xf>
    <xf numFmtId="37" fontId="10" fillId="0" borderId="0" xfId="0" applyFont="1" applyAlignment="1">
      <alignment horizontal="left"/>
    </xf>
    <xf numFmtId="191" fontId="7" fillId="0" borderId="8" xfId="0" applyNumberFormat="1" applyFont="1" applyBorder="1" applyAlignment="1">
      <alignment/>
    </xf>
    <xf numFmtId="37" fontId="7" fillId="0" borderId="0" xfId="0" applyFont="1" applyAlignment="1">
      <alignment horizontal="left" indent="1"/>
    </xf>
    <xf numFmtId="37" fontId="7" fillId="0" borderId="0" xfId="0" applyFont="1" applyAlignment="1">
      <alignment horizontal="left" indent="2"/>
    </xf>
    <xf numFmtId="37" fontId="11" fillId="0" borderId="0" xfId="0" applyFont="1" applyAlignment="1">
      <alignment horizontal="left"/>
    </xf>
    <xf numFmtId="37" fontId="12" fillId="0" borderId="0" xfId="0" applyFont="1" applyAlignment="1">
      <alignment/>
    </xf>
    <xf numFmtId="37" fontId="5" fillId="0" borderId="0" xfId="0" applyFont="1" applyAlignment="1">
      <alignment horizontal="center"/>
    </xf>
    <xf numFmtId="37" fontId="8" fillId="0" borderId="9" xfId="0" applyFont="1" applyBorder="1" applyAlignment="1">
      <alignment horizontal="centerContinuous"/>
    </xf>
    <xf numFmtId="37" fontId="8" fillId="0" borderId="10" xfId="0" applyFont="1" applyBorder="1" applyAlignment="1">
      <alignment horizontal="centerContinuous"/>
    </xf>
    <xf numFmtId="37" fontId="13" fillId="0" borderId="0" xfId="0" applyFont="1" applyAlignment="1">
      <alignment/>
    </xf>
    <xf numFmtId="40" fontId="7" fillId="0" borderId="0" xfId="0" applyNumberFormat="1" applyFont="1" applyAlignment="1">
      <alignment horizontal="right"/>
    </xf>
    <xf numFmtId="38" fontId="7" fillId="0" borderId="0" xfId="15" applyNumberFormat="1" applyFont="1" applyAlignment="1">
      <alignment/>
    </xf>
    <xf numFmtId="37" fontId="9" fillId="0" borderId="0" xfId="0" applyFont="1" applyAlignment="1">
      <alignment/>
    </xf>
    <xf numFmtId="38" fontId="7" fillId="0" borderId="4" xfId="15" applyNumberFormat="1" applyFont="1" applyBorder="1" applyAlignment="1">
      <alignment/>
    </xf>
    <xf numFmtId="38" fontId="7" fillId="0" borderId="8" xfId="15" applyNumberFormat="1" applyFont="1" applyBorder="1" applyAlignment="1">
      <alignment/>
    </xf>
    <xf numFmtId="37" fontId="7" fillId="0" borderId="0" xfId="0" applyFont="1" applyFill="1" applyAlignment="1" quotePrefix="1">
      <alignment horizontal="center"/>
    </xf>
    <xf numFmtId="37" fontId="8" fillId="0" borderId="0" xfId="0" applyFont="1" applyFill="1" applyAlignment="1">
      <alignment/>
    </xf>
    <xf numFmtId="37" fontId="7" fillId="0" borderId="0" xfId="0" applyFont="1" applyFill="1" applyAlignment="1">
      <alignment/>
    </xf>
    <xf numFmtId="37" fontId="7" fillId="0" borderId="0" xfId="0" applyFont="1" applyFill="1" applyAlignment="1">
      <alignment horizontal="left"/>
    </xf>
    <xf numFmtId="37" fontId="7" fillId="0" borderId="0" xfId="0" applyFont="1" applyFill="1" applyAlignment="1">
      <alignment/>
    </xf>
    <xf numFmtId="37" fontId="7" fillId="0" borderId="0" xfId="0" applyFont="1" applyFill="1" applyAlignment="1">
      <alignment horizontal="center"/>
    </xf>
    <xf numFmtId="37" fontId="7" fillId="0" borderId="0" xfId="0" applyFont="1" applyFill="1" applyAlignment="1" quotePrefix="1">
      <alignment/>
    </xf>
    <xf numFmtId="37" fontId="7" fillId="0" borderId="0" xfId="0" applyFont="1" applyFill="1" applyAlignment="1">
      <alignment horizontal="right"/>
    </xf>
    <xf numFmtId="37" fontId="12" fillId="0" borderId="0" xfId="0" applyFont="1" applyFill="1" applyAlignment="1" quotePrefix="1">
      <alignment horizontal="right"/>
    </xf>
    <xf numFmtId="37" fontId="12" fillId="0" borderId="0" xfId="0" applyFont="1" applyFill="1" applyAlignment="1">
      <alignment/>
    </xf>
    <xf numFmtId="37" fontId="12" fillId="0" borderId="0" xfId="0" applyFont="1" applyFill="1" applyAlignment="1" quotePrefix="1">
      <alignment horizontal="center"/>
    </xf>
    <xf numFmtId="38" fontId="12" fillId="0" borderId="0" xfId="15" applyNumberFormat="1" applyFont="1" applyFill="1" applyAlignment="1">
      <alignment/>
    </xf>
    <xf numFmtId="37" fontId="12" fillId="0" borderId="4" xfId="0" applyFont="1" applyFill="1" applyBorder="1" applyAlignment="1">
      <alignment/>
    </xf>
    <xf numFmtId="37" fontId="12" fillId="0" borderId="8" xfId="0" applyFont="1" applyFill="1" applyBorder="1" applyAlignment="1">
      <alignment/>
    </xf>
    <xf numFmtId="37" fontId="12" fillId="0" borderId="3" xfId="0" applyFont="1" applyFill="1" applyBorder="1" applyAlignment="1">
      <alignment/>
    </xf>
    <xf numFmtId="38" fontId="12" fillId="0" borderId="0" xfId="0" applyNumberFormat="1" applyFont="1" applyFill="1" applyAlignment="1" quotePrefix="1">
      <alignment horizontal="right"/>
    </xf>
    <xf numFmtId="37" fontId="12" fillId="0" borderId="0" xfId="0" applyFont="1" applyFill="1" applyBorder="1" applyAlignment="1">
      <alignment/>
    </xf>
    <xf numFmtId="38" fontId="12" fillId="0" borderId="2" xfId="0" applyNumberFormat="1" applyFont="1" applyFill="1" applyBorder="1" applyAlignment="1">
      <alignment/>
    </xf>
    <xf numFmtId="37" fontId="7" fillId="0" borderId="0" xfId="0" applyFont="1" applyFill="1" applyBorder="1" applyAlignment="1">
      <alignment/>
    </xf>
    <xf numFmtId="37" fontId="7" fillId="0" borderId="0" xfId="0" applyFont="1" applyFill="1" applyBorder="1" applyAlignment="1">
      <alignment horizontal="right"/>
    </xf>
    <xf numFmtId="38" fontId="12" fillId="0" borderId="0" xfId="0" applyNumberFormat="1" applyFont="1" applyFill="1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horizontal="right"/>
    </xf>
    <xf numFmtId="196" fontId="7" fillId="0" borderId="0" xfId="0" applyNumberFormat="1" applyFont="1" applyAlignment="1">
      <alignment horizontal="center"/>
    </xf>
    <xf numFmtId="37" fontId="8" fillId="0" borderId="11" xfId="0" applyFont="1" applyBorder="1" applyAlignment="1">
      <alignment horizontal="center"/>
    </xf>
    <xf numFmtId="37" fontId="8" fillId="0" borderId="12" xfId="0" applyFont="1" applyBorder="1" applyAlignment="1">
      <alignment horizontal="center"/>
    </xf>
    <xf numFmtId="195" fontId="8" fillId="0" borderId="13" xfId="0" applyNumberFormat="1" applyFont="1" applyBorder="1" applyAlignment="1">
      <alignment horizontal="center"/>
    </xf>
    <xf numFmtId="37" fontId="7" fillId="0" borderId="4" xfId="0" applyFont="1" applyFill="1" applyBorder="1" applyAlignment="1">
      <alignment horizontal="centerContinuous"/>
    </xf>
    <xf numFmtId="37" fontId="8" fillId="0" borderId="4" xfId="0" applyFont="1" applyFill="1" applyBorder="1" applyAlignment="1">
      <alignment horizontal="centerContinuous"/>
    </xf>
    <xf numFmtId="37" fontId="7" fillId="0" borderId="0" xfId="0" applyFont="1" applyFill="1" applyBorder="1" applyAlignment="1">
      <alignment horizontal="center"/>
    </xf>
    <xf numFmtId="37" fontId="9" fillId="0" borderId="0" xfId="0" applyFont="1" applyFill="1" applyAlignment="1">
      <alignment horizontal="left"/>
    </xf>
    <xf numFmtId="37" fontId="10" fillId="0" borderId="0" xfId="0" applyFont="1" applyFill="1" applyAlignment="1">
      <alignment/>
    </xf>
    <xf numFmtId="37" fontId="7" fillId="0" borderId="4" xfId="0" applyFont="1" applyFill="1" applyBorder="1" applyAlignment="1">
      <alignment horizontal="center"/>
    </xf>
    <xf numFmtId="37" fontId="0" fillId="0" borderId="0" xfId="0" applyFill="1" applyAlignment="1">
      <alignment/>
    </xf>
    <xf numFmtId="38" fontId="7" fillId="0" borderId="2" xfId="0" applyNumberFormat="1" applyFont="1" applyFill="1" applyBorder="1" applyAlignment="1">
      <alignment/>
    </xf>
    <xf numFmtId="195" fontId="8" fillId="0" borderId="0" xfId="0" applyNumberFormat="1" applyFont="1" applyBorder="1" applyAlignment="1">
      <alignment horizontal="center"/>
    </xf>
    <xf numFmtId="38" fontId="7" fillId="0" borderId="0" xfId="15" applyNumberFormat="1" applyFont="1" applyBorder="1" applyAlignment="1">
      <alignment horizontal="right"/>
    </xf>
    <xf numFmtId="38" fontId="7" fillId="0" borderId="8" xfId="0" applyNumberFormat="1" applyFont="1" applyBorder="1" applyAlignment="1">
      <alignment horizontal="right"/>
    </xf>
    <xf numFmtId="37" fontId="7" fillId="0" borderId="8" xfId="0" applyFont="1" applyBorder="1" applyAlignment="1">
      <alignment/>
    </xf>
    <xf numFmtId="37" fontId="12" fillId="0" borderId="0" xfId="0" applyFont="1" applyFill="1" applyAlignment="1" quotePrefix="1">
      <alignment horizontal="left" indent="5"/>
    </xf>
    <xf numFmtId="38" fontId="7" fillId="0" borderId="0" xfId="0" applyNumberFormat="1" applyFont="1" applyFill="1" applyBorder="1" applyAlignment="1">
      <alignment/>
    </xf>
    <xf numFmtId="37" fontId="9" fillId="0" borderId="3" xfId="0" applyFont="1" applyBorder="1" applyAlignment="1">
      <alignment horizontal="left"/>
    </xf>
    <xf numFmtId="37" fontId="14" fillId="0" borderId="14" xfId="0" applyFont="1" applyFill="1" applyBorder="1" applyAlignment="1">
      <alignment horizontal="left"/>
    </xf>
    <xf numFmtId="37" fontId="9" fillId="0" borderId="0" xfId="0" applyFont="1" applyBorder="1" applyAlignment="1">
      <alignment horizontal="left"/>
    </xf>
    <xf numFmtId="37" fontId="14" fillId="0" borderId="0" xfId="0" applyFont="1" applyFill="1" applyBorder="1" applyAlignment="1">
      <alignment horizontal="left"/>
    </xf>
    <xf numFmtId="37" fontId="14" fillId="0" borderId="15" xfId="0" applyFont="1" applyFill="1" applyBorder="1" applyAlignment="1">
      <alignment horizontal="left"/>
    </xf>
    <xf numFmtId="37" fontId="12" fillId="0" borderId="0" xfId="0" applyFont="1" applyFill="1" applyBorder="1" applyAlignment="1">
      <alignment horizontal="left"/>
    </xf>
    <xf numFmtId="37" fontId="9" fillId="0" borderId="4" xfId="0" applyFont="1" applyBorder="1" applyAlignment="1">
      <alignment horizontal="left"/>
    </xf>
    <xf numFmtId="37" fontId="14" fillId="0" borderId="16" xfId="0" applyFont="1" applyFill="1" applyBorder="1" applyAlignment="1" quotePrefix="1">
      <alignment horizontal="left"/>
    </xf>
    <xf numFmtId="37" fontId="7" fillId="0" borderId="0" xfId="0" applyFont="1" applyAlignment="1" quotePrefix="1">
      <alignment horizontal="left" indent="5"/>
    </xf>
    <xf numFmtId="37" fontId="12" fillId="0" borderId="0" xfId="0" applyFont="1" applyFill="1" applyBorder="1" applyAlignment="1" quotePrefix="1">
      <alignment horizontal="right"/>
    </xf>
    <xf numFmtId="40" fontId="7" fillId="0" borderId="0" xfId="15" applyFont="1" applyAlignment="1">
      <alignment/>
    </xf>
    <xf numFmtId="38" fontId="9" fillId="0" borderId="0" xfId="15" applyNumberFormat="1" applyFont="1" applyAlignment="1">
      <alignment/>
    </xf>
    <xf numFmtId="191" fontId="7" fillId="0" borderId="0" xfId="0" applyNumberFormat="1" applyFont="1" applyBorder="1" applyAlignment="1">
      <alignment/>
    </xf>
    <xf numFmtId="38" fontId="7" fillId="0" borderId="0" xfId="0" applyNumberFormat="1" applyFont="1" applyAlignment="1" quotePrefix="1">
      <alignment horizontal="right"/>
    </xf>
    <xf numFmtId="37" fontId="17" fillId="0" borderId="17" xfId="0" applyFont="1" applyBorder="1" applyAlignment="1">
      <alignment horizontal="center"/>
    </xf>
    <xf numFmtId="37" fontId="17" fillId="0" borderId="0" xfId="0" applyFont="1" applyBorder="1" applyAlignment="1">
      <alignment/>
    </xf>
    <xf numFmtId="37" fontId="17" fillId="0" borderId="18" xfId="0" applyFont="1" applyBorder="1" applyAlignment="1">
      <alignment horizontal="center"/>
    </xf>
    <xf numFmtId="195" fontId="17" fillId="0" borderId="19" xfId="0" applyNumberFormat="1" applyFont="1" applyBorder="1" applyAlignment="1">
      <alignment horizontal="center"/>
    </xf>
    <xf numFmtId="15" fontId="17" fillId="0" borderId="20" xfId="0" applyNumberFormat="1" applyFont="1" applyBorder="1" applyAlignment="1">
      <alignment/>
    </xf>
    <xf numFmtId="195" fontId="17" fillId="0" borderId="21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9" fillId="0" borderId="0" xfId="0" applyFont="1" applyAlignment="1">
      <alignment horizontal="center"/>
    </xf>
    <xf numFmtId="37" fontId="8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37" fontId="11" fillId="0" borderId="0" xfId="0" applyFont="1" applyAlignment="1">
      <alignment horizontal="center"/>
    </xf>
    <xf numFmtId="37" fontId="6" fillId="0" borderId="0" xfId="0" applyFont="1" applyAlignment="1">
      <alignment horizontal="center"/>
    </xf>
    <xf numFmtId="37" fontId="6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T372"/>
  <sheetViews>
    <sheetView tabSelected="1" zoomScale="90" zoomScaleNormal="90" zoomScaleSheetLayoutView="50" workbookViewId="0" topLeftCell="A1">
      <selection activeCell="B1" sqref="B1:P1"/>
    </sheetView>
  </sheetViews>
  <sheetFormatPr defaultColWidth="11.5" defaultRowHeight="15.75" customHeight="1" outlineLevelRow="1"/>
  <cols>
    <col min="1" max="1" width="1.83203125" style="76" customWidth="1"/>
    <col min="2" max="4" width="4.33203125" style="76" customWidth="1"/>
    <col min="5" max="5" width="4.83203125" style="76" customWidth="1"/>
    <col min="6" max="6" width="10.83203125" style="76" customWidth="1"/>
    <col min="7" max="8" width="14.83203125" style="76" customWidth="1"/>
    <col min="9" max="9" width="1.83203125" style="76" customWidth="1"/>
    <col min="10" max="10" width="14.83203125" style="76" customWidth="1"/>
    <col min="11" max="11" width="1.83203125" style="76" customWidth="1"/>
    <col min="12" max="12" width="14.83203125" style="78" customWidth="1"/>
    <col min="13" max="13" width="1.83203125" style="76" customWidth="1"/>
    <col min="14" max="14" width="14.83203125" style="76" customWidth="1"/>
    <col min="15" max="15" width="1.83203125" style="76" customWidth="1"/>
    <col min="16" max="16" width="14.83203125" style="76" customWidth="1"/>
    <col min="17" max="17" width="1.83203125" style="76" customWidth="1"/>
    <col min="18" max="18" width="15.83203125" style="1" hidden="1" customWidth="1"/>
    <col min="19" max="27" width="11.83203125" style="76" customWidth="1"/>
    <col min="28" max="16384" width="11.5" style="76" customWidth="1"/>
  </cols>
  <sheetData>
    <row r="1" spans="2:18" s="49" customFormat="1" ht="23.25">
      <c r="B1" s="120" t="s">
        <v>220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R1" s="1"/>
    </row>
    <row r="2" spans="2:16" s="1" customFormat="1" ht="15">
      <c r="B2" s="118" t="s">
        <v>219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2:18" s="45" customFormat="1" ht="15.75" customHeight="1">
      <c r="B3" s="123" t="s">
        <v>177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R3" s="1"/>
    </row>
    <row r="4" spans="2:18" s="45" customFormat="1" ht="15.75">
      <c r="B4" s="122" t="s">
        <v>235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R4" s="1"/>
    </row>
    <row r="5" spans="2:16" s="1" customFormat="1" ht="15.75" customHeight="1">
      <c r="B5" s="121" t="s">
        <v>193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2:12" s="1" customFormat="1" ht="15.75" customHeight="1" hidden="1">
      <c r="B6" s="3" t="s">
        <v>190</v>
      </c>
      <c r="L6" s="2"/>
    </row>
    <row r="7" spans="2:12" s="1" customFormat="1" ht="15.75" customHeight="1" hidden="1">
      <c r="B7" s="3" t="s">
        <v>92</v>
      </c>
      <c r="L7" s="2"/>
    </row>
    <row r="8" s="1" customFormat="1" ht="15">
      <c r="L8" s="2"/>
    </row>
    <row r="9" spans="2:18" s="45" customFormat="1" ht="15.75">
      <c r="B9" s="122" t="s">
        <v>9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R9" s="1"/>
    </row>
    <row r="10" spans="2:16" s="1" customFormat="1" ht="15.75" customHeight="1" thickBot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0:16" s="1" customFormat="1" ht="15.75" customHeight="1">
      <c r="J11" s="16" t="s">
        <v>10</v>
      </c>
      <c r="K11" s="47"/>
      <c r="L11" s="48"/>
      <c r="M11" s="4"/>
      <c r="N11" s="16" t="s">
        <v>11</v>
      </c>
      <c r="O11" s="47"/>
      <c r="P11" s="48"/>
    </row>
    <row r="12" spans="10:16" s="1" customFormat="1" ht="15.75" customHeight="1">
      <c r="J12" s="111" t="s">
        <v>16</v>
      </c>
      <c r="K12" s="112"/>
      <c r="L12" s="113" t="s">
        <v>163</v>
      </c>
      <c r="M12" s="4"/>
      <c r="N12" s="111" t="s">
        <v>16</v>
      </c>
      <c r="O12" s="112"/>
      <c r="P12" s="113" t="s">
        <v>163</v>
      </c>
    </row>
    <row r="13" spans="10:16" s="1" customFormat="1" ht="15.75" customHeight="1">
      <c r="J13" s="111" t="s">
        <v>15</v>
      </c>
      <c r="K13" s="112"/>
      <c r="L13" s="113" t="s">
        <v>13</v>
      </c>
      <c r="M13" s="4"/>
      <c r="N13" s="111" t="s">
        <v>15</v>
      </c>
      <c r="O13" s="112"/>
      <c r="P13" s="113" t="s">
        <v>13</v>
      </c>
    </row>
    <row r="14" spans="10:16" s="1" customFormat="1" ht="15.75" customHeight="1">
      <c r="J14" s="111" t="s">
        <v>12</v>
      </c>
      <c r="K14" s="112"/>
      <c r="L14" s="113" t="s">
        <v>12</v>
      </c>
      <c r="M14" s="4"/>
      <c r="N14" s="111" t="s">
        <v>17</v>
      </c>
      <c r="O14" s="112"/>
      <c r="P14" s="113" t="s">
        <v>18</v>
      </c>
    </row>
    <row r="15" spans="2:18" s="1" customFormat="1" ht="15.75" customHeight="1" thickBot="1">
      <c r="B15" s="44" t="s">
        <v>0</v>
      </c>
      <c r="C15" s="44"/>
      <c r="D15" s="44"/>
      <c r="E15" s="44"/>
      <c r="F15" s="44"/>
      <c r="G15" s="44"/>
      <c r="H15" s="44"/>
      <c r="J15" s="114">
        <v>36799</v>
      </c>
      <c r="K15" s="115"/>
      <c r="L15" s="116">
        <v>36433</v>
      </c>
      <c r="M15" s="15"/>
      <c r="N15" s="114">
        <f>+J15</f>
        <v>36799</v>
      </c>
      <c r="O15" s="115"/>
      <c r="P15" s="116">
        <f>+L15</f>
        <v>36433</v>
      </c>
      <c r="Q15" s="8"/>
      <c r="R15" s="91">
        <v>36707</v>
      </c>
    </row>
    <row r="16" spans="2:17" s="1" customFormat="1" ht="15.75" customHeight="1">
      <c r="B16" s="7"/>
      <c r="C16" s="7"/>
      <c r="I16" s="23"/>
      <c r="J16" s="23"/>
      <c r="K16" s="23"/>
      <c r="L16" s="23"/>
      <c r="M16" s="23"/>
      <c r="N16" s="23"/>
      <c r="O16" s="23"/>
      <c r="P16" s="23"/>
      <c r="Q16" s="23"/>
    </row>
    <row r="17" spans="2:18" s="1" customFormat="1" ht="15.75" customHeight="1" thickBot="1">
      <c r="B17" s="10" t="s">
        <v>1</v>
      </c>
      <c r="C17" s="7" t="s">
        <v>19</v>
      </c>
      <c r="D17" s="3" t="s">
        <v>2</v>
      </c>
      <c r="E17" s="3"/>
      <c r="F17" s="3"/>
      <c r="I17" s="23"/>
      <c r="J17" s="27">
        <f>N17-R17</f>
        <v>1261148</v>
      </c>
      <c r="K17" s="23"/>
      <c r="L17" s="28">
        <v>1865902</v>
      </c>
      <c r="M17" s="26"/>
      <c r="N17" s="72">
        <v>3996306</v>
      </c>
      <c r="O17" s="23"/>
      <c r="P17" s="28">
        <v>5165759</v>
      </c>
      <c r="Q17" s="23"/>
      <c r="R17" s="90">
        <v>2735158</v>
      </c>
    </row>
    <row r="18" spans="2:18" s="1" customFormat="1" ht="15.75" customHeight="1" thickTop="1">
      <c r="B18" s="10"/>
      <c r="C18" s="7"/>
      <c r="D18" s="3"/>
      <c r="E18" s="3"/>
      <c r="F18" s="3"/>
      <c r="I18" s="23"/>
      <c r="J18" s="25"/>
      <c r="K18" s="23"/>
      <c r="L18" s="25"/>
      <c r="M18" s="26"/>
      <c r="N18" s="25"/>
      <c r="O18" s="23"/>
      <c r="P18" s="25"/>
      <c r="Q18" s="23"/>
      <c r="R18" s="25"/>
    </row>
    <row r="19" spans="2:18" s="1" customFormat="1" ht="15.75" customHeight="1" thickBot="1">
      <c r="B19" s="7"/>
      <c r="C19" s="7" t="s">
        <v>20</v>
      </c>
      <c r="D19" s="1" t="s">
        <v>22</v>
      </c>
      <c r="I19" s="23"/>
      <c r="J19" s="27">
        <f>N19-R19</f>
        <v>994</v>
      </c>
      <c r="K19" s="23"/>
      <c r="L19" s="28">
        <v>330</v>
      </c>
      <c r="M19" s="26"/>
      <c r="N19" s="27">
        <v>5610</v>
      </c>
      <c r="O19" s="23"/>
      <c r="P19" s="28">
        <v>7347</v>
      </c>
      <c r="Q19" s="23"/>
      <c r="R19" s="27">
        <v>4616</v>
      </c>
    </row>
    <row r="20" spans="2:18" s="1" customFormat="1" ht="15.75" customHeight="1" thickBot="1" thickTop="1">
      <c r="B20" s="7"/>
      <c r="C20" s="7" t="s">
        <v>21</v>
      </c>
      <c r="D20" s="1" t="s">
        <v>29</v>
      </c>
      <c r="I20" s="23"/>
      <c r="J20" s="27">
        <f>N20-R20</f>
        <v>9272</v>
      </c>
      <c r="K20" s="23"/>
      <c r="L20" s="28">
        <v>-316</v>
      </c>
      <c r="M20" s="26"/>
      <c r="N20" s="27">
        <v>24106</v>
      </c>
      <c r="O20" s="23"/>
      <c r="P20" s="28">
        <v>20868</v>
      </c>
      <c r="Q20" s="23"/>
      <c r="R20" s="27">
        <v>14834</v>
      </c>
    </row>
    <row r="21" spans="2:18" s="1" customFormat="1" ht="15.75" customHeight="1" thickTop="1">
      <c r="B21" s="7"/>
      <c r="C21" s="7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2:18" s="1" customFormat="1" ht="15.75" customHeight="1">
      <c r="B22" s="7" t="s">
        <v>3</v>
      </c>
      <c r="C22" s="7" t="s">
        <v>19</v>
      </c>
      <c r="D22" s="1" t="s">
        <v>31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2:18" s="1" customFormat="1" ht="15.75" customHeight="1">
      <c r="B23" s="7"/>
      <c r="C23" s="7"/>
      <c r="D23" s="3" t="s">
        <v>151</v>
      </c>
      <c r="E23" s="3"/>
      <c r="F23" s="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2:18" s="1" customFormat="1" ht="15.75" customHeight="1">
      <c r="B24" s="7"/>
      <c r="C24" s="7"/>
      <c r="D24" s="3" t="s">
        <v>32</v>
      </c>
      <c r="E24" s="3"/>
      <c r="F24" s="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2:18" s="1" customFormat="1" ht="15.75" customHeight="1">
      <c r="B25" s="7"/>
      <c r="C25" s="7"/>
      <c r="D25" s="3" t="s">
        <v>28</v>
      </c>
      <c r="E25" s="3"/>
      <c r="F25" s="3"/>
      <c r="I25" s="23"/>
      <c r="J25" s="23">
        <f>N25-R25</f>
        <v>115907</v>
      </c>
      <c r="K25" s="23"/>
      <c r="L25" s="29">
        <v>168442</v>
      </c>
      <c r="M25" s="23"/>
      <c r="N25" s="23">
        <f>270517-449-5409</f>
        <v>264659</v>
      </c>
      <c r="O25" s="23"/>
      <c r="P25" s="29">
        <v>430150</v>
      </c>
      <c r="Q25" s="23"/>
      <c r="R25" s="23">
        <v>148752</v>
      </c>
    </row>
    <row r="26" spans="2:18" s="1" customFormat="1" ht="15.75" customHeight="1">
      <c r="B26" s="7"/>
      <c r="C26" s="7" t="s">
        <v>20</v>
      </c>
      <c r="D26" s="1" t="s">
        <v>24</v>
      </c>
      <c r="I26" s="23"/>
      <c r="J26" s="23">
        <f>N26-R26</f>
        <v>-5385</v>
      </c>
      <c r="K26" s="23"/>
      <c r="L26" s="29">
        <v>-1853</v>
      </c>
      <c r="M26" s="23"/>
      <c r="N26" s="23">
        <v>-13612</v>
      </c>
      <c r="O26" s="23"/>
      <c r="P26" s="29">
        <v>-23067</v>
      </c>
      <c r="Q26" s="23"/>
      <c r="R26" s="23">
        <v>-8227</v>
      </c>
    </row>
    <row r="27" spans="2:18" s="1" customFormat="1" ht="15.75" customHeight="1">
      <c r="B27" s="7"/>
      <c r="C27" s="7" t="s">
        <v>21</v>
      </c>
      <c r="D27" s="1" t="s">
        <v>25</v>
      </c>
      <c r="I27" s="23"/>
      <c r="J27" s="23">
        <f>N27-R27</f>
        <v>-25075</v>
      </c>
      <c r="K27" s="23"/>
      <c r="L27" s="29">
        <v>-28408</v>
      </c>
      <c r="M27" s="23"/>
      <c r="N27" s="23">
        <v>-77630</v>
      </c>
      <c r="O27" s="23"/>
      <c r="P27" s="29">
        <v>-77015</v>
      </c>
      <c r="Q27" s="23"/>
      <c r="R27" s="23">
        <v>-52555</v>
      </c>
    </row>
    <row r="28" spans="2:18" s="1" customFormat="1" ht="15.75" customHeight="1">
      <c r="B28" s="7"/>
      <c r="C28" s="7" t="s">
        <v>26</v>
      </c>
      <c r="D28" s="3" t="s">
        <v>30</v>
      </c>
      <c r="E28" s="3"/>
      <c r="F28" s="3"/>
      <c r="I28" s="23"/>
      <c r="J28" s="23">
        <f>N28-R28</f>
        <v>24122</v>
      </c>
      <c r="K28" s="23"/>
      <c r="L28" s="29">
        <v>-400</v>
      </c>
      <c r="M28" s="23"/>
      <c r="N28" s="23">
        <f>+N126</f>
        <v>38564</v>
      </c>
      <c r="O28" s="23"/>
      <c r="P28" s="29">
        <v>-856</v>
      </c>
      <c r="Q28" s="23"/>
      <c r="R28" s="23">
        <v>14442</v>
      </c>
    </row>
    <row r="29" spans="2:18" s="1" customFormat="1" ht="15.75" customHeight="1">
      <c r="B29" s="7"/>
      <c r="C29" s="7" t="s">
        <v>27</v>
      </c>
      <c r="D29" s="1" t="s">
        <v>33</v>
      </c>
      <c r="I29" s="23"/>
      <c r="J29" s="30"/>
      <c r="K29" s="23"/>
      <c r="L29" s="30"/>
      <c r="M29" s="23"/>
      <c r="N29" s="30"/>
      <c r="O29" s="23"/>
      <c r="P29" s="30"/>
      <c r="Q29" s="23"/>
      <c r="R29" s="30"/>
    </row>
    <row r="30" spans="2:18" s="1" customFormat="1" ht="15.75" customHeight="1">
      <c r="B30" s="7"/>
      <c r="C30" s="7"/>
      <c r="D30" s="3" t="s">
        <v>152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2:18" s="1" customFormat="1" ht="15.75" customHeight="1">
      <c r="B31" s="7"/>
      <c r="C31" s="7"/>
      <c r="D31" s="3" t="s">
        <v>34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2:18" s="1" customFormat="1" ht="15.75" customHeight="1">
      <c r="B32" s="7"/>
      <c r="C32" s="7"/>
      <c r="D32" s="3" t="s">
        <v>35</v>
      </c>
      <c r="I32" s="23"/>
      <c r="J32" s="23">
        <f>SUM(J22:J28)</f>
        <v>109569</v>
      </c>
      <c r="K32" s="23"/>
      <c r="L32" s="23">
        <f>SUM(L22:L28)</f>
        <v>137781</v>
      </c>
      <c r="M32" s="23"/>
      <c r="N32" s="23">
        <f>SUM(N22:N28)</f>
        <v>211981</v>
      </c>
      <c r="O32" s="23"/>
      <c r="P32" s="23">
        <f>SUM(P22:P28)</f>
        <v>329212</v>
      </c>
      <c r="Q32" s="23"/>
      <c r="R32" s="23">
        <f>SUM(R22:R28)</f>
        <v>102412</v>
      </c>
    </row>
    <row r="33" spans="2:18" s="1" customFormat="1" ht="15.75" customHeight="1">
      <c r="B33" s="7"/>
      <c r="C33" s="7" t="s">
        <v>36</v>
      </c>
      <c r="D33" s="1" t="s">
        <v>37</v>
      </c>
      <c r="I33" s="23"/>
      <c r="J33" s="23">
        <f>N33-R33</f>
        <v>19997</v>
      </c>
      <c r="K33" s="23"/>
      <c r="L33" s="29">
        <v>22555</v>
      </c>
      <c r="M33" s="23"/>
      <c r="N33" s="23">
        <v>45171</v>
      </c>
      <c r="O33" s="23"/>
      <c r="P33" s="29">
        <v>31818</v>
      </c>
      <c r="Q33" s="23"/>
      <c r="R33" s="23">
        <v>25174</v>
      </c>
    </row>
    <row r="34" spans="2:18" s="4" customFormat="1" ht="15.75" customHeight="1">
      <c r="B34" s="9"/>
      <c r="C34" s="7" t="s">
        <v>38</v>
      </c>
      <c r="D34" s="1" t="s">
        <v>39</v>
      </c>
      <c r="I34" s="24"/>
      <c r="J34" s="30"/>
      <c r="K34" s="24"/>
      <c r="L34" s="31"/>
      <c r="M34" s="24"/>
      <c r="N34" s="30"/>
      <c r="O34" s="24"/>
      <c r="P34" s="31"/>
      <c r="Q34" s="24"/>
      <c r="R34" s="30"/>
    </row>
    <row r="35" spans="2:18" s="4" customFormat="1" ht="15.75" customHeight="1">
      <c r="B35" s="9"/>
      <c r="C35" s="7"/>
      <c r="D35" s="3" t="s">
        <v>23</v>
      </c>
      <c r="I35" s="24"/>
      <c r="J35" s="23">
        <f>SUM(J32:J33)</f>
        <v>129566</v>
      </c>
      <c r="K35" s="24"/>
      <c r="L35" s="23">
        <f>SUM(L32:L33)</f>
        <v>160336</v>
      </c>
      <c r="M35" s="24"/>
      <c r="N35" s="23">
        <f>SUM(N32:N33)</f>
        <v>257152</v>
      </c>
      <c r="O35" s="24"/>
      <c r="P35" s="23">
        <f>SUM(P32:P33)</f>
        <v>361030</v>
      </c>
      <c r="Q35" s="24"/>
      <c r="R35" s="23">
        <f>SUM(R32:R33)</f>
        <v>127586</v>
      </c>
    </row>
    <row r="36" spans="2:18" s="1" customFormat="1" ht="15.75" customHeight="1">
      <c r="B36" s="7"/>
      <c r="C36" s="7" t="s">
        <v>40</v>
      </c>
      <c r="D36" s="3" t="s">
        <v>4</v>
      </c>
      <c r="E36" s="3"/>
      <c r="F36" s="3"/>
      <c r="I36" s="23"/>
      <c r="J36" s="23">
        <f>N36-R36</f>
        <v>-28117</v>
      </c>
      <c r="K36" s="23"/>
      <c r="L36" s="23">
        <v>-1864</v>
      </c>
      <c r="M36" s="23"/>
      <c r="N36" s="23">
        <f>-N145</f>
        <v>-55314</v>
      </c>
      <c r="O36" s="23"/>
      <c r="P36" s="29">
        <v>-8509</v>
      </c>
      <c r="Q36" s="23"/>
      <c r="R36" s="23">
        <v>-27197</v>
      </c>
    </row>
    <row r="37" spans="2:18" s="1" customFormat="1" ht="15.75" customHeight="1">
      <c r="B37" s="7"/>
      <c r="C37" s="7" t="s">
        <v>6</v>
      </c>
      <c r="D37" s="7" t="s">
        <v>6</v>
      </c>
      <c r="E37" s="3" t="s">
        <v>41</v>
      </c>
      <c r="F37" s="3"/>
      <c r="I37" s="23"/>
      <c r="J37" s="30">
        <f>SUM(J35:J36)</f>
        <v>101449</v>
      </c>
      <c r="K37" s="23"/>
      <c r="L37" s="30">
        <f>SUM(L35:L36)</f>
        <v>158472</v>
      </c>
      <c r="M37" s="23"/>
      <c r="N37" s="30">
        <f>SUM(N35:N36)</f>
        <v>201838</v>
      </c>
      <c r="O37" s="23"/>
      <c r="P37" s="30">
        <f>SUM(P35:P36)</f>
        <v>352521</v>
      </c>
      <c r="Q37" s="23"/>
      <c r="R37" s="30">
        <f>SUM(R35:R36)</f>
        <v>100389</v>
      </c>
    </row>
    <row r="38" spans="2:18" s="1" customFormat="1" ht="15.75" customHeight="1">
      <c r="B38" s="7"/>
      <c r="C38" s="7"/>
      <c r="D38" s="7" t="s">
        <v>7</v>
      </c>
      <c r="E38" s="3" t="s">
        <v>42</v>
      </c>
      <c r="F38" s="3"/>
      <c r="I38" s="23"/>
      <c r="J38" s="23">
        <f>N38-R38</f>
        <v>-13185</v>
      </c>
      <c r="K38" s="23"/>
      <c r="L38" s="29">
        <v>-64435</v>
      </c>
      <c r="M38" s="23"/>
      <c r="N38" s="23">
        <v>-52034</v>
      </c>
      <c r="O38" s="23"/>
      <c r="P38" s="29">
        <v>-135400</v>
      </c>
      <c r="Q38" s="23"/>
      <c r="R38" s="23">
        <v>-38849</v>
      </c>
    </row>
    <row r="39" spans="2:18" s="1" customFormat="1" ht="15.75" customHeight="1">
      <c r="B39" s="7"/>
      <c r="C39" s="7" t="s">
        <v>43</v>
      </c>
      <c r="D39" s="3" t="s">
        <v>46</v>
      </c>
      <c r="E39" s="3"/>
      <c r="F39" s="3"/>
      <c r="I39" s="23"/>
      <c r="J39" s="30"/>
      <c r="K39" s="23"/>
      <c r="L39" s="30"/>
      <c r="M39" s="23"/>
      <c r="N39" s="30"/>
      <c r="O39" s="23"/>
      <c r="P39" s="30"/>
      <c r="Q39" s="23"/>
      <c r="R39" s="30"/>
    </row>
    <row r="40" spans="2:18" s="1" customFormat="1" ht="15.75" customHeight="1">
      <c r="B40" s="7"/>
      <c r="C40" s="7"/>
      <c r="D40" s="3" t="s">
        <v>47</v>
      </c>
      <c r="E40" s="3"/>
      <c r="F40" s="3"/>
      <c r="I40" s="23"/>
      <c r="J40" s="25">
        <f>SUM(J37:J38)</f>
        <v>88264</v>
      </c>
      <c r="K40" s="23"/>
      <c r="L40" s="25">
        <f>SUM(L37:L38)</f>
        <v>94037</v>
      </c>
      <c r="M40" s="23"/>
      <c r="N40" s="25">
        <f>SUM(N37:N38)</f>
        <v>149804</v>
      </c>
      <c r="O40" s="23"/>
      <c r="P40" s="25">
        <f>SUM(P37:P38)</f>
        <v>217121</v>
      </c>
      <c r="Q40" s="23"/>
      <c r="R40" s="25">
        <f>SUM(R37:R38)</f>
        <v>61540</v>
      </c>
    </row>
    <row r="41" spans="2:18" s="1" customFormat="1" ht="15.75" customHeight="1">
      <c r="B41" s="7"/>
      <c r="C41" s="7"/>
      <c r="D41" s="3"/>
      <c r="E41" s="3"/>
      <c r="F41" s="3"/>
      <c r="I41" s="23"/>
      <c r="J41" s="25"/>
      <c r="K41" s="23"/>
      <c r="L41" s="25"/>
      <c r="M41" s="23"/>
      <c r="N41" s="25"/>
      <c r="O41" s="23"/>
      <c r="P41" s="25" t="s">
        <v>236</v>
      </c>
      <c r="Q41" s="23"/>
      <c r="R41" s="25"/>
    </row>
    <row r="42" spans="2:18" s="1" customFormat="1" ht="15.75" customHeight="1">
      <c r="B42" s="7"/>
      <c r="C42" s="7" t="s">
        <v>44</v>
      </c>
      <c r="D42" s="7" t="s">
        <v>6</v>
      </c>
      <c r="E42" s="3" t="s">
        <v>45</v>
      </c>
      <c r="F42" s="3"/>
      <c r="I42" s="23"/>
      <c r="J42" s="32">
        <f>N42-R42</f>
        <v>0</v>
      </c>
      <c r="K42" s="23"/>
      <c r="L42" s="29">
        <v>0</v>
      </c>
      <c r="M42" s="23"/>
      <c r="N42" s="23">
        <v>0</v>
      </c>
      <c r="O42" s="23"/>
      <c r="P42" s="23">
        <v>0</v>
      </c>
      <c r="Q42" s="23"/>
      <c r="R42" s="23">
        <v>0</v>
      </c>
    </row>
    <row r="43" spans="2:18" s="1" customFormat="1" ht="15.75" customHeight="1">
      <c r="B43" s="7"/>
      <c r="C43" s="7"/>
      <c r="D43" s="7" t="s">
        <v>7</v>
      </c>
      <c r="E43" s="3" t="s">
        <v>42</v>
      </c>
      <c r="F43" s="3"/>
      <c r="I43" s="23"/>
      <c r="J43" s="33">
        <f>N43-R43</f>
        <v>0</v>
      </c>
      <c r="K43" s="25"/>
      <c r="L43" s="34">
        <v>0</v>
      </c>
      <c r="M43" s="25"/>
      <c r="N43" s="35">
        <v>0</v>
      </c>
      <c r="O43" s="25"/>
      <c r="P43" s="35">
        <v>0</v>
      </c>
      <c r="Q43" s="25"/>
      <c r="R43" s="35">
        <v>0</v>
      </c>
    </row>
    <row r="44" spans="2:18" s="1" customFormat="1" ht="15.75" customHeight="1">
      <c r="B44" s="7"/>
      <c r="C44" s="7"/>
      <c r="D44" s="7" t="s">
        <v>8</v>
      </c>
      <c r="E44" s="3" t="s">
        <v>48</v>
      </c>
      <c r="F44" s="3"/>
      <c r="I44" s="23"/>
      <c r="J44" s="109"/>
      <c r="K44" s="23"/>
      <c r="L44" s="25"/>
      <c r="M44" s="23"/>
      <c r="N44" s="25"/>
      <c r="O44" s="23"/>
      <c r="P44" s="25"/>
      <c r="Q44" s="23"/>
      <c r="R44" s="25"/>
    </row>
    <row r="45" spans="2:18" s="1" customFormat="1" ht="15.75" customHeight="1">
      <c r="B45" s="7"/>
      <c r="C45" s="7"/>
      <c r="D45" s="3"/>
      <c r="E45" s="3" t="s">
        <v>49</v>
      </c>
      <c r="F45" s="3"/>
      <c r="I45" s="23"/>
      <c r="J45" s="33">
        <f>SUM(J42:J43)</f>
        <v>0</v>
      </c>
      <c r="K45" s="23"/>
      <c r="L45" s="35">
        <f>SUM(L42:L43)</f>
        <v>0</v>
      </c>
      <c r="M45" s="23"/>
      <c r="N45" s="35">
        <f>SUM(N42:N43)</f>
        <v>0</v>
      </c>
      <c r="O45" s="23"/>
      <c r="P45" s="35">
        <f>SUM(P42:P43)</f>
        <v>0</v>
      </c>
      <c r="Q45" s="23"/>
      <c r="R45" s="35">
        <v>0</v>
      </c>
    </row>
    <row r="46" spans="2:18" s="1" customFormat="1" ht="15.75" customHeight="1" thickBot="1">
      <c r="B46" s="7"/>
      <c r="C46" s="7" t="s">
        <v>50</v>
      </c>
      <c r="D46" s="3" t="s">
        <v>264</v>
      </c>
      <c r="E46" s="3"/>
      <c r="F46" s="3"/>
      <c r="I46" s="23"/>
      <c r="J46" s="27">
        <f>J40+J45</f>
        <v>88264</v>
      </c>
      <c r="K46" s="23"/>
      <c r="L46" s="27">
        <f>L40+L45</f>
        <v>94037</v>
      </c>
      <c r="M46" s="23"/>
      <c r="N46" s="27">
        <f>N40+N45</f>
        <v>149804</v>
      </c>
      <c r="O46" s="23"/>
      <c r="P46" s="27">
        <f>P40+P45</f>
        <v>217121</v>
      </c>
      <c r="Q46" s="23"/>
      <c r="R46" s="27">
        <v>61540</v>
      </c>
    </row>
    <row r="47" spans="2:17" s="1" customFormat="1" ht="15.75" customHeight="1" thickTop="1">
      <c r="B47" s="7"/>
      <c r="C47" s="7"/>
      <c r="D47" s="3"/>
      <c r="E47" s="3"/>
      <c r="F47" s="3"/>
      <c r="I47" s="23"/>
      <c r="J47" s="23"/>
      <c r="K47" s="23"/>
      <c r="L47" s="23"/>
      <c r="M47" s="23"/>
      <c r="N47" s="23"/>
      <c r="O47" s="23"/>
      <c r="P47" s="23"/>
      <c r="Q47" s="23"/>
    </row>
    <row r="48" spans="2:6" s="1" customFormat="1" ht="15.75" customHeight="1">
      <c r="B48" s="10" t="s">
        <v>5</v>
      </c>
      <c r="C48" s="7" t="s">
        <v>19</v>
      </c>
      <c r="D48" s="3" t="s">
        <v>51</v>
      </c>
      <c r="E48" s="3"/>
      <c r="F48" s="3"/>
    </row>
    <row r="49" spans="2:6" s="1" customFormat="1" ht="15.75" customHeight="1">
      <c r="B49" s="7"/>
      <c r="C49" s="7"/>
      <c r="D49" s="3" t="s">
        <v>52</v>
      </c>
      <c r="E49" s="3"/>
      <c r="F49" s="3"/>
    </row>
    <row r="50" spans="2:16" s="1" customFormat="1" ht="15.75" customHeight="1">
      <c r="B50" s="7"/>
      <c r="C50" s="7"/>
      <c r="D50" s="3" t="s">
        <v>53</v>
      </c>
      <c r="E50" s="3"/>
      <c r="F50" s="3"/>
      <c r="J50" s="21"/>
      <c r="K50" s="21"/>
      <c r="L50" s="21"/>
      <c r="M50" s="21"/>
      <c r="N50" s="21"/>
      <c r="O50" s="21"/>
      <c r="P50" s="21"/>
    </row>
    <row r="51" spans="2:16" s="1" customFormat="1" ht="15.75" customHeight="1">
      <c r="B51" s="7"/>
      <c r="C51" s="7"/>
      <c r="D51" s="3" t="s">
        <v>6</v>
      </c>
      <c r="E51" s="3" t="s">
        <v>192</v>
      </c>
      <c r="F51" s="3"/>
      <c r="J51" s="50">
        <f>ROUND(J40/367967*100,2)</f>
        <v>23.99</v>
      </c>
      <c r="K51" s="21"/>
      <c r="L51" s="50">
        <f>ROUND(L40/367967*100,2)</f>
        <v>25.56</v>
      </c>
      <c r="M51" s="21"/>
      <c r="N51" s="50">
        <f>ROUND(N40/367967*100,2)</f>
        <v>40.71</v>
      </c>
      <c r="O51" s="21"/>
      <c r="P51" s="50">
        <f>ROUND(P40/367967*100,2)</f>
        <v>59.01</v>
      </c>
    </row>
    <row r="52" spans="2:16" s="1" customFormat="1" ht="15.75" customHeight="1">
      <c r="B52" s="7"/>
      <c r="C52" s="7"/>
      <c r="D52" s="3"/>
      <c r="E52" s="3" t="s">
        <v>54</v>
      </c>
      <c r="F52" s="3"/>
      <c r="J52" s="21"/>
      <c r="K52" s="21"/>
      <c r="L52" s="21"/>
      <c r="M52" s="21"/>
      <c r="N52" s="21"/>
      <c r="O52" s="21"/>
      <c r="P52" s="21"/>
    </row>
    <row r="53" spans="2:17" s="1" customFormat="1" ht="15.75" customHeight="1">
      <c r="B53" s="7"/>
      <c r="C53" s="7"/>
      <c r="D53" s="3" t="s">
        <v>7</v>
      </c>
      <c r="E53" s="3" t="s">
        <v>59</v>
      </c>
      <c r="F53" s="3"/>
      <c r="J53" s="50" t="s">
        <v>169</v>
      </c>
      <c r="K53" s="50"/>
      <c r="L53" s="50" t="s">
        <v>169</v>
      </c>
      <c r="M53" s="22"/>
      <c r="N53" s="50" t="s">
        <v>169</v>
      </c>
      <c r="O53" s="22"/>
      <c r="P53" s="50" t="s">
        <v>169</v>
      </c>
      <c r="Q53" s="2"/>
    </row>
    <row r="54" spans="2:16" s="1" customFormat="1" ht="15.75" customHeight="1">
      <c r="B54" s="7"/>
      <c r="C54" s="7"/>
      <c r="D54" s="3"/>
      <c r="E54" s="3"/>
      <c r="F54" s="3"/>
      <c r="J54" s="21"/>
      <c r="K54" s="21"/>
      <c r="L54" s="21"/>
      <c r="M54" s="21"/>
      <c r="N54" s="21"/>
      <c r="O54" s="21"/>
      <c r="P54" s="21"/>
    </row>
    <row r="55" spans="2:6" s="1" customFormat="1" ht="15.75" customHeight="1">
      <c r="B55" s="7"/>
      <c r="C55" s="7"/>
      <c r="D55" s="3"/>
      <c r="E55" s="3"/>
      <c r="F55" s="3"/>
    </row>
    <row r="56" spans="2:6" s="1" customFormat="1" ht="15.75" customHeight="1">
      <c r="B56" s="7"/>
      <c r="C56" s="7"/>
      <c r="D56" s="3"/>
      <c r="E56" s="3"/>
      <c r="F56" s="3"/>
    </row>
    <row r="57" spans="2:6" s="1" customFormat="1" ht="15.75" customHeight="1" thickBot="1">
      <c r="B57" s="13" t="s">
        <v>55</v>
      </c>
      <c r="C57" s="7"/>
      <c r="D57" s="3"/>
      <c r="E57" s="3"/>
      <c r="F57" s="3"/>
    </row>
    <row r="58" spans="2:14" s="1" customFormat="1" ht="15.75" customHeight="1">
      <c r="B58" s="7"/>
      <c r="C58" s="7"/>
      <c r="D58" s="3"/>
      <c r="E58" s="3"/>
      <c r="F58" s="3"/>
      <c r="L58" s="80" t="s">
        <v>164</v>
      </c>
      <c r="M58" s="9"/>
      <c r="N58" s="80" t="s">
        <v>56</v>
      </c>
    </row>
    <row r="59" spans="2:14" s="1" customFormat="1" ht="15.75" customHeight="1">
      <c r="B59" s="7"/>
      <c r="C59" s="7"/>
      <c r="D59" s="3"/>
      <c r="E59" s="3"/>
      <c r="F59" s="3"/>
      <c r="L59" s="81" t="s">
        <v>16</v>
      </c>
      <c r="M59" s="9"/>
      <c r="N59" s="81" t="s">
        <v>14</v>
      </c>
    </row>
    <row r="60" spans="2:14" s="1" customFormat="1" ht="15.75" customHeight="1">
      <c r="B60" s="7"/>
      <c r="C60" s="7"/>
      <c r="D60" s="3"/>
      <c r="E60" s="3"/>
      <c r="F60" s="3"/>
      <c r="L60" s="81" t="s">
        <v>12</v>
      </c>
      <c r="M60" s="9"/>
      <c r="N60" s="81" t="s">
        <v>57</v>
      </c>
    </row>
    <row r="61" spans="2:14" s="1" customFormat="1" ht="15.75" customHeight="1">
      <c r="B61" s="7"/>
      <c r="C61" s="7"/>
      <c r="D61" s="3"/>
      <c r="E61" s="3"/>
      <c r="F61" s="3"/>
      <c r="L61" s="81"/>
      <c r="M61" s="9"/>
      <c r="N61" s="81" t="s">
        <v>58</v>
      </c>
    </row>
    <row r="62" spans="2:14" s="1" customFormat="1" ht="15.75" customHeight="1" thickBot="1">
      <c r="B62" s="6" t="s">
        <v>0</v>
      </c>
      <c r="C62" s="7"/>
      <c r="D62" s="3"/>
      <c r="E62" s="3"/>
      <c r="F62" s="3"/>
      <c r="L62" s="82">
        <f>J15</f>
        <v>36799</v>
      </c>
      <c r="M62" s="17"/>
      <c r="N62" s="82">
        <v>36525</v>
      </c>
    </row>
    <row r="63" spans="2:10" s="1" customFormat="1" ht="15.75" customHeight="1">
      <c r="B63" s="11"/>
      <c r="C63" s="11"/>
      <c r="D63" s="11"/>
      <c r="E63" s="11"/>
      <c r="F63" s="11"/>
      <c r="G63" s="11"/>
      <c r="H63" s="11"/>
      <c r="I63" s="11"/>
      <c r="J63" s="11"/>
    </row>
    <row r="64" spans="2:14" s="1" customFormat="1" ht="15.75" customHeight="1">
      <c r="B64" s="18" t="s">
        <v>1</v>
      </c>
      <c r="C64" s="11" t="s">
        <v>153</v>
      </c>
      <c r="D64" s="11"/>
      <c r="E64" s="11"/>
      <c r="F64" s="11"/>
      <c r="G64" s="11"/>
      <c r="H64" s="11"/>
      <c r="I64" s="11"/>
      <c r="J64" s="11"/>
      <c r="L64" s="23">
        <v>2214449</v>
      </c>
      <c r="M64" s="23"/>
      <c r="N64" s="23">
        <v>2159644</v>
      </c>
    </row>
    <row r="65" spans="2:14" s="1" customFormat="1" ht="15.75" customHeight="1">
      <c r="B65" s="18"/>
      <c r="C65" s="11" t="s">
        <v>165</v>
      </c>
      <c r="D65" s="11"/>
      <c r="E65" s="11"/>
      <c r="F65" s="11"/>
      <c r="G65" s="11"/>
      <c r="H65" s="11"/>
      <c r="I65" s="11"/>
      <c r="J65" s="11"/>
      <c r="L65" s="23">
        <v>42010</v>
      </c>
      <c r="M65" s="23"/>
      <c r="N65" s="23">
        <v>30336</v>
      </c>
    </row>
    <row r="66" spans="2:14" s="1" customFormat="1" ht="15.75" customHeight="1">
      <c r="B66" s="18" t="s">
        <v>3</v>
      </c>
      <c r="C66" s="11" t="s">
        <v>154</v>
      </c>
      <c r="D66" s="11"/>
      <c r="E66" s="11"/>
      <c r="F66" s="11"/>
      <c r="G66" s="11"/>
      <c r="H66" s="11"/>
      <c r="I66" s="11"/>
      <c r="J66" s="11"/>
      <c r="L66" s="23">
        <v>683317</v>
      </c>
      <c r="M66" s="23"/>
      <c r="N66" s="23">
        <v>681554</v>
      </c>
    </row>
    <row r="67" spans="2:14" s="1" customFormat="1" ht="15.75" customHeight="1">
      <c r="B67" s="18" t="s">
        <v>5</v>
      </c>
      <c r="C67" s="11" t="s">
        <v>155</v>
      </c>
      <c r="D67" s="11"/>
      <c r="E67" s="11"/>
      <c r="F67" s="11"/>
      <c r="G67" s="11"/>
      <c r="H67" s="11"/>
      <c r="I67" s="11"/>
      <c r="J67" s="11"/>
      <c r="L67" s="23">
        <v>264980</v>
      </c>
      <c r="M67" s="23"/>
      <c r="N67" s="23">
        <v>318504</v>
      </c>
    </row>
    <row r="68" spans="2:14" s="1" customFormat="1" ht="15.75" customHeight="1">
      <c r="B68" s="18" t="s">
        <v>60</v>
      </c>
      <c r="C68" s="11" t="s">
        <v>156</v>
      </c>
      <c r="D68" s="11"/>
      <c r="E68" s="11"/>
      <c r="F68" s="11"/>
      <c r="G68" s="11"/>
      <c r="H68" s="11"/>
      <c r="I68" s="11"/>
      <c r="J68" s="11"/>
      <c r="L68" s="29">
        <v>0</v>
      </c>
      <c r="M68" s="23"/>
      <c r="N68" s="29">
        <v>0</v>
      </c>
    </row>
    <row r="69" spans="3:14" s="1" customFormat="1" ht="15.75" customHeight="1">
      <c r="C69" s="42" t="s">
        <v>176</v>
      </c>
      <c r="D69" s="11"/>
      <c r="E69" s="11"/>
      <c r="F69" s="11"/>
      <c r="G69" s="11"/>
      <c r="H69" s="11"/>
      <c r="I69" s="11"/>
      <c r="J69" s="11"/>
      <c r="L69" s="23">
        <f>42800-14091</f>
        <v>28709</v>
      </c>
      <c r="M69" s="23"/>
      <c r="N69" s="23">
        <v>31675</v>
      </c>
    </row>
    <row r="70" spans="2:14" s="1" customFormat="1" ht="15.75" customHeight="1">
      <c r="B70" s="18" t="s">
        <v>61</v>
      </c>
      <c r="C70" s="11" t="s">
        <v>62</v>
      </c>
      <c r="D70" s="11"/>
      <c r="E70" s="11"/>
      <c r="F70" s="11"/>
      <c r="G70" s="11"/>
      <c r="H70" s="11"/>
      <c r="I70" s="11"/>
      <c r="J70" s="11"/>
      <c r="L70" s="23"/>
      <c r="M70" s="23"/>
      <c r="N70" s="23"/>
    </row>
    <row r="71" spans="2:14" s="1" customFormat="1" ht="15.75" customHeight="1">
      <c r="B71" s="11"/>
      <c r="C71" s="11"/>
      <c r="D71" s="19" t="s">
        <v>63</v>
      </c>
      <c r="E71" s="11"/>
      <c r="F71" s="11"/>
      <c r="G71" s="11"/>
      <c r="H71" s="11"/>
      <c r="I71" s="11"/>
      <c r="J71" s="11"/>
      <c r="L71" s="36">
        <v>570621</v>
      </c>
      <c r="M71" s="23"/>
      <c r="N71" s="36">
        <f>643298+8538</f>
        <v>651836</v>
      </c>
    </row>
    <row r="72" spans="2:14" s="1" customFormat="1" ht="15.75" customHeight="1" hidden="1">
      <c r="B72" s="11"/>
      <c r="C72" s="11"/>
      <c r="D72" s="19" t="s">
        <v>91</v>
      </c>
      <c r="E72" s="11"/>
      <c r="F72" s="11"/>
      <c r="G72" s="11"/>
      <c r="H72" s="11"/>
      <c r="I72" s="11"/>
      <c r="J72" s="11"/>
      <c r="L72" s="38">
        <v>0</v>
      </c>
      <c r="M72" s="23"/>
      <c r="N72" s="38">
        <v>0</v>
      </c>
    </row>
    <row r="73" spans="2:14" s="1" customFormat="1" ht="15.75" customHeight="1">
      <c r="B73" s="11"/>
      <c r="C73" s="11"/>
      <c r="D73" s="19" t="s">
        <v>90</v>
      </c>
      <c r="E73" s="11"/>
      <c r="F73" s="11"/>
      <c r="G73" s="11"/>
      <c r="H73" s="11"/>
      <c r="I73" s="11"/>
      <c r="J73" s="11"/>
      <c r="L73" s="37">
        <v>391119</v>
      </c>
      <c r="M73" s="23"/>
      <c r="N73" s="37">
        <v>519282</v>
      </c>
    </row>
    <row r="74" spans="2:14" s="1" customFormat="1" ht="15.75" customHeight="1">
      <c r="B74" s="11"/>
      <c r="C74" s="11"/>
      <c r="D74" s="19" t="s">
        <v>64</v>
      </c>
      <c r="E74" s="11"/>
      <c r="F74" s="11"/>
      <c r="G74" s="11"/>
      <c r="H74" s="11"/>
      <c r="I74" s="11"/>
      <c r="J74" s="11"/>
      <c r="L74" s="37">
        <v>114205</v>
      </c>
      <c r="M74" s="23"/>
      <c r="N74" s="37">
        <f>68297</f>
        <v>68297</v>
      </c>
    </row>
    <row r="75" spans="2:14" s="1" customFormat="1" ht="15.75" customHeight="1">
      <c r="B75" s="11"/>
      <c r="C75" s="11"/>
      <c r="D75" s="19" t="s">
        <v>65</v>
      </c>
      <c r="E75" s="11"/>
      <c r="F75" s="11"/>
      <c r="G75" s="11"/>
      <c r="H75" s="11"/>
      <c r="I75" s="11"/>
      <c r="J75" s="11"/>
      <c r="L75" s="37">
        <v>135045</v>
      </c>
      <c r="M75" s="23"/>
      <c r="N75" s="37">
        <v>208116</v>
      </c>
    </row>
    <row r="76" spans="2:14" s="1" customFormat="1" ht="15.75" customHeight="1">
      <c r="B76" s="11"/>
      <c r="C76" s="11"/>
      <c r="D76" s="19" t="s">
        <v>189</v>
      </c>
      <c r="E76" s="11"/>
      <c r="F76" s="11"/>
      <c r="G76" s="11"/>
      <c r="H76" s="11"/>
      <c r="I76" s="11"/>
      <c r="J76" s="11"/>
      <c r="L76" s="37">
        <v>11036</v>
      </c>
      <c r="M76" s="23"/>
      <c r="N76" s="37">
        <v>18238</v>
      </c>
    </row>
    <row r="77" spans="2:14" s="1" customFormat="1" ht="15.75" customHeight="1">
      <c r="B77" s="11"/>
      <c r="C77" s="11"/>
      <c r="D77" s="19" t="s">
        <v>159</v>
      </c>
      <c r="E77" s="11"/>
      <c r="F77" s="11"/>
      <c r="G77" s="11"/>
      <c r="H77" s="11"/>
      <c r="I77" s="11"/>
      <c r="J77" s="11"/>
      <c r="L77" s="37">
        <v>65557</v>
      </c>
      <c r="M77" s="23"/>
      <c r="N77" s="37">
        <v>44313</v>
      </c>
    </row>
    <row r="78" spans="2:14" s="1" customFormat="1" ht="15.75" customHeight="1">
      <c r="B78" s="11"/>
      <c r="C78" s="11"/>
      <c r="D78" s="19" t="s">
        <v>178</v>
      </c>
      <c r="E78" s="11"/>
      <c r="F78" s="11"/>
      <c r="G78" s="11"/>
      <c r="H78" s="11"/>
      <c r="I78" s="11"/>
      <c r="J78" s="11"/>
      <c r="L78" s="37">
        <f>125693+172538</f>
        <v>298231</v>
      </c>
      <c r="M78" s="23"/>
      <c r="N78" s="37">
        <f>193060+126220</f>
        <v>319280</v>
      </c>
    </row>
    <row r="79" spans="2:14" s="1" customFormat="1" ht="15.75" customHeight="1">
      <c r="B79" s="11"/>
      <c r="C79" s="11"/>
      <c r="D79" s="11"/>
      <c r="E79" s="11"/>
      <c r="F79" s="11"/>
      <c r="G79" s="11"/>
      <c r="H79" s="11"/>
      <c r="I79" s="11"/>
      <c r="J79" s="11"/>
      <c r="L79" s="39">
        <f>SUM(L71:L78)</f>
        <v>1585814</v>
      </c>
      <c r="M79" s="23"/>
      <c r="N79" s="39">
        <f>SUM(N71:N78)</f>
        <v>1829362</v>
      </c>
    </row>
    <row r="80" spans="2:14" s="1" customFormat="1" ht="15.75" customHeight="1">
      <c r="B80" s="18" t="s">
        <v>66</v>
      </c>
      <c r="C80" s="11" t="s">
        <v>67</v>
      </c>
      <c r="D80" s="11"/>
      <c r="E80" s="11"/>
      <c r="F80" s="11"/>
      <c r="G80" s="11"/>
      <c r="H80" s="11"/>
      <c r="I80" s="11"/>
      <c r="J80" s="11"/>
      <c r="L80" s="23"/>
      <c r="M80" s="23"/>
      <c r="N80" s="23"/>
    </row>
    <row r="81" spans="2:14" s="1" customFormat="1" ht="15.75" customHeight="1">
      <c r="B81" s="11"/>
      <c r="C81" s="11"/>
      <c r="D81" s="19" t="s">
        <v>68</v>
      </c>
      <c r="E81" s="11"/>
      <c r="F81" s="11"/>
      <c r="G81" s="11"/>
      <c r="H81" s="11"/>
      <c r="I81" s="11"/>
      <c r="J81" s="11"/>
      <c r="L81" s="36">
        <v>310016</v>
      </c>
      <c r="M81" s="23"/>
      <c r="N81" s="36">
        <f>761777-N82</f>
        <v>646091</v>
      </c>
    </row>
    <row r="82" spans="2:14" s="1" customFormat="1" ht="15.75" customHeight="1">
      <c r="B82" s="11"/>
      <c r="C82" s="11"/>
      <c r="D82" s="19" t="s">
        <v>150</v>
      </c>
      <c r="E82" s="11"/>
      <c r="F82" s="11"/>
      <c r="G82" s="11"/>
      <c r="H82" s="11"/>
      <c r="I82" s="11"/>
      <c r="J82" s="11"/>
      <c r="L82" s="37">
        <f>1660+190041+13620</f>
        <v>205321</v>
      </c>
      <c r="M82" s="23"/>
      <c r="N82" s="37">
        <f>98360+15666+1660</f>
        <v>115686</v>
      </c>
    </row>
    <row r="83" spans="2:14" s="1" customFormat="1" ht="15.75" customHeight="1">
      <c r="B83" s="11"/>
      <c r="C83" s="11"/>
      <c r="D83" s="19" t="s">
        <v>69</v>
      </c>
      <c r="E83" s="11"/>
      <c r="F83" s="11"/>
      <c r="G83" s="11"/>
      <c r="H83" s="11"/>
      <c r="I83" s="11"/>
      <c r="J83" s="11"/>
      <c r="L83" s="37">
        <v>169378</v>
      </c>
      <c r="M83" s="23"/>
      <c r="N83" s="37">
        <v>257863</v>
      </c>
    </row>
    <row r="84" spans="2:14" s="1" customFormat="1" ht="15.75" customHeight="1">
      <c r="B84" s="11"/>
      <c r="C84" s="11"/>
      <c r="D84" s="19" t="s">
        <v>70</v>
      </c>
      <c r="E84" s="11"/>
      <c r="F84" s="11"/>
      <c r="G84" s="11"/>
      <c r="H84" s="11"/>
      <c r="I84" s="11"/>
      <c r="J84" s="11"/>
      <c r="L84" s="37">
        <v>217258</v>
      </c>
      <c r="M84" s="23"/>
      <c r="N84" s="37">
        <f>133986+54170</f>
        <v>188156</v>
      </c>
    </row>
    <row r="85" spans="2:14" s="1" customFormat="1" ht="15.75" customHeight="1">
      <c r="B85" s="11"/>
      <c r="C85" s="11"/>
      <c r="D85" s="19" t="s">
        <v>179</v>
      </c>
      <c r="E85" s="11"/>
      <c r="F85" s="11"/>
      <c r="G85" s="11"/>
      <c r="H85" s="11"/>
      <c r="I85" s="11"/>
      <c r="J85" s="11"/>
      <c r="L85" s="37">
        <v>48</v>
      </c>
      <c r="M85" s="23"/>
      <c r="N85" s="37">
        <v>16051</v>
      </c>
    </row>
    <row r="86" spans="2:14" s="1" customFormat="1" ht="15.75" customHeight="1">
      <c r="B86" s="11"/>
      <c r="C86" s="11"/>
      <c r="D86" s="19" t="s">
        <v>71</v>
      </c>
      <c r="E86" s="11"/>
      <c r="F86" s="11"/>
      <c r="G86" s="11"/>
      <c r="H86" s="11"/>
      <c r="I86" s="11"/>
      <c r="J86" s="11"/>
      <c r="L86" s="37">
        <v>0</v>
      </c>
      <c r="M86" s="23"/>
      <c r="N86" s="37">
        <v>42390</v>
      </c>
    </row>
    <row r="87" spans="2:14" s="1" customFormat="1" ht="15.75" customHeight="1">
      <c r="B87" s="11"/>
      <c r="C87" s="11"/>
      <c r="D87" s="19" t="s">
        <v>72</v>
      </c>
      <c r="E87" s="11"/>
      <c r="F87" s="11"/>
      <c r="G87" s="11"/>
      <c r="H87" s="11"/>
      <c r="I87" s="11"/>
      <c r="J87" s="11"/>
      <c r="L87" s="37">
        <v>26289</v>
      </c>
      <c r="M87" s="23"/>
      <c r="N87" s="37">
        <v>0</v>
      </c>
    </row>
    <row r="88" spans="2:14" s="1" customFormat="1" ht="15.75" customHeight="1">
      <c r="B88" s="11"/>
      <c r="C88" s="11"/>
      <c r="D88" s="11"/>
      <c r="E88" s="11"/>
      <c r="F88" s="11"/>
      <c r="G88" s="11"/>
      <c r="H88" s="11"/>
      <c r="I88" s="11"/>
      <c r="J88" s="11"/>
      <c r="L88" s="39">
        <f>SUM(L81:L87)</f>
        <v>928310</v>
      </c>
      <c r="M88" s="23"/>
      <c r="N88" s="39">
        <f>SUM(N81:N87)</f>
        <v>1266237</v>
      </c>
    </row>
    <row r="89" spans="2:14" s="1" customFormat="1" ht="15.75" customHeight="1">
      <c r="B89" s="11"/>
      <c r="C89" s="11"/>
      <c r="D89" s="11"/>
      <c r="E89" s="11"/>
      <c r="F89" s="11"/>
      <c r="G89" s="11"/>
      <c r="H89" s="11"/>
      <c r="I89" s="11"/>
      <c r="J89" s="11"/>
      <c r="L89" s="23"/>
      <c r="M89" s="23"/>
      <c r="N89" s="23"/>
    </row>
    <row r="90" spans="2:14" s="1" customFormat="1" ht="15.75" customHeight="1">
      <c r="B90" s="18" t="s">
        <v>73</v>
      </c>
      <c r="C90" s="11" t="s">
        <v>157</v>
      </c>
      <c r="D90" s="11"/>
      <c r="E90" s="11"/>
      <c r="F90" s="11"/>
      <c r="G90" s="11"/>
      <c r="H90" s="11"/>
      <c r="I90" s="11"/>
      <c r="J90" s="11"/>
      <c r="L90" s="23">
        <f>L79-L88</f>
        <v>657504</v>
      </c>
      <c r="M90" s="23"/>
      <c r="N90" s="23">
        <f>N79-N88</f>
        <v>563125</v>
      </c>
    </row>
    <row r="91" spans="2:18" s="4" customFormat="1" ht="15.75" customHeight="1" thickBot="1">
      <c r="B91" s="12"/>
      <c r="C91" s="12"/>
      <c r="D91" s="12"/>
      <c r="E91" s="12"/>
      <c r="F91" s="12"/>
      <c r="G91" s="12"/>
      <c r="H91" s="12"/>
      <c r="I91" s="12"/>
      <c r="J91" s="11"/>
      <c r="L91" s="41">
        <f>SUM(L64:L69)+L90</f>
        <v>3890969</v>
      </c>
      <c r="M91" s="24"/>
      <c r="N91" s="41">
        <f>SUM(N64:N69)+N90</f>
        <v>3784838</v>
      </c>
      <c r="R91" s="1"/>
    </row>
    <row r="92" spans="2:14" s="1" customFormat="1" ht="15.75" customHeight="1" thickTop="1">
      <c r="B92" s="18" t="s">
        <v>74</v>
      </c>
      <c r="C92" s="11" t="s">
        <v>75</v>
      </c>
      <c r="D92" s="11"/>
      <c r="E92" s="11"/>
      <c r="F92" s="11"/>
      <c r="G92" s="11"/>
      <c r="H92" s="11"/>
      <c r="I92" s="11"/>
      <c r="J92" s="11"/>
      <c r="L92" s="23"/>
      <c r="M92" s="23"/>
      <c r="N92" s="23"/>
    </row>
    <row r="93" spans="2:14" s="1" customFormat="1" ht="15.75" customHeight="1">
      <c r="B93" s="11"/>
      <c r="C93" s="11" t="s">
        <v>158</v>
      </c>
      <c r="D93" s="11"/>
      <c r="E93" s="11"/>
      <c r="F93" s="11"/>
      <c r="G93" s="11"/>
      <c r="H93" s="11"/>
      <c r="I93" s="11"/>
      <c r="J93" s="11"/>
      <c r="L93" s="23">
        <v>367967</v>
      </c>
      <c r="M93" s="23"/>
      <c r="N93" s="23">
        <v>367967</v>
      </c>
    </row>
    <row r="94" spans="2:14" s="1" customFormat="1" ht="15.75" customHeight="1">
      <c r="B94" s="11"/>
      <c r="C94" s="11" t="s">
        <v>76</v>
      </c>
      <c r="D94" s="11"/>
      <c r="E94" s="11"/>
      <c r="F94" s="11"/>
      <c r="G94" s="11"/>
      <c r="H94" s="11"/>
      <c r="I94" s="11"/>
      <c r="J94" s="11"/>
      <c r="L94" s="23"/>
      <c r="M94" s="23"/>
      <c r="N94" s="23"/>
    </row>
    <row r="95" spans="2:14" s="1" customFormat="1" ht="15.75" customHeight="1">
      <c r="B95" s="11"/>
      <c r="C95" s="11"/>
      <c r="D95" s="19" t="s">
        <v>79</v>
      </c>
      <c r="E95" s="11"/>
      <c r="F95" s="11"/>
      <c r="G95" s="11"/>
      <c r="H95" s="11"/>
      <c r="I95" s="11"/>
      <c r="J95" s="11"/>
      <c r="L95" s="23">
        <v>143908</v>
      </c>
      <c r="M95" s="23"/>
      <c r="N95" s="23">
        <v>143908</v>
      </c>
    </row>
    <row r="96" spans="2:14" s="1" customFormat="1" ht="15.75" customHeight="1">
      <c r="B96" s="11"/>
      <c r="C96" s="11"/>
      <c r="D96" s="19" t="s">
        <v>80</v>
      </c>
      <c r="E96" s="11"/>
      <c r="F96" s="11"/>
      <c r="G96" s="11"/>
      <c r="H96" s="11"/>
      <c r="I96" s="11"/>
      <c r="J96" s="11"/>
      <c r="L96" s="23">
        <v>154458</v>
      </c>
      <c r="M96" s="23"/>
      <c r="N96" s="23">
        <v>152586</v>
      </c>
    </row>
    <row r="97" spans="2:14" s="1" customFormat="1" ht="15.75" customHeight="1">
      <c r="B97" s="11"/>
      <c r="C97" s="11"/>
      <c r="D97" s="19" t="s">
        <v>78</v>
      </c>
      <c r="E97" s="11"/>
      <c r="F97" s="11"/>
      <c r="G97" s="11"/>
      <c r="H97" s="11"/>
      <c r="I97" s="11"/>
      <c r="J97" s="11"/>
      <c r="L97" s="23">
        <v>118733</v>
      </c>
      <c r="M97" s="23"/>
      <c r="N97" s="23">
        <f>61763-6422+62215</f>
        <v>117556</v>
      </c>
    </row>
    <row r="98" spans="2:14" s="1" customFormat="1" ht="15.75" customHeight="1">
      <c r="B98" s="11"/>
      <c r="C98" s="11"/>
      <c r="D98" s="19" t="s">
        <v>81</v>
      </c>
      <c r="E98" s="11"/>
      <c r="F98" s="11"/>
      <c r="G98" s="11"/>
      <c r="H98" s="11"/>
      <c r="I98" s="11"/>
      <c r="J98" s="11"/>
      <c r="L98" s="23">
        <v>35598</v>
      </c>
      <c r="M98" s="23"/>
      <c r="N98" s="23">
        <v>36465</v>
      </c>
    </row>
    <row r="99" spans="2:14" s="1" customFormat="1" ht="15.75" customHeight="1">
      <c r="B99" s="11"/>
      <c r="C99" s="11"/>
      <c r="D99" s="19" t="s">
        <v>77</v>
      </c>
      <c r="E99" s="11"/>
      <c r="F99" s="11"/>
      <c r="G99" s="11"/>
      <c r="H99" s="11"/>
      <c r="I99" s="11"/>
      <c r="J99" s="11"/>
      <c r="L99" s="23">
        <v>1752972</v>
      </c>
      <c r="M99" s="23"/>
      <c r="N99" s="23">
        <v>1634878</v>
      </c>
    </row>
    <row r="100" spans="2:14" s="1" customFormat="1" ht="15.75" customHeight="1">
      <c r="B100" s="11"/>
      <c r="C100" s="11"/>
      <c r="D100" s="19"/>
      <c r="E100" s="11"/>
      <c r="F100" s="11"/>
      <c r="G100" s="11"/>
      <c r="H100" s="11"/>
      <c r="I100" s="11"/>
      <c r="J100" s="11"/>
      <c r="L100" s="30">
        <f>SUM(L93:L99)</f>
        <v>2573636</v>
      </c>
      <c r="M100" s="23"/>
      <c r="N100" s="30">
        <f>SUM(N93:N99)</f>
        <v>2453360</v>
      </c>
    </row>
    <row r="101" spans="2:14" s="1" customFormat="1" ht="15.75" customHeight="1">
      <c r="B101" s="11"/>
      <c r="C101" s="11"/>
      <c r="D101" s="19"/>
      <c r="E101" s="11"/>
      <c r="F101" s="11"/>
      <c r="G101" s="11"/>
      <c r="H101" s="11"/>
      <c r="I101" s="11"/>
      <c r="J101" s="11"/>
      <c r="L101" s="25"/>
      <c r="M101" s="23"/>
      <c r="N101" s="25"/>
    </row>
    <row r="102" spans="2:14" s="1" customFormat="1" ht="15.75" customHeight="1">
      <c r="B102" s="18" t="s">
        <v>82</v>
      </c>
      <c r="C102" s="11" t="s">
        <v>89</v>
      </c>
      <c r="D102" s="11"/>
      <c r="E102" s="11"/>
      <c r="F102" s="11"/>
      <c r="G102" s="11"/>
      <c r="H102" s="11"/>
      <c r="I102" s="11"/>
      <c r="J102" s="11"/>
      <c r="L102" s="23">
        <v>1268440</v>
      </c>
      <c r="M102" s="23"/>
      <c r="N102" s="23">
        <v>1259849</v>
      </c>
    </row>
    <row r="103" spans="2:14" s="1" customFormat="1" ht="15.75" customHeight="1">
      <c r="B103" s="18" t="s">
        <v>83</v>
      </c>
      <c r="C103" s="11" t="s">
        <v>88</v>
      </c>
      <c r="D103" s="11"/>
      <c r="E103" s="11"/>
      <c r="F103" s="11"/>
      <c r="G103" s="11"/>
      <c r="H103" s="11"/>
      <c r="I103" s="107"/>
      <c r="J103" s="11"/>
      <c r="L103" s="23">
        <v>2709</v>
      </c>
      <c r="M103" s="23"/>
      <c r="N103" s="23">
        <v>4341</v>
      </c>
    </row>
    <row r="104" spans="2:14" s="1" customFormat="1" ht="15.75" customHeight="1">
      <c r="B104" s="18" t="s">
        <v>84</v>
      </c>
      <c r="C104" s="11" t="s">
        <v>87</v>
      </c>
      <c r="D104" s="11"/>
      <c r="E104" s="11"/>
      <c r="F104" s="11"/>
      <c r="G104" s="11"/>
      <c r="H104" s="11"/>
      <c r="I104" s="11"/>
      <c r="J104" s="11"/>
      <c r="L104" s="23">
        <v>46184</v>
      </c>
      <c r="M104" s="23"/>
      <c r="N104" s="23">
        <v>67288</v>
      </c>
    </row>
    <row r="105" spans="2:19" s="4" customFormat="1" ht="15.75" customHeight="1" thickBot="1">
      <c r="B105" s="12"/>
      <c r="C105" s="12"/>
      <c r="D105" s="12"/>
      <c r="E105" s="12"/>
      <c r="F105" s="12"/>
      <c r="G105" s="12"/>
      <c r="H105" s="12"/>
      <c r="I105" s="12"/>
      <c r="J105" s="11"/>
      <c r="L105" s="41">
        <f>SUM(L100:L104)</f>
        <v>3890969</v>
      </c>
      <c r="M105" s="24"/>
      <c r="N105" s="41">
        <f>SUM(N100:N104)</f>
        <v>3784838</v>
      </c>
      <c r="Q105" s="52">
        <f>+L91-L105</f>
        <v>0</v>
      </c>
      <c r="R105" s="1"/>
      <c r="S105" s="52"/>
    </row>
    <row r="106" spans="2:14" s="1" customFormat="1" ht="15.75" customHeight="1" hidden="1" outlineLevel="1" thickTop="1">
      <c r="B106" s="11"/>
      <c r="C106" s="11"/>
      <c r="D106" s="11"/>
      <c r="E106" s="11"/>
      <c r="F106" s="11"/>
      <c r="G106" s="11"/>
      <c r="H106" s="11"/>
      <c r="I106" s="11"/>
      <c r="J106" s="11"/>
      <c r="L106" s="23"/>
      <c r="M106" s="23"/>
      <c r="N106" s="23"/>
    </row>
    <row r="107" spans="2:14" s="52" customFormat="1" ht="15.75" customHeight="1" hidden="1" outlineLevel="1">
      <c r="B107" s="19" t="s">
        <v>237</v>
      </c>
      <c r="C107" s="19"/>
      <c r="D107" s="19"/>
      <c r="E107" s="19"/>
      <c r="F107" s="19"/>
      <c r="G107" s="19"/>
      <c r="H107" s="19"/>
      <c r="I107" s="19"/>
      <c r="J107" s="19"/>
      <c r="L107" s="108">
        <f>+L105-L91</f>
        <v>0</v>
      </c>
      <c r="M107" s="108"/>
      <c r="N107" s="108">
        <f>+N105-N91</f>
        <v>0</v>
      </c>
    </row>
    <row r="108" spans="2:14" s="1" customFormat="1" ht="15.75" customHeight="1" collapsed="1" thickTop="1">
      <c r="B108" s="11"/>
      <c r="C108" s="11"/>
      <c r="D108" s="11"/>
      <c r="E108" s="11"/>
      <c r="F108" s="11"/>
      <c r="G108" s="11"/>
      <c r="H108" s="11"/>
      <c r="I108" s="11"/>
      <c r="J108" s="11"/>
      <c r="L108" s="23"/>
      <c r="M108" s="23"/>
      <c r="N108" s="23"/>
    </row>
    <row r="109" spans="2:14" s="1" customFormat="1" ht="15.75" customHeight="1">
      <c r="B109" s="18" t="s">
        <v>85</v>
      </c>
      <c r="C109" s="11" t="s">
        <v>86</v>
      </c>
      <c r="D109" s="11"/>
      <c r="E109" s="11"/>
      <c r="F109" s="11"/>
      <c r="G109" s="11"/>
      <c r="H109" s="11"/>
      <c r="I109" s="11"/>
      <c r="J109" s="11"/>
      <c r="L109" s="2">
        <f>ROUND((L100-L69)/L93*100,)</f>
        <v>692</v>
      </c>
      <c r="M109" s="2"/>
      <c r="N109" s="2">
        <f>ROUND((N100-N69)/N93*100,)</f>
        <v>658</v>
      </c>
    </row>
    <row r="110" spans="2:10" s="1" customFormat="1" ht="15.75" customHeight="1"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2:10" s="1" customFormat="1" ht="15.75" customHeight="1">
      <c r="B111" s="12" t="s">
        <v>93</v>
      </c>
      <c r="C111" s="11"/>
      <c r="D111" s="11"/>
      <c r="E111" s="11"/>
      <c r="F111" s="11"/>
      <c r="G111" s="11"/>
      <c r="H111" s="11"/>
      <c r="I111" s="11"/>
      <c r="J111" s="11"/>
    </row>
    <row r="112" spans="2:10" s="1" customFormat="1" ht="15.75" customHeight="1"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2:10" s="1" customFormat="1" ht="15.75" customHeight="1">
      <c r="B113" s="18" t="s">
        <v>1</v>
      </c>
      <c r="C113" s="12" t="s">
        <v>95</v>
      </c>
      <c r="D113" s="11"/>
      <c r="E113" s="11"/>
      <c r="F113" s="11"/>
      <c r="G113" s="11"/>
      <c r="H113" s="11"/>
      <c r="I113" s="11"/>
      <c r="J113" s="11"/>
    </row>
    <row r="114" spans="2:10" s="1" customFormat="1" ht="15.75" customHeight="1">
      <c r="B114" s="11"/>
      <c r="C114" s="11" t="s">
        <v>180</v>
      </c>
      <c r="D114" s="11"/>
      <c r="E114" s="11"/>
      <c r="F114" s="11"/>
      <c r="G114" s="11"/>
      <c r="H114" s="11"/>
      <c r="I114" s="11"/>
      <c r="J114" s="11"/>
    </row>
    <row r="115" spans="2:10" s="1" customFormat="1" ht="15.75" customHeight="1">
      <c r="B115" s="11"/>
      <c r="C115" s="11" t="s">
        <v>94</v>
      </c>
      <c r="D115" s="11"/>
      <c r="E115" s="11"/>
      <c r="F115" s="11"/>
      <c r="G115" s="11"/>
      <c r="H115" s="11"/>
      <c r="I115" s="11"/>
      <c r="J115" s="11"/>
    </row>
    <row r="116" spans="5:6" s="1" customFormat="1" ht="15.75" customHeight="1">
      <c r="E116" s="3"/>
      <c r="F116" s="3"/>
    </row>
    <row r="117" spans="2:18" s="1" customFormat="1" ht="15.75" customHeight="1">
      <c r="B117" s="10" t="s">
        <v>3</v>
      </c>
      <c r="C117" s="12" t="s">
        <v>30</v>
      </c>
      <c r="D117" s="11"/>
      <c r="E117" s="3"/>
      <c r="F117" s="3"/>
      <c r="L117" s="7" t="s">
        <v>160</v>
      </c>
      <c r="M117" s="7"/>
      <c r="N117" s="7" t="s">
        <v>160</v>
      </c>
      <c r="R117" s="7" t="s">
        <v>160</v>
      </c>
    </row>
    <row r="118" spans="2:18" s="1" customFormat="1" ht="15.75" customHeight="1">
      <c r="B118" s="10"/>
      <c r="C118" s="12"/>
      <c r="D118" s="11"/>
      <c r="E118" s="3"/>
      <c r="F118" s="3"/>
      <c r="L118" s="7" t="s">
        <v>12</v>
      </c>
      <c r="M118" s="7"/>
      <c r="N118" s="7" t="s">
        <v>17</v>
      </c>
      <c r="R118" s="7" t="s">
        <v>17</v>
      </c>
    </row>
    <row r="119" spans="2:18" s="1" customFormat="1" ht="15.75" customHeight="1">
      <c r="B119" s="10"/>
      <c r="C119" s="12"/>
      <c r="D119" s="11"/>
      <c r="E119" s="3"/>
      <c r="F119" s="3"/>
      <c r="L119" s="79">
        <f>+L62</f>
        <v>36799</v>
      </c>
      <c r="M119" s="79"/>
      <c r="N119" s="79">
        <f>L119</f>
        <v>36799</v>
      </c>
      <c r="R119" s="79">
        <v>36707</v>
      </c>
    </row>
    <row r="120" spans="2:18" s="1" customFormat="1" ht="15.75" customHeight="1">
      <c r="B120" s="10"/>
      <c r="C120" s="12"/>
      <c r="D120" s="11"/>
      <c r="E120" s="3"/>
      <c r="F120" s="3"/>
      <c r="L120" s="7" t="s">
        <v>106</v>
      </c>
      <c r="N120" s="7" t="s">
        <v>106</v>
      </c>
      <c r="R120" s="7" t="s">
        <v>106</v>
      </c>
    </row>
    <row r="121" spans="2:18" s="1" customFormat="1" ht="15.75" customHeight="1">
      <c r="B121" s="10"/>
      <c r="C121" s="12"/>
      <c r="D121" s="11"/>
      <c r="E121" s="3"/>
      <c r="F121" s="3"/>
      <c r="L121" s="7"/>
      <c r="N121" s="7"/>
      <c r="R121" s="7"/>
    </row>
    <row r="122" spans="2:18" s="1" customFormat="1" ht="15.75" customHeight="1">
      <c r="B122" s="10"/>
      <c r="C122" s="18" t="s">
        <v>19</v>
      </c>
      <c r="D122" s="11" t="s">
        <v>271</v>
      </c>
      <c r="E122" s="3"/>
      <c r="F122" s="3"/>
      <c r="L122" s="92">
        <f>+N122-R122</f>
        <v>685</v>
      </c>
      <c r="N122" s="92">
        <f>-1811+294+686</f>
        <v>-831</v>
      </c>
      <c r="R122" s="92">
        <f>-1811+295</f>
        <v>-1516</v>
      </c>
    </row>
    <row r="123" spans="2:18" s="1" customFormat="1" ht="15.75" customHeight="1">
      <c r="B123" s="10"/>
      <c r="C123" s="18" t="s">
        <v>20</v>
      </c>
      <c r="D123" s="11" t="s">
        <v>241</v>
      </c>
      <c r="E123" s="3"/>
      <c r="F123" s="3"/>
      <c r="L123" s="92">
        <f>+N123-R123</f>
        <v>-467</v>
      </c>
      <c r="N123" s="92">
        <f>-92+60-435</f>
        <v>-467</v>
      </c>
      <c r="R123" s="92">
        <v>0</v>
      </c>
    </row>
    <row r="124" spans="2:18" s="1" customFormat="1" ht="15.75" customHeight="1">
      <c r="B124" s="10"/>
      <c r="C124" s="20" t="s">
        <v>21</v>
      </c>
      <c r="D124" s="11" t="s">
        <v>196</v>
      </c>
      <c r="E124" s="3"/>
      <c r="F124" s="3"/>
      <c r="L124" s="92">
        <f>+N124-R124</f>
        <v>23904</v>
      </c>
      <c r="N124" s="92">
        <f>38402+5</f>
        <v>38407</v>
      </c>
      <c r="R124" s="92">
        <v>14503</v>
      </c>
    </row>
    <row r="125" spans="2:18" s="1" customFormat="1" ht="15.75" customHeight="1">
      <c r="B125" s="10"/>
      <c r="C125" s="20" t="s">
        <v>26</v>
      </c>
      <c r="D125" s="11" t="s">
        <v>214</v>
      </c>
      <c r="E125" s="3"/>
      <c r="F125" s="3"/>
      <c r="L125" s="92">
        <f>+N125-R125</f>
        <v>0</v>
      </c>
      <c r="M125" s="5"/>
      <c r="N125" s="92">
        <f>248+1207</f>
        <v>1455</v>
      </c>
      <c r="O125" s="5"/>
      <c r="P125" s="5"/>
      <c r="Q125" s="5"/>
      <c r="R125" s="92">
        <f>248+1207</f>
        <v>1455</v>
      </c>
    </row>
    <row r="126" spans="2:18" s="1" customFormat="1" ht="15.75" customHeight="1" thickBot="1">
      <c r="B126" s="10"/>
      <c r="C126" s="11"/>
      <c r="E126" s="3"/>
      <c r="F126" s="3"/>
      <c r="L126" s="93">
        <f>SUM(L122:L125)</f>
        <v>24122</v>
      </c>
      <c r="N126" s="93">
        <f>SUM(N122:N125)</f>
        <v>38564</v>
      </c>
      <c r="R126" s="93">
        <f>SUM(R122:R125)</f>
        <v>14442</v>
      </c>
    </row>
    <row r="127" spans="2:18" s="1" customFormat="1" ht="15.75" customHeight="1" thickTop="1">
      <c r="B127" s="10"/>
      <c r="C127" s="11"/>
      <c r="D127" s="11"/>
      <c r="E127" s="3"/>
      <c r="F127" s="3"/>
      <c r="L127"/>
      <c r="M127"/>
      <c r="N127"/>
      <c r="Q127" s="51"/>
      <c r="R127"/>
    </row>
    <row r="128" spans="2:6" s="1" customFormat="1" ht="15.75" customHeight="1">
      <c r="B128" s="10" t="s">
        <v>5</v>
      </c>
      <c r="C128" s="12" t="s">
        <v>45</v>
      </c>
      <c r="D128" s="11"/>
      <c r="E128" s="3"/>
      <c r="F128" s="3"/>
    </row>
    <row r="129" spans="2:6" s="1" customFormat="1" ht="15.75" customHeight="1">
      <c r="B129" s="7"/>
      <c r="C129" s="11" t="s">
        <v>96</v>
      </c>
      <c r="D129" s="11"/>
      <c r="E129" s="3"/>
      <c r="F129" s="3"/>
    </row>
    <row r="130" spans="5:6" s="1" customFormat="1" ht="15.75" customHeight="1">
      <c r="E130" s="3"/>
      <c r="F130" s="3"/>
    </row>
    <row r="131" spans="2:18" s="1" customFormat="1" ht="15.75" customHeight="1">
      <c r="B131" s="10" t="s">
        <v>60</v>
      </c>
      <c r="C131" s="12" t="s">
        <v>4</v>
      </c>
      <c r="D131" s="11"/>
      <c r="E131" s="3"/>
      <c r="F131" s="3"/>
      <c r="L131" s="7" t="s">
        <v>160</v>
      </c>
      <c r="M131" s="7"/>
      <c r="N131" s="7" t="s">
        <v>160</v>
      </c>
      <c r="R131" s="7" t="s">
        <v>160</v>
      </c>
    </row>
    <row r="132" spans="2:18" s="1" customFormat="1" ht="15.75" customHeight="1">
      <c r="B132" s="7"/>
      <c r="C132" s="11" t="s">
        <v>97</v>
      </c>
      <c r="D132" s="11"/>
      <c r="E132" s="3"/>
      <c r="F132" s="3"/>
      <c r="L132" s="7" t="s">
        <v>12</v>
      </c>
      <c r="M132" s="7"/>
      <c r="N132" s="7" t="s">
        <v>17</v>
      </c>
      <c r="R132" s="7" t="s">
        <v>17</v>
      </c>
    </row>
    <row r="133" spans="2:18" s="1" customFormat="1" ht="15.75" customHeight="1">
      <c r="B133" s="7"/>
      <c r="C133" s="11"/>
      <c r="D133" s="11"/>
      <c r="E133" s="3"/>
      <c r="F133" s="3"/>
      <c r="L133" s="79">
        <f>L119</f>
        <v>36799</v>
      </c>
      <c r="M133" s="79"/>
      <c r="N133" s="79">
        <f>N119</f>
        <v>36799</v>
      </c>
      <c r="R133" s="79">
        <v>36707</v>
      </c>
    </row>
    <row r="134" spans="2:18" s="1" customFormat="1" ht="15.75" customHeight="1">
      <c r="B134" s="7"/>
      <c r="C134" s="11"/>
      <c r="E134" s="3"/>
      <c r="F134" s="3"/>
      <c r="L134" s="7" t="s">
        <v>106</v>
      </c>
      <c r="N134" s="7" t="s">
        <v>106</v>
      </c>
      <c r="R134" s="7" t="s">
        <v>106</v>
      </c>
    </row>
    <row r="135" spans="2:18" s="1" customFormat="1" ht="15.75" customHeight="1">
      <c r="B135" s="7"/>
      <c r="C135" s="11"/>
      <c r="D135" s="11" t="s">
        <v>98</v>
      </c>
      <c r="E135" s="3"/>
      <c r="F135" s="3"/>
      <c r="L135" s="7"/>
      <c r="N135" s="7"/>
      <c r="R135" s="7"/>
    </row>
    <row r="136" spans="2:18" s="1" customFormat="1" ht="15.75" customHeight="1">
      <c r="B136" s="7"/>
      <c r="D136" s="43" t="s">
        <v>16</v>
      </c>
      <c r="L136" s="51">
        <v>24261</v>
      </c>
      <c r="M136" s="51"/>
      <c r="N136" s="51">
        <v>45572</v>
      </c>
      <c r="O136" s="51"/>
      <c r="P136" s="51"/>
      <c r="Q136" s="51"/>
      <c r="R136" s="51">
        <v>21311</v>
      </c>
    </row>
    <row r="137" spans="2:18" s="1" customFormat="1" ht="15.75" customHeight="1">
      <c r="B137" s="7"/>
      <c r="D137" s="43" t="s">
        <v>99</v>
      </c>
      <c r="L137" s="51">
        <v>451</v>
      </c>
      <c r="M137" s="51"/>
      <c r="N137" s="51">
        <v>299</v>
      </c>
      <c r="O137" s="51"/>
      <c r="P137" s="51"/>
      <c r="Q137" s="51"/>
      <c r="R137" s="51">
        <v>-152</v>
      </c>
    </row>
    <row r="138" spans="2:18" s="1" customFormat="1" ht="15.75" customHeight="1">
      <c r="B138" s="7"/>
      <c r="D138" s="43" t="s">
        <v>100</v>
      </c>
      <c r="E138" s="11"/>
      <c r="F138" s="11"/>
      <c r="L138" s="53">
        <v>1179</v>
      </c>
      <c r="M138" s="51"/>
      <c r="N138" s="53">
        <v>4343</v>
      </c>
      <c r="O138" s="51"/>
      <c r="P138" s="51"/>
      <c r="Q138" s="51"/>
      <c r="R138" s="53">
        <v>3164</v>
      </c>
    </row>
    <row r="139" spans="2:18" s="1" customFormat="1" ht="15.75" customHeight="1">
      <c r="B139" s="7"/>
      <c r="E139" s="11"/>
      <c r="F139" s="11"/>
      <c r="L139" s="51">
        <f>SUM(L136:L138)</f>
        <v>25891</v>
      </c>
      <c r="M139" s="51"/>
      <c r="N139" s="51">
        <f>SUM(N136:N138)</f>
        <v>50214</v>
      </c>
      <c r="O139" s="51"/>
      <c r="P139" s="51"/>
      <c r="Q139" s="51"/>
      <c r="R139" s="51">
        <f>SUM(R136:R138)</f>
        <v>24323</v>
      </c>
    </row>
    <row r="140" spans="2:6" s="1" customFormat="1" ht="15.75" customHeight="1">
      <c r="B140" s="7"/>
      <c r="D140" s="11" t="s">
        <v>101</v>
      </c>
      <c r="E140" s="11"/>
      <c r="F140" s="11"/>
    </row>
    <row r="141" spans="2:18" s="1" customFormat="1" ht="15.75" customHeight="1">
      <c r="B141" s="7"/>
      <c r="D141" s="43" t="s">
        <v>16</v>
      </c>
      <c r="E141" s="11"/>
      <c r="F141" s="11"/>
      <c r="L141" s="51">
        <v>603</v>
      </c>
      <c r="M141" s="51"/>
      <c r="N141" s="51">
        <v>754</v>
      </c>
      <c r="O141" s="51"/>
      <c r="P141" s="51"/>
      <c r="Q141" s="51"/>
      <c r="R141" s="51">
        <v>151</v>
      </c>
    </row>
    <row r="142" spans="2:18" s="1" customFormat="1" ht="15.75" customHeight="1">
      <c r="B142" s="7"/>
      <c r="D142" s="43" t="s">
        <v>100</v>
      </c>
      <c r="E142" s="11"/>
      <c r="F142" s="11"/>
      <c r="L142" s="53">
        <v>1647</v>
      </c>
      <c r="M142" s="51"/>
      <c r="N142" s="53">
        <v>4367</v>
      </c>
      <c r="O142" s="51"/>
      <c r="P142" s="51"/>
      <c r="Q142" s="51"/>
      <c r="R142" s="53">
        <v>2720</v>
      </c>
    </row>
    <row r="143" spans="2:18" s="1" customFormat="1" ht="15.75" customHeight="1">
      <c r="B143" s="7"/>
      <c r="D143" s="43"/>
      <c r="E143" s="11"/>
      <c r="F143" s="11"/>
      <c r="L143" s="51">
        <f>SUM(L139:L142)</f>
        <v>28141</v>
      </c>
      <c r="M143" s="51"/>
      <c r="N143" s="51">
        <f>SUM(N139:N142)</f>
        <v>55335</v>
      </c>
      <c r="O143" s="51"/>
      <c r="P143" s="51"/>
      <c r="Q143" s="51"/>
      <c r="R143" s="51">
        <f>SUM(R139:R142)</f>
        <v>27194</v>
      </c>
    </row>
    <row r="144" spans="2:18" s="1" customFormat="1" ht="15.75" customHeight="1">
      <c r="B144" s="7"/>
      <c r="D144" s="11" t="s">
        <v>102</v>
      </c>
      <c r="E144" s="11"/>
      <c r="F144" s="11"/>
      <c r="L144" s="51">
        <v>-24</v>
      </c>
      <c r="M144" s="51"/>
      <c r="N144" s="51">
        <v>-21</v>
      </c>
      <c r="O144" s="51"/>
      <c r="P144" s="51"/>
      <c r="Q144" s="51"/>
      <c r="R144" s="51">
        <v>3</v>
      </c>
    </row>
    <row r="145" spans="2:18" s="1" customFormat="1" ht="15.75" customHeight="1" thickBot="1">
      <c r="B145" s="7"/>
      <c r="C145" s="11"/>
      <c r="D145" s="11"/>
      <c r="E145" s="3"/>
      <c r="F145" s="3"/>
      <c r="L145" s="54">
        <f>SUM(L143:L144)</f>
        <v>28117</v>
      </c>
      <c r="M145" s="51"/>
      <c r="N145" s="54">
        <f>SUM(N143:N144)</f>
        <v>55314</v>
      </c>
      <c r="O145" s="51"/>
      <c r="P145" s="51"/>
      <c r="Q145" s="51"/>
      <c r="R145" s="54">
        <f>SUM(R143:R144)</f>
        <v>27197</v>
      </c>
    </row>
    <row r="146" spans="2:6" s="1" customFormat="1" ht="15.75" customHeight="1" thickTop="1">
      <c r="B146" s="7"/>
      <c r="C146" s="11"/>
      <c r="D146" s="11"/>
      <c r="E146" s="3"/>
      <c r="F146" s="3"/>
    </row>
    <row r="147" spans="2:6" s="1" customFormat="1" ht="15.75" customHeight="1">
      <c r="B147" s="10" t="s">
        <v>61</v>
      </c>
      <c r="C147" s="12" t="s">
        <v>103</v>
      </c>
      <c r="D147" s="11"/>
      <c r="E147" s="3"/>
      <c r="F147" s="3"/>
    </row>
    <row r="148" spans="2:6" s="1" customFormat="1" ht="15.75" customHeight="1">
      <c r="B148" s="7"/>
      <c r="C148" s="11" t="s">
        <v>104</v>
      </c>
      <c r="D148" s="11"/>
      <c r="E148" s="3"/>
      <c r="F148" s="3"/>
    </row>
    <row r="149" spans="2:6" s="1" customFormat="1" ht="15.75" customHeight="1">
      <c r="B149" s="7"/>
      <c r="C149" s="11"/>
      <c r="D149" s="11"/>
      <c r="E149" s="3"/>
      <c r="F149" s="3"/>
    </row>
    <row r="150" spans="2:16" s="1" customFormat="1" ht="15.75" customHeight="1">
      <c r="B150" s="55" t="s">
        <v>66</v>
      </c>
      <c r="C150" s="56" t="s">
        <v>187</v>
      </c>
      <c r="D150" s="57"/>
      <c r="E150" s="58"/>
      <c r="F150" s="58"/>
      <c r="G150" s="59"/>
      <c r="H150" s="59"/>
      <c r="I150" s="59"/>
      <c r="J150" s="59"/>
      <c r="K150" s="59"/>
      <c r="L150" s="59"/>
      <c r="M150" s="59"/>
      <c r="N150" s="60"/>
      <c r="O150" s="60"/>
      <c r="P150" s="60"/>
    </row>
    <row r="151" spans="2:16" s="1" customFormat="1" ht="15.75" customHeight="1">
      <c r="B151" s="10"/>
      <c r="C151" s="11" t="s">
        <v>275</v>
      </c>
      <c r="D151" s="11"/>
      <c r="E151" s="3"/>
      <c r="F151" s="3"/>
      <c r="N151" s="7"/>
      <c r="O151" s="7"/>
      <c r="P151" s="7"/>
    </row>
    <row r="152" spans="2:16" s="1" customFormat="1" ht="15.75" customHeight="1">
      <c r="B152" s="10"/>
      <c r="C152" s="11" t="s">
        <v>273</v>
      </c>
      <c r="D152" s="11"/>
      <c r="E152" s="3"/>
      <c r="F152" s="3"/>
      <c r="N152" s="14"/>
      <c r="O152" s="7"/>
      <c r="P152" s="14"/>
    </row>
    <row r="153" spans="2:16" s="1" customFormat="1" ht="15.75" customHeight="1">
      <c r="B153" s="10"/>
      <c r="C153" s="11"/>
      <c r="D153" s="11"/>
      <c r="E153" s="3"/>
      <c r="F153" s="3"/>
      <c r="N153" s="14"/>
      <c r="O153" s="7"/>
      <c r="P153" s="14"/>
    </row>
    <row r="154" spans="2:16" s="1" customFormat="1" ht="15.75" customHeight="1">
      <c r="B154" s="55" t="s">
        <v>73</v>
      </c>
      <c r="C154" s="56" t="s">
        <v>105</v>
      </c>
      <c r="D154" s="57"/>
      <c r="E154" s="58"/>
      <c r="F154" s="58"/>
      <c r="G154" s="59"/>
      <c r="H154" s="59"/>
      <c r="I154" s="59"/>
      <c r="J154" s="59"/>
      <c r="K154" s="59"/>
      <c r="L154" s="59"/>
      <c r="M154" s="59"/>
      <c r="N154" s="59"/>
      <c r="O154" s="59"/>
      <c r="P154" s="59"/>
    </row>
    <row r="155" spans="2:6" s="1" customFormat="1" ht="15.75" customHeight="1">
      <c r="B155" s="7"/>
      <c r="C155" s="11" t="s">
        <v>19</v>
      </c>
      <c r="D155" s="11" t="s">
        <v>212</v>
      </c>
      <c r="E155" s="3"/>
      <c r="F155" s="3"/>
    </row>
    <row r="156" spans="2:12" s="1" customFormat="1" ht="15.75" customHeight="1">
      <c r="B156" s="7"/>
      <c r="C156" s="11"/>
      <c r="D156" s="11"/>
      <c r="E156" s="3"/>
      <c r="F156" s="3"/>
      <c r="L156" s="7" t="s">
        <v>106</v>
      </c>
    </row>
    <row r="157" spans="2:12" s="1" customFormat="1" ht="15.75" customHeight="1">
      <c r="B157" s="7"/>
      <c r="C157" s="11"/>
      <c r="E157" s="11" t="s">
        <v>222</v>
      </c>
      <c r="F157" s="11"/>
      <c r="L157" s="110">
        <v>20</v>
      </c>
    </row>
    <row r="158" spans="2:12" s="1" customFormat="1" ht="15.75" customHeight="1">
      <c r="B158" s="7"/>
      <c r="C158" s="11"/>
      <c r="E158" s="11" t="s">
        <v>221</v>
      </c>
      <c r="F158" s="11"/>
      <c r="L158" s="96">
        <v>89574</v>
      </c>
    </row>
    <row r="159" spans="2:12" s="1" customFormat="1" ht="15.75" customHeight="1">
      <c r="B159" s="7"/>
      <c r="C159" s="11"/>
      <c r="E159" s="11" t="s">
        <v>213</v>
      </c>
      <c r="F159" s="11"/>
      <c r="L159" s="96">
        <v>38407</v>
      </c>
    </row>
    <row r="160" spans="2:12" s="1" customFormat="1" ht="15.75" customHeight="1">
      <c r="B160" s="7"/>
      <c r="C160" s="11"/>
      <c r="D160" s="11"/>
      <c r="E160" s="3"/>
      <c r="F160" s="3"/>
      <c r="L160" s="5"/>
    </row>
    <row r="161" spans="2:16" s="1" customFormat="1" ht="15.75" customHeight="1">
      <c r="B161" s="60"/>
      <c r="C161" s="57" t="s">
        <v>20</v>
      </c>
      <c r="D161" s="57" t="s">
        <v>246</v>
      </c>
      <c r="E161" s="58"/>
      <c r="F161" s="58"/>
      <c r="G161" s="59"/>
      <c r="H161" s="59"/>
      <c r="I161" s="59"/>
      <c r="J161" s="59"/>
      <c r="K161" s="59"/>
      <c r="L161" s="59"/>
      <c r="M161" s="59"/>
      <c r="N161" s="59"/>
      <c r="O161" s="59"/>
      <c r="P161" s="59"/>
    </row>
    <row r="162" spans="2:12" s="1" customFormat="1" ht="15.75" customHeight="1">
      <c r="B162" s="7"/>
      <c r="C162" s="11"/>
      <c r="D162" s="3"/>
      <c r="E162" s="40"/>
      <c r="F162" s="40"/>
      <c r="L162" s="29" t="s">
        <v>106</v>
      </c>
    </row>
    <row r="163" spans="2:12" s="1" customFormat="1" ht="15.75" customHeight="1">
      <c r="B163" s="7"/>
      <c r="C163" s="11"/>
      <c r="E163" s="11" t="s">
        <v>107</v>
      </c>
      <c r="F163" s="11"/>
      <c r="L163" s="23">
        <v>251150</v>
      </c>
    </row>
    <row r="164" spans="2:12" s="1" customFormat="1" ht="15.75" customHeight="1">
      <c r="B164" s="7"/>
      <c r="C164" s="11"/>
      <c r="E164" s="11" t="s">
        <v>108</v>
      </c>
      <c r="F164" s="11"/>
      <c r="L164" s="23">
        <v>251040</v>
      </c>
    </row>
    <row r="165" spans="2:12" s="1" customFormat="1" ht="15.75" customHeight="1">
      <c r="B165" s="7"/>
      <c r="C165" s="11"/>
      <c r="E165" s="11" t="s">
        <v>109</v>
      </c>
      <c r="F165" s="11"/>
      <c r="L165" s="25">
        <v>284447</v>
      </c>
    </row>
    <row r="166" spans="2:6" s="1" customFormat="1" ht="15.75" customHeight="1">
      <c r="B166" s="7"/>
      <c r="C166" s="11"/>
      <c r="D166" s="11"/>
      <c r="E166" s="3"/>
      <c r="F166" s="3"/>
    </row>
    <row r="167" spans="2:6" s="1" customFormat="1" ht="15.75" customHeight="1">
      <c r="B167" s="10" t="s">
        <v>74</v>
      </c>
      <c r="C167" s="12" t="s">
        <v>110</v>
      </c>
      <c r="D167" s="11"/>
      <c r="E167" s="3"/>
      <c r="F167" s="3"/>
    </row>
    <row r="168" spans="2:6" s="1" customFormat="1" ht="15.75" customHeight="1">
      <c r="B168" s="10"/>
      <c r="C168" s="11" t="s">
        <v>216</v>
      </c>
      <c r="D168" s="11"/>
      <c r="E168" s="3"/>
      <c r="F168" s="3"/>
    </row>
    <row r="169" spans="2:6" s="1" customFormat="1" ht="15.75" customHeight="1">
      <c r="B169" s="10"/>
      <c r="C169" s="10" t="s">
        <v>19</v>
      </c>
      <c r="D169" s="11" t="s">
        <v>203</v>
      </c>
      <c r="E169" s="3"/>
      <c r="F169" s="3"/>
    </row>
    <row r="170" spans="2:6" s="1" customFormat="1" ht="15.75" customHeight="1">
      <c r="B170" s="10"/>
      <c r="C170" s="7"/>
      <c r="D170" s="11" t="s">
        <v>202</v>
      </c>
      <c r="E170" s="3"/>
      <c r="F170" s="3"/>
    </row>
    <row r="171" spans="2:16" s="1" customFormat="1" ht="15.75" customHeight="1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2:6" s="1" customFormat="1" ht="15.75" customHeight="1">
      <c r="B172" s="10"/>
      <c r="C172" s="10" t="s">
        <v>20</v>
      </c>
      <c r="D172" s="11" t="s">
        <v>243</v>
      </c>
      <c r="E172" s="3"/>
      <c r="F172" s="3"/>
    </row>
    <row r="173" spans="2:6" s="1" customFormat="1" ht="15.75" customHeight="1">
      <c r="B173" s="10"/>
      <c r="C173" s="7"/>
      <c r="D173" s="11" t="s">
        <v>244</v>
      </c>
      <c r="E173" s="3"/>
      <c r="F173" s="3"/>
    </row>
    <row r="174" spans="2:6" s="1" customFormat="1" ht="15.75" customHeight="1">
      <c r="B174" s="10"/>
      <c r="C174" s="7"/>
      <c r="D174" s="11" t="s">
        <v>245</v>
      </c>
      <c r="E174" s="3"/>
      <c r="F174" s="3"/>
    </row>
    <row r="175" spans="2:6" s="1" customFormat="1" ht="15.75" customHeight="1">
      <c r="B175" s="10"/>
      <c r="C175" s="7"/>
      <c r="D175" s="11"/>
      <c r="E175" s="3"/>
      <c r="F175" s="3"/>
    </row>
    <row r="176" spans="2:6" s="1" customFormat="1" ht="15.75" customHeight="1">
      <c r="B176" s="10"/>
      <c r="C176" s="10" t="s">
        <v>21</v>
      </c>
      <c r="D176" s="11" t="s">
        <v>204</v>
      </c>
      <c r="E176" s="3"/>
      <c r="F176" s="3"/>
    </row>
    <row r="177" spans="2:6" s="1" customFormat="1" ht="15.75" customHeight="1">
      <c r="B177" s="7"/>
      <c r="C177" s="7"/>
      <c r="D177" s="11"/>
      <c r="E177" s="3"/>
      <c r="F177" s="3"/>
    </row>
    <row r="178" spans="2:6" s="1" customFormat="1" ht="15.75" customHeight="1">
      <c r="B178" s="7"/>
      <c r="C178" s="7" t="s">
        <v>26</v>
      </c>
      <c r="D178" s="3" t="s">
        <v>278</v>
      </c>
      <c r="F178" s="3"/>
    </row>
    <row r="179" spans="2:6" s="1" customFormat="1" ht="15.75" customHeight="1">
      <c r="B179" s="7"/>
      <c r="C179" s="11"/>
      <c r="D179" s="3" t="s">
        <v>277</v>
      </c>
      <c r="F179" s="3"/>
    </row>
    <row r="180" spans="2:6" s="1" customFormat="1" ht="15.75" customHeight="1">
      <c r="B180" s="7"/>
      <c r="C180" s="11"/>
      <c r="D180" s="3" t="s">
        <v>276</v>
      </c>
      <c r="F180" s="3"/>
    </row>
    <row r="181" spans="2:6" s="1" customFormat="1" ht="15.75" customHeight="1">
      <c r="B181" s="7"/>
      <c r="C181" s="11"/>
      <c r="D181" s="7"/>
      <c r="E181" s="3"/>
      <c r="F181" s="3"/>
    </row>
    <row r="182" spans="2:6" s="1" customFormat="1" ht="15.75" customHeight="1">
      <c r="B182" s="7"/>
      <c r="C182" s="18" t="s">
        <v>27</v>
      </c>
      <c r="D182" s="3" t="s">
        <v>206</v>
      </c>
      <c r="F182" s="3"/>
    </row>
    <row r="183" spans="2:6" s="1" customFormat="1" ht="15.75" customHeight="1">
      <c r="B183" s="7"/>
      <c r="C183" s="11"/>
      <c r="D183" s="3" t="s">
        <v>207</v>
      </c>
      <c r="F183" s="3"/>
    </row>
    <row r="184" spans="2:6" s="1" customFormat="1" ht="15.75" customHeight="1">
      <c r="B184" s="7"/>
      <c r="C184" s="11"/>
      <c r="D184" s="3" t="s">
        <v>205</v>
      </c>
      <c r="F184" s="3"/>
    </row>
    <row r="185" spans="2:6" s="1" customFormat="1" ht="15.75" customHeight="1">
      <c r="B185" s="7"/>
      <c r="C185" s="7"/>
      <c r="D185" s="11"/>
      <c r="E185" s="3"/>
      <c r="F185" s="3"/>
    </row>
    <row r="186" spans="2:6" s="1" customFormat="1" ht="15.75" customHeight="1">
      <c r="B186" s="10"/>
      <c r="C186" s="20" t="s">
        <v>36</v>
      </c>
      <c r="D186" s="11" t="s">
        <v>208</v>
      </c>
      <c r="E186" s="3"/>
      <c r="F186" s="3"/>
    </row>
    <row r="187" spans="2:6" s="1" customFormat="1" ht="15.75" customHeight="1">
      <c r="B187" s="10"/>
      <c r="C187" s="7"/>
      <c r="D187" s="11" t="s">
        <v>209</v>
      </c>
      <c r="E187" s="3"/>
      <c r="F187" s="3"/>
    </row>
    <row r="188" spans="2:6" s="1" customFormat="1" ht="15.75" customHeight="1">
      <c r="B188" s="10"/>
      <c r="C188" s="7"/>
      <c r="D188" s="11"/>
      <c r="E188" s="3"/>
      <c r="F188" s="3"/>
    </row>
    <row r="189" spans="2:6" s="1" customFormat="1" ht="15.75" customHeight="1">
      <c r="B189" s="10"/>
      <c r="C189" s="10" t="s">
        <v>38</v>
      </c>
      <c r="D189" s="11" t="s">
        <v>218</v>
      </c>
      <c r="E189" s="3"/>
      <c r="F189" s="3"/>
    </row>
    <row r="190" spans="2:6" s="1" customFormat="1" ht="15.75" customHeight="1">
      <c r="B190" s="10"/>
      <c r="C190" s="10"/>
      <c r="D190" s="11"/>
      <c r="E190" s="3"/>
      <c r="F190" s="3"/>
    </row>
    <row r="191" spans="2:6" s="1" customFormat="1" ht="15.75" customHeight="1">
      <c r="B191" s="10"/>
      <c r="C191" s="10" t="s">
        <v>40</v>
      </c>
      <c r="D191" s="11" t="s">
        <v>274</v>
      </c>
      <c r="E191" s="3"/>
      <c r="F191" s="3"/>
    </row>
    <row r="192" spans="2:6" s="1" customFormat="1" ht="15.75" customHeight="1">
      <c r="B192" s="10"/>
      <c r="C192" s="10"/>
      <c r="D192" s="11" t="s">
        <v>268</v>
      </c>
      <c r="E192" s="3"/>
      <c r="F192" s="3"/>
    </row>
    <row r="193" spans="2:6" s="1" customFormat="1" ht="15.75" customHeight="1">
      <c r="B193" s="10"/>
      <c r="C193" s="10"/>
      <c r="D193" s="11" t="s">
        <v>269</v>
      </c>
      <c r="E193" s="3"/>
      <c r="F193" s="3"/>
    </row>
    <row r="194" spans="2:6" s="1" customFormat="1" ht="15.75" customHeight="1">
      <c r="B194" s="10"/>
      <c r="C194" s="7"/>
      <c r="D194" s="11"/>
      <c r="E194" s="3"/>
      <c r="F194" s="3"/>
    </row>
    <row r="195" spans="2:6" s="1" customFormat="1" ht="15.75" customHeight="1">
      <c r="B195" s="10" t="s">
        <v>82</v>
      </c>
      <c r="C195" s="12" t="s">
        <v>113</v>
      </c>
      <c r="D195" s="11"/>
      <c r="E195" s="3"/>
      <c r="F195" s="3"/>
    </row>
    <row r="196" spans="2:6" s="1" customFormat="1" ht="15.75" customHeight="1">
      <c r="B196" s="10"/>
      <c r="C196" s="11" t="s">
        <v>223</v>
      </c>
      <c r="D196" s="11"/>
      <c r="E196" s="3"/>
      <c r="F196" s="3"/>
    </row>
    <row r="197" spans="2:6" s="1" customFormat="1" ht="15.75" customHeight="1">
      <c r="B197" s="10"/>
      <c r="C197" s="7" t="s">
        <v>19</v>
      </c>
      <c r="D197" s="11" t="s">
        <v>210</v>
      </c>
      <c r="E197" s="3"/>
      <c r="F197" s="3"/>
    </row>
    <row r="198" spans="2:6" s="1" customFormat="1" ht="15.75" customHeight="1">
      <c r="B198" s="7"/>
      <c r="C198" s="11"/>
      <c r="D198" s="11"/>
      <c r="E198" s="3"/>
      <c r="F198" s="3"/>
    </row>
    <row r="199" spans="2:6" s="1" customFormat="1" ht="15.75" customHeight="1">
      <c r="B199" s="10" t="s">
        <v>83</v>
      </c>
      <c r="C199" s="12" t="s">
        <v>112</v>
      </c>
      <c r="D199" s="11"/>
      <c r="E199" s="3"/>
      <c r="F199" s="3"/>
    </row>
    <row r="200" spans="2:6" s="1" customFormat="1" ht="15.75" customHeight="1">
      <c r="B200" s="10"/>
      <c r="C200" s="11" t="s">
        <v>181</v>
      </c>
      <c r="D200" s="11"/>
      <c r="E200" s="3"/>
      <c r="F200" s="3"/>
    </row>
    <row r="201" spans="2:6" s="1" customFormat="1" ht="15.75" customHeight="1">
      <c r="B201" s="10"/>
      <c r="C201" s="11" t="s">
        <v>171</v>
      </c>
      <c r="D201" s="11"/>
      <c r="E201" s="3"/>
      <c r="F201" s="3"/>
    </row>
    <row r="202" spans="2:6" s="1" customFormat="1" ht="15.75" customHeight="1">
      <c r="B202" s="10"/>
      <c r="C202" s="11" t="s">
        <v>182</v>
      </c>
      <c r="D202" s="11"/>
      <c r="E202" s="3"/>
      <c r="F202" s="3"/>
    </row>
    <row r="203" spans="2:6" s="1" customFormat="1" ht="15.75" customHeight="1">
      <c r="B203" s="7"/>
      <c r="C203" s="11"/>
      <c r="D203" s="11"/>
      <c r="E203" s="3"/>
      <c r="F203" s="3"/>
    </row>
    <row r="204" spans="2:6" s="1" customFormat="1" ht="15.75" customHeight="1">
      <c r="B204" s="10" t="s">
        <v>84</v>
      </c>
      <c r="C204" s="11" t="s">
        <v>183</v>
      </c>
      <c r="D204" s="11"/>
      <c r="E204" s="3"/>
      <c r="F204" s="3"/>
    </row>
    <row r="205" spans="2:6" s="1" customFormat="1" ht="15.75" customHeight="1">
      <c r="B205" s="7"/>
      <c r="C205" s="11" t="s">
        <v>270</v>
      </c>
      <c r="D205" s="11"/>
      <c r="E205" s="3"/>
      <c r="F205" s="3"/>
    </row>
    <row r="206" spans="2:6" s="1" customFormat="1" ht="15.75" customHeight="1">
      <c r="B206" s="7"/>
      <c r="C206" s="11"/>
      <c r="D206" s="11"/>
      <c r="E206" s="3"/>
      <c r="F206" s="3"/>
    </row>
    <row r="207" spans="2:6" s="1" customFormat="1" ht="15.75" customHeight="1">
      <c r="B207" s="10" t="s">
        <v>85</v>
      </c>
      <c r="C207" s="12" t="s">
        <v>111</v>
      </c>
      <c r="D207" s="11"/>
      <c r="E207" s="3"/>
      <c r="F207" s="3"/>
    </row>
    <row r="208" spans="2:6" s="1" customFormat="1" ht="15.75" customHeight="1">
      <c r="B208" s="7"/>
      <c r="C208" s="11" t="s">
        <v>272</v>
      </c>
      <c r="D208" s="11"/>
      <c r="E208" s="3"/>
      <c r="F208" s="3"/>
    </row>
    <row r="209" spans="2:14" s="1" customFormat="1" ht="15.75" customHeight="1">
      <c r="B209" s="7"/>
      <c r="C209" s="11"/>
      <c r="D209" s="11"/>
      <c r="E209" s="3"/>
      <c r="F209" s="3"/>
      <c r="J209" s="7" t="s">
        <v>106</v>
      </c>
      <c r="L209" s="7" t="s">
        <v>106</v>
      </c>
      <c r="N209" s="7" t="s">
        <v>106</v>
      </c>
    </row>
    <row r="210" spans="2:14" s="1" customFormat="1" ht="15.75" customHeight="1">
      <c r="B210" s="7"/>
      <c r="D210" s="11"/>
      <c r="E210" s="3"/>
      <c r="F210" s="3"/>
      <c r="J210" s="7" t="s">
        <v>120</v>
      </c>
      <c r="K210" s="7"/>
      <c r="L210" s="7" t="s">
        <v>116</v>
      </c>
      <c r="M210" s="7"/>
      <c r="N210" s="7" t="s">
        <v>117</v>
      </c>
    </row>
    <row r="211" spans="2:14" s="1" customFormat="1" ht="15.75" customHeight="1">
      <c r="B211" s="7"/>
      <c r="C211" s="11" t="s">
        <v>115</v>
      </c>
      <c r="E211" s="3"/>
      <c r="F211" s="3"/>
      <c r="J211" s="23">
        <f>SUM(L211:N211)</f>
        <v>4369</v>
      </c>
      <c r="K211" s="23"/>
      <c r="L211" s="23">
        <v>0</v>
      </c>
      <c r="M211" s="23"/>
      <c r="N211" s="23">
        <v>4369</v>
      </c>
    </row>
    <row r="212" spans="2:14" s="1" customFormat="1" ht="15.75" customHeight="1">
      <c r="B212" s="7"/>
      <c r="C212" s="11" t="s">
        <v>114</v>
      </c>
      <c r="E212" s="3"/>
      <c r="F212" s="3"/>
      <c r="J212" s="23">
        <f>SUM(L212:N212)</f>
        <v>-1660</v>
      </c>
      <c r="K212" s="23"/>
      <c r="L212" s="23">
        <v>0</v>
      </c>
      <c r="M212" s="23"/>
      <c r="N212" s="23">
        <v>-1660</v>
      </c>
    </row>
    <row r="213" spans="2:14" s="1" customFormat="1" ht="15.75" customHeight="1" thickBot="1">
      <c r="B213" s="7"/>
      <c r="D213" s="11"/>
      <c r="E213" s="3"/>
      <c r="F213" s="3"/>
      <c r="J213" s="41">
        <f>SUM(J211:J212)</f>
        <v>2709</v>
      </c>
      <c r="L213" s="41">
        <f>SUM(L211:L212)</f>
        <v>0</v>
      </c>
      <c r="N213" s="41">
        <f>SUM(N211:N212)</f>
        <v>2709</v>
      </c>
    </row>
    <row r="214" spans="2:6" s="1" customFormat="1" ht="15.75" customHeight="1" thickTop="1">
      <c r="B214" s="7"/>
      <c r="C214" s="11"/>
      <c r="E214" s="3"/>
      <c r="F214" s="3"/>
    </row>
    <row r="215" spans="2:6" s="1" customFormat="1" ht="15.75" customHeight="1">
      <c r="B215" s="7"/>
      <c r="C215" s="11" t="s">
        <v>118</v>
      </c>
      <c r="D215" s="11"/>
      <c r="E215" s="3"/>
      <c r="F215" s="3"/>
    </row>
    <row r="216" spans="2:14" s="1" customFormat="1" ht="15.75" customHeight="1">
      <c r="B216" s="7"/>
      <c r="C216" s="11"/>
      <c r="D216" s="11" t="s">
        <v>68</v>
      </c>
      <c r="E216" s="3"/>
      <c r="F216" s="3"/>
      <c r="J216" s="23">
        <f>SUM(L216:N216)</f>
        <v>310016</v>
      </c>
      <c r="K216" s="23"/>
      <c r="L216" s="23">
        <v>0</v>
      </c>
      <c r="M216" s="23"/>
      <c r="N216" s="23">
        <v>310016</v>
      </c>
    </row>
    <row r="217" spans="2:14" s="1" customFormat="1" ht="15.75" customHeight="1">
      <c r="B217" s="7"/>
      <c r="D217" s="11" t="s">
        <v>149</v>
      </c>
      <c r="E217" s="3"/>
      <c r="F217" s="3"/>
      <c r="J217" s="23">
        <f>SUM(L217:N217)</f>
        <v>133087</v>
      </c>
      <c r="K217" s="23"/>
      <c r="L217" s="23">
        <v>2000</v>
      </c>
      <c r="M217" s="23"/>
      <c r="N217" s="23">
        <f>132118+969-2000</f>
        <v>131087</v>
      </c>
    </row>
    <row r="218" spans="2:14" s="1" customFormat="1" ht="15.75" customHeight="1">
      <c r="B218" s="7"/>
      <c r="D218" s="11" t="s">
        <v>161</v>
      </c>
      <c r="E218" s="3"/>
      <c r="F218" s="3"/>
      <c r="J218" s="23">
        <f>SUM(L218:N218)</f>
        <v>56954</v>
      </c>
      <c r="K218" s="23"/>
      <c r="L218" s="23">
        <v>0</v>
      </c>
      <c r="M218" s="23"/>
      <c r="N218" s="23">
        <v>56954</v>
      </c>
    </row>
    <row r="219" spans="2:14" s="1" customFormat="1" ht="15.75" customHeight="1">
      <c r="B219" s="7"/>
      <c r="D219" s="3" t="s">
        <v>119</v>
      </c>
      <c r="E219" s="3"/>
      <c r="F219" s="3"/>
      <c r="J219" s="35">
        <f>SUM(L219:N219)</f>
        <v>1660</v>
      </c>
      <c r="K219" s="23"/>
      <c r="L219" s="35">
        <v>0</v>
      </c>
      <c r="M219" s="23"/>
      <c r="N219" s="35">
        <v>1660</v>
      </c>
    </row>
    <row r="220" spans="2:14" s="1" customFormat="1" ht="15.75" customHeight="1">
      <c r="B220" s="7"/>
      <c r="D220" s="3"/>
      <c r="E220" s="3"/>
      <c r="F220" s="3"/>
      <c r="J220" s="23">
        <f>SUM(J216:J219)</f>
        <v>501717</v>
      </c>
      <c r="K220" s="23"/>
      <c r="L220" s="23">
        <f>SUM(L216:L219)</f>
        <v>2000</v>
      </c>
      <c r="M220" s="23"/>
      <c r="N220" s="23">
        <f>SUM(N216:N219)</f>
        <v>499717</v>
      </c>
    </row>
    <row r="221" spans="2:14" s="1" customFormat="1" ht="15.75" customHeight="1">
      <c r="B221" s="7"/>
      <c r="D221" s="3" t="s">
        <v>172</v>
      </c>
      <c r="E221" s="3"/>
      <c r="F221" s="3"/>
      <c r="J221" s="23">
        <f>SUM(L221:N221)</f>
        <v>13620</v>
      </c>
      <c r="K221" s="23"/>
      <c r="L221" s="23">
        <v>0</v>
      </c>
      <c r="M221" s="23"/>
      <c r="N221" s="23">
        <v>13620</v>
      </c>
    </row>
    <row r="222" spans="2:14" s="1" customFormat="1" ht="15.75" customHeight="1" thickBot="1">
      <c r="B222" s="7"/>
      <c r="C222" s="11"/>
      <c r="D222" s="11"/>
      <c r="E222" s="3"/>
      <c r="F222" s="3"/>
      <c r="J222" s="41">
        <f>SUM(J220:J221)</f>
        <v>515337</v>
      </c>
      <c r="K222" s="23"/>
      <c r="L222" s="41">
        <f>SUM(L220:L221)</f>
        <v>2000</v>
      </c>
      <c r="M222" s="23"/>
      <c r="N222" s="41">
        <f>SUM(N220:N221)</f>
        <v>513337</v>
      </c>
    </row>
    <row r="223" spans="3:12" s="1" customFormat="1" ht="15.75" customHeight="1" thickTop="1">
      <c r="C223" s="11"/>
      <c r="D223" s="11"/>
      <c r="J223" s="5"/>
      <c r="L223" s="2"/>
    </row>
    <row r="224" spans="2:16" s="1" customFormat="1" ht="15.75" customHeight="1">
      <c r="B224" s="61" t="s">
        <v>121</v>
      </c>
      <c r="C224" s="56" t="s">
        <v>122</v>
      </c>
      <c r="D224" s="57"/>
      <c r="E224" s="59"/>
      <c r="F224" s="59"/>
      <c r="G224" s="59"/>
      <c r="H224" s="59"/>
      <c r="I224" s="59"/>
      <c r="J224" s="59"/>
      <c r="K224" s="59"/>
      <c r="L224" s="62"/>
      <c r="M224" s="59"/>
      <c r="N224" s="59"/>
      <c r="O224" s="59"/>
      <c r="P224" s="59"/>
    </row>
    <row r="225" spans="2:12" s="1" customFormat="1" ht="15.75" customHeight="1">
      <c r="B225" s="20"/>
      <c r="C225" s="11" t="s">
        <v>197</v>
      </c>
      <c r="D225" s="11"/>
      <c r="L225" s="2"/>
    </row>
    <row r="226" spans="2:14" s="1" customFormat="1" ht="15.75" customHeight="1">
      <c r="B226" s="20"/>
      <c r="C226" s="11"/>
      <c r="D226" s="11"/>
      <c r="L226" s="2"/>
      <c r="N226" s="7" t="s">
        <v>106</v>
      </c>
    </row>
    <row r="227" spans="2:14" s="1" customFormat="1" ht="15.75" customHeight="1">
      <c r="B227" s="20"/>
      <c r="C227" s="10" t="s">
        <v>19</v>
      </c>
      <c r="D227" s="11" t="s">
        <v>199</v>
      </c>
      <c r="L227" s="2"/>
      <c r="N227" s="1">
        <v>2550</v>
      </c>
    </row>
    <row r="228" spans="2:12" s="1" customFormat="1" ht="15.75" customHeight="1">
      <c r="B228" s="20"/>
      <c r="C228" s="10"/>
      <c r="D228" s="11" t="s">
        <v>198</v>
      </c>
      <c r="L228" s="2"/>
    </row>
    <row r="229" spans="2:12" s="1" customFormat="1" ht="15.75" customHeight="1">
      <c r="B229" s="20"/>
      <c r="C229" s="10" t="s">
        <v>20</v>
      </c>
      <c r="D229" s="11" t="s">
        <v>201</v>
      </c>
      <c r="L229" s="2"/>
    </row>
    <row r="230" spans="2:14" s="1" customFormat="1" ht="15.75" customHeight="1">
      <c r="B230" s="20"/>
      <c r="C230" s="11"/>
      <c r="D230" s="11" t="s">
        <v>200</v>
      </c>
      <c r="L230" s="2"/>
      <c r="N230" s="1">
        <f>11191+8000</f>
        <v>19191</v>
      </c>
    </row>
    <row r="231" spans="2:14" s="1" customFormat="1" ht="15.75" customHeight="1" thickBot="1">
      <c r="B231" s="20"/>
      <c r="C231" s="11"/>
      <c r="D231" s="11"/>
      <c r="L231" s="2"/>
      <c r="N231" s="94">
        <f>SUM(N227:N230)</f>
        <v>21741</v>
      </c>
    </row>
    <row r="232" spans="3:12" s="1" customFormat="1" ht="15.75" customHeight="1" thickTop="1">
      <c r="C232" s="11"/>
      <c r="D232" s="11"/>
      <c r="L232" s="2"/>
    </row>
    <row r="233" spans="2:12" s="1" customFormat="1" ht="15.75" customHeight="1">
      <c r="B233" s="20" t="s">
        <v>123</v>
      </c>
      <c r="C233" s="12" t="s">
        <v>162</v>
      </c>
      <c r="D233" s="11"/>
      <c r="L233" s="2"/>
    </row>
    <row r="234" spans="2:12" s="1" customFormat="1" ht="15.75" customHeight="1">
      <c r="B234" s="20"/>
      <c r="C234" s="11" t="s">
        <v>242</v>
      </c>
      <c r="D234" s="11"/>
      <c r="L234" s="2"/>
    </row>
    <row r="235" spans="2:12" s="1" customFormat="1" ht="15.75" customHeight="1">
      <c r="B235" s="20"/>
      <c r="C235" s="11" t="s">
        <v>217</v>
      </c>
      <c r="D235" s="11"/>
      <c r="L235" s="2"/>
    </row>
    <row r="236" spans="3:12" s="1" customFormat="1" ht="15.75" customHeight="1">
      <c r="C236" s="11"/>
      <c r="D236" s="11"/>
      <c r="L236" s="2"/>
    </row>
    <row r="237" spans="2:12" s="1" customFormat="1" ht="15.75" customHeight="1">
      <c r="B237" s="20" t="s">
        <v>124</v>
      </c>
      <c r="C237" s="12" t="s">
        <v>125</v>
      </c>
      <c r="D237" s="11"/>
      <c r="L237" s="2"/>
    </row>
    <row r="238" spans="2:12" s="1" customFormat="1" ht="15.75" customHeight="1">
      <c r="B238" s="20"/>
      <c r="C238" s="10" t="s">
        <v>19</v>
      </c>
      <c r="D238" s="11" t="s">
        <v>191</v>
      </c>
      <c r="L238" s="2"/>
    </row>
    <row r="239" spans="2:12" s="1" customFormat="1" ht="15.75" customHeight="1">
      <c r="B239" s="20"/>
      <c r="D239" s="11" t="s">
        <v>224</v>
      </c>
      <c r="L239" s="2"/>
    </row>
    <row r="240" spans="2:12" s="1" customFormat="1" ht="15.75" customHeight="1">
      <c r="B240" s="20"/>
      <c r="D240" s="11" t="s">
        <v>225</v>
      </c>
      <c r="L240" s="2"/>
    </row>
    <row r="241" spans="2:12" s="1" customFormat="1" ht="15.75" customHeight="1">
      <c r="B241" s="20"/>
      <c r="D241" s="11" t="s">
        <v>226</v>
      </c>
      <c r="L241" s="2"/>
    </row>
    <row r="242" spans="2:12" s="1" customFormat="1" ht="15.75" customHeight="1">
      <c r="B242" s="20"/>
      <c r="D242" s="11" t="s">
        <v>227</v>
      </c>
      <c r="L242" s="2"/>
    </row>
    <row r="243" spans="2:12" s="1" customFormat="1" ht="15.75" customHeight="1">
      <c r="B243" s="20"/>
      <c r="C243" s="11"/>
      <c r="D243" s="11"/>
      <c r="L243" s="2"/>
    </row>
    <row r="244" spans="2:12" s="1" customFormat="1" ht="15.75" customHeight="1">
      <c r="B244" s="20"/>
      <c r="C244" s="18" t="s">
        <v>20</v>
      </c>
      <c r="D244" s="11" t="s">
        <v>228</v>
      </c>
      <c r="L244" s="2"/>
    </row>
    <row r="245" spans="2:12" s="1" customFormat="1" ht="15.75" customHeight="1">
      <c r="B245" s="20"/>
      <c r="C245" s="11"/>
      <c r="D245" s="11" t="s">
        <v>230</v>
      </c>
      <c r="L245" s="2"/>
    </row>
    <row r="246" spans="2:12" s="1" customFormat="1" ht="15.75" customHeight="1">
      <c r="B246" s="20"/>
      <c r="C246" s="11"/>
      <c r="D246" s="11" t="s">
        <v>234</v>
      </c>
      <c r="L246" s="2"/>
    </row>
    <row r="247" spans="2:12" s="1" customFormat="1" ht="15.75" customHeight="1">
      <c r="B247" s="20"/>
      <c r="C247" s="11"/>
      <c r="D247" s="11" t="s">
        <v>232</v>
      </c>
      <c r="L247" s="2"/>
    </row>
    <row r="248" spans="2:12" s="1" customFormat="1" ht="15.75" customHeight="1">
      <c r="B248" s="20"/>
      <c r="C248" s="11"/>
      <c r="D248" s="11" t="s">
        <v>231</v>
      </c>
      <c r="L248" s="2"/>
    </row>
    <row r="249" spans="2:12" s="1" customFormat="1" ht="15.75" customHeight="1">
      <c r="B249" s="20"/>
      <c r="C249" s="11"/>
      <c r="D249" s="11"/>
      <c r="L249" s="2"/>
    </row>
    <row r="250" spans="2:12" s="1" customFormat="1" ht="15.75" customHeight="1">
      <c r="B250" s="20"/>
      <c r="C250" s="11"/>
      <c r="D250" s="11" t="s">
        <v>229</v>
      </c>
      <c r="L250" s="2"/>
    </row>
    <row r="251" spans="2:12" s="1" customFormat="1" ht="15.75" customHeight="1">
      <c r="B251" s="20"/>
      <c r="C251" s="11"/>
      <c r="D251" s="11" t="s">
        <v>265</v>
      </c>
      <c r="L251" s="2"/>
    </row>
    <row r="252" spans="2:12" s="1" customFormat="1" ht="15.75" customHeight="1">
      <c r="B252" s="20"/>
      <c r="C252" s="11"/>
      <c r="D252" s="11" t="s">
        <v>267</v>
      </c>
      <c r="L252" s="2"/>
    </row>
    <row r="253" spans="2:12" s="1" customFormat="1" ht="15.75" customHeight="1">
      <c r="B253" s="20"/>
      <c r="C253" s="11"/>
      <c r="D253" s="11" t="s">
        <v>266</v>
      </c>
      <c r="L253" s="2"/>
    </row>
    <row r="254" spans="3:12" s="1" customFormat="1" ht="15.75" customHeight="1">
      <c r="C254" s="11"/>
      <c r="D254" s="11"/>
      <c r="L254" s="2"/>
    </row>
    <row r="255" spans="2:16" s="1" customFormat="1" ht="15.75" customHeight="1">
      <c r="B255" s="61" t="s">
        <v>126</v>
      </c>
      <c r="C255" s="56" t="s">
        <v>127</v>
      </c>
      <c r="D255" s="57"/>
      <c r="E255" s="59"/>
      <c r="F255" s="59"/>
      <c r="G255" s="59"/>
      <c r="H255" s="73"/>
      <c r="I255" s="73"/>
      <c r="J255" s="73"/>
      <c r="K255" s="73"/>
      <c r="L255" s="74"/>
      <c r="M255" s="73"/>
      <c r="N255" s="73"/>
      <c r="O255" s="73"/>
      <c r="P255" s="73"/>
    </row>
    <row r="256" spans="2:16" s="1" customFormat="1" ht="15.75" customHeight="1">
      <c r="B256" s="59"/>
      <c r="C256" s="59"/>
      <c r="D256" s="57"/>
      <c r="E256" s="59"/>
      <c r="F256" s="59"/>
      <c r="G256" s="59"/>
      <c r="H256" s="83" t="s">
        <v>2</v>
      </c>
      <c r="I256" s="84"/>
      <c r="J256" s="83"/>
      <c r="K256" s="84"/>
      <c r="L256" s="84"/>
      <c r="M256" s="73"/>
      <c r="N256" s="85" t="s">
        <v>135</v>
      </c>
      <c r="O256" s="85"/>
      <c r="P256" s="85" t="s">
        <v>120</v>
      </c>
    </row>
    <row r="257" spans="2:16" s="1" customFormat="1" ht="15.75" customHeight="1">
      <c r="B257" s="59"/>
      <c r="C257" s="86" t="s">
        <v>0</v>
      </c>
      <c r="D257" s="57"/>
      <c r="E257" s="59"/>
      <c r="F257" s="59"/>
      <c r="G257" s="59"/>
      <c r="H257" s="73"/>
      <c r="I257" s="85"/>
      <c r="J257" s="85" t="s">
        <v>140</v>
      </c>
      <c r="K257" s="85"/>
      <c r="L257" s="73"/>
      <c r="M257" s="73"/>
      <c r="N257" s="85" t="s">
        <v>136</v>
      </c>
      <c r="O257" s="85"/>
      <c r="P257" s="85" t="s">
        <v>195</v>
      </c>
    </row>
    <row r="258" spans="2:16" s="1" customFormat="1" ht="15.75" customHeight="1">
      <c r="B258" s="59"/>
      <c r="C258" s="87" t="s">
        <v>141</v>
      </c>
      <c r="D258" s="57"/>
      <c r="E258" s="59"/>
      <c r="F258" s="59"/>
      <c r="G258" s="59"/>
      <c r="H258" s="88" t="s">
        <v>139</v>
      </c>
      <c r="I258" s="85"/>
      <c r="J258" s="88" t="s">
        <v>194</v>
      </c>
      <c r="K258" s="85"/>
      <c r="L258" s="88" t="s">
        <v>120</v>
      </c>
      <c r="M258" s="73"/>
      <c r="N258" s="88" t="s">
        <v>137</v>
      </c>
      <c r="O258" s="85"/>
      <c r="P258" s="88" t="s">
        <v>138</v>
      </c>
    </row>
    <row r="259" spans="2:16" s="1" customFormat="1" ht="15.75" customHeight="1">
      <c r="B259" s="59"/>
      <c r="C259" s="59"/>
      <c r="D259" s="57"/>
      <c r="E259" s="59"/>
      <c r="F259" s="59"/>
      <c r="G259" s="59"/>
      <c r="H259" s="73"/>
      <c r="I259" s="73"/>
      <c r="J259" s="73"/>
      <c r="K259" s="73"/>
      <c r="L259" s="74"/>
      <c r="M259" s="73"/>
      <c r="N259" s="73"/>
      <c r="O259" s="73"/>
      <c r="P259" s="73"/>
    </row>
    <row r="260" spans="2:16" s="1" customFormat="1" ht="15.75" customHeight="1">
      <c r="B260" s="59"/>
      <c r="C260" s="57" t="s">
        <v>142</v>
      </c>
      <c r="D260" s="57"/>
      <c r="E260" s="59"/>
      <c r="F260" s="59"/>
      <c r="G260" s="59"/>
      <c r="H260" s="73">
        <v>3859772</v>
      </c>
      <c r="J260" s="64">
        <v>76879</v>
      </c>
      <c r="K260" s="64"/>
      <c r="L260" s="64">
        <f>SUM(H260:J260)</f>
        <v>3936651</v>
      </c>
      <c r="M260" s="64"/>
      <c r="N260" s="64">
        <v>167690</v>
      </c>
      <c r="O260" s="64"/>
      <c r="P260" s="64">
        <v>1763680</v>
      </c>
    </row>
    <row r="261" spans="2:20" s="1" customFormat="1" ht="15.75" customHeight="1">
      <c r="B261" s="59"/>
      <c r="C261" s="57" t="s">
        <v>146</v>
      </c>
      <c r="D261" s="57"/>
      <c r="E261" s="59"/>
      <c r="F261" s="59"/>
      <c r="G261" s="59"/>
      <c r="H261" s="64">
        <v>39400</v>
      </c>
      <c r="J261" s="1">
        <v>133725</v>
      </c>
      <c r="K261" s="100"/>
      <c r="L261" s="64">
        <f aca="true" t="shared" si="0" ref="L261:L267">SUM(H261:J261)</f>
        <v>173125</v>
      </c>
      <c r="M261" s="64"/>
      <c r="N261" s="64">
        <v>14105</v>
      </c>
      <c r="O261" s="64"/>
      <c r="P261" s="64">
        <v>1261513</v>
      </c>
      <c r="R261"/>
      <c r="S261" s="97"/>
      <c r="T261" s="98"/>
    </row>
    <row r="262" spans="2:20" s="1" customFormat="1" ht="15.75" customHeight="1">
      <c r="B262" s="59"/>
      <c r="C262" s="57" t="s">
        <v>168</v>
      </c>
      <c r="D262" s="57"/>
      <c r="E262" s="59"/>
      <c r="F262" s="59"/>
      <c r="G262" s="59"/>
      <c r="H262" s="1">
        <v>214197</v>
      </c>
      <c r="J262" s="1">
        <v>5879</v>
      </c>
      <c r="K262" s="100"/>
      <c r="L262" s="64">
        <f t="shared" si="0"/>
        <v>220076</v>
      </c>
      <c r="M262" s="64"/>
      <c r="N262" s="66">
        <v>10573</v>
      </c>
      <c r="O262" s="64"/>
      <c r="P262" s="64">
        <v>367012</v>
      </c>
      <c r="R262"/>
      <c r="S262" s="99"/>
      <c r="T262" s="101"/>
    </row>
    <row r="263" spans="2:20" s="1" customFormat="1" ht="15.75" customHeight="1">
      <c r="B263" s="59"/>
      <c r="C263" s="57" t="s">
        <v>145</v>
      </c>
      <c r="D263" s="57"/>
      <c r="E263" s="59"/>
      <c r="F263" s="59"/>
      <c r="G263" s="59"/>
      <c r="H263" s="1">
        <v>1820724</v>
      </c>
      <c r="J263" s="105" t="s">
        <v>215</v>
      </c>
      <c r="K263" s="100"/>
      <c r="L263" s="64">
        <f t="shared" si="0"/>
        <v>1820724</v>
      </c>
      <c r="M263" s="64"/>
      <c r="N263" s="64">
        <v>21184</v>
      </c>
      <c r="O263" s="64"/>
      <c r="P263" s="64">
        <v>213164</v>
      </c>
      <c r="R263"/>
      <c r="S263" s="103"/>
      <c r="T263" s="104"/>
    </row>
    <row r="264" spans="2:16" s="1" customFormat="1" ht="15.75" customHeight="1">
      <c r="B264" s="59"/>
      <c r="C264" s="57" t="s">
        <v>144</v>
      </c>
      <c r="D264" s="57"/>
      <c r="E264" s="59"/>
      <c r="F264" s="59"/>
      <c r="G264" s="59"/>
      <c r="H264" s="74">
        <v>33994</v>
      </c>
      <c r="I264" s="102"/>
      <c r="J264" s="106">
        <v>15318</v>
      </c>
      <c r="K264" s="102"/>
      <c r="L264" s="64">
        <f t="shared" si="0"/>
        <v>49312</v>
      </c>
      <c r="M264" s="64"/>
      <c r="N264" s="64">
        <v>20689</v>
      </c>
      <c r="O264" s="64"/>
      <c r="P264" s="64">
        <v>173502</v>
      </c>
    </row>
    <row r="265" spans="2:16" s="1" customFormat="1" ht="15.75" customHeight="1">
      <c r="B265" s="59"/>
      <c r="C265" s="57" t="s">
        <v>167</v>
      </c>
      <c r="D265" s="57"/>
      <c r="E265" s="59"/>
      <c r="F265" s="59"/>
      <c r="G265" s="59"/>
      <c r="H265" s="64">
        <v>151616</v>
      </c>
      <c r="I265" s="64"/>
      <c r="J265" s="63">
        <v>1677</v>
      </c>
      <c r="K265" s="64"/>
      <c r="L265" s="64">
        <f t="shared" si="0"/>
        <v>153293</v>
      </c>
      <c r="M265" s="64"/>
      <c r="N265" s="66">
        <v>-11610</v>
      </c>
      <c r="O265" s="64"/>
      <c r="P265" s="64">
        <v>525416</v>
      </c>
    </row>
    <row r="266" spans="2:16" s="1" customFormat="1" ht="15.75" customHeight="1">
      <c r="B266" s="59"/>
      <c r="C266" s="57" t="s">
        <v>143</v>
      </c>
      <c r="D266" s="57"/>
      <c r="E266" s="59"/>
      <c r="F266" s="59"/>
      <c r="G266" s="59"/>
      <c r="H266" s="64">
        <v>15441</v>
      </c>
      <c r="I266" s="64"/>
      <c r="J266" s="95" t="s">
        <v>215</v>
      </c>
      <c r="K266" s="64"/>
      <c r="L266" s="64">
        <f t="shared" si="0"/>
        <v>15441</v>
      </c>
      <c r="M266" s="64"/>
      <c r="N266" s="75">
        <v>3058</v>
      </c>
      <c r="O266" s="64"/>
      <c r="P266" s="64">
        <v>61048</v>
      </c>
    </row>
    <row r="267" spans="2:16" s="1" customFormat="1" ht="15.75" customHeight="1">
      <c r="B267" s="59"/>
      <c r="C267" s="57" t="s">
        <v>147</v>
      </c>
      <c r="D267" s="57"/>
      <c r="E267" s="59"/>
      <c r="F267" s="59"/>
      <c r="G267" s="59"/>
      <c r="H267" s="67">
        <v>147854</v>
      </c>
      <c r="I267" s="64"/>
      <c r="J267" s="63">
        <v>6514</v>
      </c>
      <c r="K267" s="64"/>
      <c r="L267" s="67">
        <f t="shared" si="0"/>
        <v>154368</v>
      </c>
      <c r="M267" s="64"/>
      <c r="N267" s="67">
        <v>31463</v>
      </c>
      <c r="O267" s="64"/>
      <c r="P267" s="64">
        <v>453944</v>
      </c>
    </row>
    <row r="268" spans="2:16" s="1" customFormat="1" ht="15.75" customHeight="1" thickBot="1">
      <c r="B268" s="59"/>
      <c r="C268" s="57"/>
      <c r="D268" s="57"/>
      <c r="E268" s="59"/>
      <c r="F268" s="59"/>
      <c r="G268" s="59"/>
      <c r="H268" s="68">
        <f>SUM(H260:H267)</f>
        <v>6282998</v>
      </c>
      <c r="I268" s="64"/>
      <c r="J268" s="68">
        <f>SUM(J260:J267)</f>
        <v>239992</v>
      </c>
      <c r="K268" s="64"/>
      <c r="L268" s="64">
        <f>SUM(L260:L267)</f>
        <v>6522990</v>
      </c>
      <c r="M268" s="64"/>
      <c r="N268" s="64">
        <f>SUM(N260:N267)</f>
        <v>257152</v>
      </c>
      <c r="O268" s="64"/>
      <c r="P268" s="69">
        <f>SUM(P260:P267)</f>
        <v>4819279</v>
      </c>
    </row>
    <row r="269" spans="2:16" s="1" customFormat="1" ht="15.75" customHeight="1" thickTop="1">
      <c r="B269" s="59"/>
      <c r="C269" s="58" t="s">
        <v>166</v>
      </c>
      <c r="D269" s="57"/>
      <c r="E269" s="59" t="s">
        <v>148</v>
      </c>
      <c r="F269" s="59"/>
      <c r="G269" s="59"/>
      <c r="H269" s="89"/>
      <c r="I269" s="89"/>
      <c r="J269" s="89"/>
      <c r="K269" s="64"/>
      <c r="L269" s="75">
        <f>-J268</f>
        <v>-239992</v>
      </c>
      <c r="M269" s="64"/>
      <c r="N269" s="65" t="s">
        <v>188</v>
      </c>
      <c r="O269" s="64"/>
      <c r="P269" s="65" t="s">
        <v>188</v>
      </c>
    </row>
    <row r="270" spans="2:16" s="1" customFormat="1" ht="15.75" customHeight="1">
      <c r="B270" s="59"/>
      <c r="C270" s="57"/>
      <c r="D270" s="57"/>
      <c r="E270" s="59" t="s">
        <v>170</v>
      </c>
      <c r="F270" s="59"/>
      <c r="G270" s="59"/>
      <c r="H270" s="89"/>
      <c r="I270" s="89"/>
      <c r="J270" s="89"/>
      <c r="K270" s="64"/>
      <c r="L270" s="70">
        <v>-2286692</v>
      </c>
      <c r="M270" s="64"/>
      <c r="N270" s="65" t="s">
        <v>188</v>
      </c>
      <c r="O270" s="64"/>
      <c r="P270" s="65" t="s">
        <v>188</v>
      </c>
    </row>
    <row r="271" spans="2:16" s="1" customFormat="1" ht="15.75" customHeight="1" thickBot="1">
      <c r="B271" s="59"/>
      <c r="C271" s="57"/>
      <c r="D271" s="57"/>
      <c r="E271" s="59"/>
      <c r="F271" s="59"/>
      <c r="G271" s="59"/>
      <c r="H271" s="89"/>
      <c r="I271" s="89"/>
      <c r="J271" s="89"/>
      <c r="K271" s="64"/>
      <c r="L271" s="68">
        <f>SUM(L268:L270)</f>
        <v>3996306</v>
      </c>
      <c r="M271" s="64"/>
      <c r="N271" s="68">
        <f>SUM(N268:N270)</f>
        <v>257152</v>
      </c>
      <c r="O271" s="64"/>
      <c r="P271" s="68">
        <f>SUM(P268:P270)</f>
        <v>4819279</v>
      </c>
    </row>
    <row r="272" spans="3:16" s="1" customFormat="1" ht="15.75" customHeight="1" thickTop="1">
      <c r="C272" s="11"/>
      <c r="D272" s="11"/>
      <c r="H272"/>
      <c r="I272"/>
      <c r="J272"/>
      <c r="K272" s="64"/>
      <c r="L272" s="71"/>
      <c r="M272" s="64"/>
      <c r="N272" s="71"/>
      <c r="O272" s="64"/>
      <c r="P272" s="71"/>
    </row>
    <row r="273" spans="3:12" s="1" customFormat="1" ht="15.75" customHeight="1">
      <c r="C273" s="11" t="s">
        <v>186</v>
      </c>
      <c r="D273" s="11"/>
      <c r="L273" s="2"/>
    </row>
    <row r="274" spans="3:12" s="1" customFormat="1" ht="15.75" customHeight="1">
      <c r="C274" s="11"/>
      <c r="D274" s="11"/>
      <c r="L274" s="2"/>
    </row>
    <row r="275" spans="2:16" s="1" customFormat="1" ht="15.75" customHeight="1">
      <c r="B275" s="61" t="s">
        <v>128</v>
      </c>
      <c r="C275" s="56" t="s">
        <v>129</v>
      </c>
      <c r="D275" s="57"/>
      <c r="E275" s="59"/>
      <c r="F275" s="59"/>
      <c r="G275" s="59"/>
      <c r="H275" s="59"/>
      <c r="I275" s="59"/>
      <c r="J275" s="59"/>
      <c r="K275" s="59"/>
      <c r="L275" s="62"/>
      <c r="M275" s="59"/>
      <c r="N275" s="59"/>
      <c r="O275" s="59"/>
      <c r="P275" s="59"/>
    </row>
    <row r="276" spans="2:16" s="1" customFormat="1" ht="15.75" customHeight="1">
      <c r="B276" s="61"/>
      <c r="C276" s="57" t="s">
        <v>247</v>
      </c>
      <c r="E276" s="59"/>
      <c r="F276" s="59"/>
      <c r="G276" s="59"/>
      <c r="H276" s="59"/>
      <c r="I276" s="59"/>
      <c r="J276" s="59"/>
      <c r="K276" s="59"/>
      <c r="L276" s="62"/>
      <c r="M276" s="59"/>
      <c r="N276" s="59"/>
      <c r="O276" s="59"/>
      <c r="P276" s="59"/>
    </row>
    <row r="277" spans="2:16" s="1" customFormat="1" ht="15.75" customHeight="1">
      <c r="B277" s="61"/>
      <c r="C277" s="57" t="s">
        <v>259</v>
      </c>
      <c r="E277" s="59"/>
      <c r="F277" s="59"/>
      <c r="G277" s="59"/>
      <c r="H277" s="59"/>
      <c r="I277" s="59"/>
      <c r="J277" s="59"/>
      <c r="K277" s="59"/>
      <c r="L277" s="62"/>
      <c r="M277" s="59"/>
      <c r="N277" s="59"/>
      <c r="O277" s="59"/>
      <c r="P277" s="59"/>
    </row>
    <row r="278" spans="3:12" s="1" customFormat="1" ht="15.75" customHeight="1">
      <c r="C278" s="11" t="s">
        <v>263</v>
      </c>
      <c r="L278" s="2"/>
    </row>
    <row r="279" spans="3:12" s="1" customFormat="1" ht="15.75" customHeight="1">
      <c r="C279" s="11"/>
      <c r="D279" s="11"/>
      <c r="L279" s="2"/>
    </row>
    <row r="280" spans="2:16" s="1" customFormat="1" ht="15.75" customHeight="1">
      <c r="B280" s="61" t="s">
        <v>130</v>
      </c>
      <c r="C280" s="56" t="s">
        <v>184</v>
      </c>
      <c r="D280" s="57"/>
      <c r="E280" s="59"/>
      <c r="F280" s="59"/>
      <c r="G280" s="59"/>
      <c r="H280" s="59"/>
      <c r="I280" s="59"/>
      <c r="J280" s="59"/>
      <c r="K280" s="59"/>
      <c r="L280" s="62"/>
      <c r="M280" s="59"/>
      <c r="N280" s="59"/>
      <c r="O280" s="59"/>
      <c r="P280" s="59"/>
    </row>
    <row r="281" spans="2:16" s="1" customFormat="1" ht="15.75" customHeight="1">
      <c r="B281" s="61"/>
      <c r="C281" s="57" t="s">
        <v>253</v>
      </c>
      <c r="D281" s="57"/>
      <c r="E281" s="59"/>
      <c r="F281" s="59"/>
      <c r="G281" s="59"/>
      <c r="H281" s="59"/>
      <c r="I281" s="59"/>
      <c r="J281" s="59"/>
      <c r="K281" s="59"/>
      <c r="L281" s="62"/>
      <c r="M281" s="59"/>
      <c r="N281" s="59"/>
      <c r="O281" s="59"/>
      <c r="P281" s="59"/>
    </row>
    <row r="282" spans="2:16" s="1" customFormat="1" ht="15.75" customHeight="1">
      <c r="B282" s="61"/>
      <c r="C282" s="57" t="s">
        <v>254</v>
      </c>
      <c r="D282" s="57"/>
      <c r="E282" s="59"/>
      <c r="F282" s="59"/>
      <c r="G282" s="59"/>
      <c r="H282" s="59"/>
      <c r="I282" s="59"/>
      <c r="J282" s="59"/>
      <c r="K282" s="59"/>
      <c r="L282" s="62"/>
      <c r="M282" s="59"/>
      <c r="N282" s="59"/>
      <c r="O282" s="59"/>
      <c r="P282" s="59"/>
    </row>
    <row r="283" spans="2:16" s="1" customFormat="1" ht="15.75" customHeight="1">
      <c r="B283" s="61"/>
      <c r="C283" s="57" t="s">
        <v>248</v>
      </c>
      <c r="D283" s="57" t="s">
        <v>249</v>
      </c>
      <c r="E283" s="59"/>
      <c r="F283" s="59"/>
      <c r="G283" s="59"/>
      <c r="H283" s="59"/>
      <c r="I283" s="59"/>
      <c r="J283" s="59"/>
      <c r="K283" s="59"/>
      <c r="L283" s="62"/>
      <c r="M283" s="59"/>
      <c r="N283" s="59"/>
      <c r="O283" s="59"/>
      <c r="P283" s="59"/>
    </row>
    <row r="284" spans="2:17" s="1" customFormat="1" ht="15.75" customHeight="1">
      <c r="B284" s="61"/>
      <c r="C284" s="1" t="s">
        <v>250</v>
      </c>
      <c r="D284" s="57" t="s">
        <v>256</v>
      </c>
      <c r="E284" s="59"/>
      <c r="F284" s="59"/>
      <c r="G284" s="59"/>
      <c r="H284" s="59"/>
      <c r="I284" s="59"/>
      <c r="J284" s="59"/>
      <c r="K284" s="59"/>
      <c r="L284" s="62"/>
      <c r="M284" s="59"/>
      <c r="N284" s="59"/>
      <c r="O284" s="59"/>
      <c r="P284" s="59"/>
      <c r="Q284" s="117"/>
    </row>
    <row r="285" spans="2:17" s="1" customFormat="1" ht="15.75" customHeight="1">
      <c r="B285" s="61"/>
      <c r="C285" s="57" t="s">
        <v>251</v>
      </c>
      <c r="D285" s="57" t="s">
        <v>260</v>
      </c>
      <c r="E285" s="59"/>
      <c r="F285" s="59"/>
      <c r="G285" s="59"/>
      <c r="H285" s="59"/>
      <c r="I285" s="59"/>
      <c r="J285" s="59"/>
      <c r="K285" s="59"/>
      <c r="L285" s="62"/>
      <c r="M285" s="59"/>
      <c r="N285" s="59"/>
      <c r="O285" s="59"/>
      <c r="P285" s="59"/>
      <c r="Q285" s="117"/>
    </row>
    <row r="286" spans="3:12" s="1" customFormat="1" ht="15.75" customHeight="1">
      <c r="C286" s="3"/>
      <c r="D286" s="11" t="s">
        <v>261</v>
      </c>
      <c r="L286" s="2"/>
    </row>
    <row r="287" spans="3:12" s="1" customFormat="1" ht="15.75" customHeight="1">
      <c r="C287" s="3"/>
      <c r="D287" s="11"/>
      <c r="L287" s="2"/>
    </row>
    <row r="288" spans="3:12" s="1" customFormat="1" ht="15.75" customHeight="1">
      <c r="C288" s="3" t="s">
        <v>252</v>
      </c>
      <c r="D288" s="11"/>
      <c r="L288" s="2"/>
    </row>
    <row r="289" spans="3:12" s="1" customFormat="1" ht="15.75" customHeight="1">
      <c r="C289" s="3"/>
      <c r="D289" s="11"/>
      <c r="L289" s="2"/>
    </row>
    <row r="290" spans="2:16" s="1" customFormat="1" ht="15.75" customHeight="1">
      <c r="B290" s="61" t="s">
        <v>131</v>
      </c>
      <c r="C290" s="56" t="s">
        <v>185</v>
      </c>
      <c r="D290" s="57"/>
      <c r="E290" s="59"/>
      <c r="F290" s="59"/>
      <c r="G290" s="59"/>
      <c r="H290" s="59"/>
      <c r="I290" s="59"/>
      <c r="J290" s="59"/>
      <c r="K290" s="59"/>
      <c r="L290" s="62"/>
      <c r="M290" s="59"/>
      <c r="N290" s="59"/>
      <c r="O290" s="59"/>
      <c r="P290" s="59"/>
    </row>
    <row r="291" spans="2:16" s="1" customFormat="1" ht="15.75" customHeight="1">
      <c r="B291" s="61"/>
      <c r="C291" s="1" t="s">
        <v>255</v>
      </c>
      <c r="D291" s="57"/>
      <c r="E291" s="59"/>
      <c r="F291" s="59"/>
      <c r="G291" s="59"/>
      <c r="H291" s="59"/>
      <c r="I291" s="59"/>
      <c r="J291" s="59"/>
      <c r="K291" s="59"/>
      <c r="L291" s="62"/>
      <c r="M291" s="59"/>
      <c r="N291" s="59"/>
      <c r="O291" s="59"/>
      <c r="P291" s="59"/>
    </row>
    <row r="292" spans="2:16" s="1" customFormat="1" ht="15.75" customHeight="1">
      <c r="B292" s="61"/>
      <c r="C292" s="57" t="s">
        <v>262</v>
      </c>
      <c r="D292" s="57"/>
      <c r="E292" s="59"/>
      <c r="F292" s="59"/>
      <c r="G292" s="59"/>
      <c r="H292" s="59"/>
      <c r="I292" s="59"/>
      <c r="J292" s="59"/>
      <c r="K292" s="59"/>
      <c r="L292" s="62"/>
      <c r="M292" s="59"/>
      <c r="N292" s="59"/>
      <c r="O292" s="59"/>
      <c r="P292" s="59"/>
    </row>
    <row r="293" spans="2:16" s="1" customFormat="1" ht="15.75" customHeight="1">
      <c r="B293" s="61"/>
      <c r="C293" s="57"/>
      <c r="D293" s="57"/>
      <c r="E293" s="59"/>
      <c r="F293" s="59"/>
      <c r="G293" s="59"/>
      <c r="H293" s="59"/>
      <c r="I293" s="59"/>
      <c r="J293" s="59"/>
      <c r="K293" s="59"/>
      <c r="L293" s="62"/>
      <c r="M293" s="59"/>
      <c r="N293" s="59"/>
      <c r="O293" s="59"/>
      <c r="P293" s="59"/>
    </row>
    <row r="294" spans="2:12" s="1" customFormat="1" ht="15.75" customHeight="1">
      <c r="B294" s="61" t="s">
        <v>132</v>
      </c>
      <c r="C294" s="12" t="s">
        <v>133</v>
      </c>
      <c r="D294" s="11"/>
      <c r="L294" s="2"/>
    </row>
    <row r="295" spans="3:12" s="1" customFormat="1" ht="15.75" customHeight="1">
      <c r="C295" s="11" t="s">
        <v>134</v>
      </c>
      <c r="D295" s="11"/>
      <c r="L295" s="2"/>
    </row>
    <row r="296" spans="3:12" s="1" customFormat="1" ht="15.75" customHeight="1">
      <c r="C296" s="11"/>
      <c r="D296" s="11"/>
      <c r="L296" s="2"/>
    </row>
    <row r="297" spans="2:12" s="1" customFormat="1" ht="15.75" customHeight="1">
      <c r="B297" s="20" t="s">
        <v>233</v>
      </c>
      <c r="C297" s="12" t="s">
        <v>257</v>
      </c>
      <c r="D297" s="11"/>
      <c r="L297" s="2"/>
    </row>
    <row r="298" ht="15.75" customHeight="1">
      <c r="C298" s="11" t="s">
        <v>238</v>
      </c>
    </row>
    <row r="299" ht="15.75" customHeight="1">
      <c r="C299" s="11" t="s">
        <v>239</v>
      </c>
    </row>
    <row r="300" ht="15.75" customHeight="1">
      <c r="C300" s="11"/>
    </row>
    <row r="301" ht="15.75" customHeight="1">
      <c r="C301" s="11" t="s">
        <v>258</v>
      </c>
    </row>
    <row r="302" spans="3:12" s="1" customFormat="1" ht="15.75" customHeight="1">
      <c r="C302" s="11"/>
      <c r="D302" s="11"/>
      <c r="L302" s="2"/>
    </row>
    <row r="303" spans="3:12" s="1" customFormat="1" ht="15.75" customHeight="1">
      <c r="C303" s="11"/>
      <c r="D303" s="11"/>
      <c r="L303" s="2"/>
    </row>
    <row r="304" spans="3:16" s="1" customFormat="1" ht="15.75" customHeight="1">
      <c r="C304" s="12" t="s">
        <v>173</v>
      </c>
      <c r="D304" s="11"/>
      <c r="L304" s="2"/>
      <c r="N304" s="118" t="s">
        <v>211</v>
      </c>
      <c r="O304" s="118"/>
      <c r="P304" s="118"/>
    </row>
    <row r="305" spans="3:16" s="1" customFormat="1" ht="15.75" customHeight="1">
      <c r="C305" s="12" t="s">
        <v>240</v>
      </c>
      <c r="D305" s="11"/>
      <c r="L305" s="2"/>
      <c r="N305" s="119" t="s">
        <v>174</v>
      </c>
      <c r="O305" s="119"/>
      <c r="P305" s="119"/>
    </row>
    <row r="306" spans="3:16" s="1" customFormat="1" ht="15.75" customHeight="1">
      <c r="C306" s="11"/>
      <c r="D306" s="11"/>
      <c r="L306" s="2"/>
      <c r="N306" s="118" t="s">
        <v>175</v>
      </c>
      <c r="O306" s="118"/>
      <c r="P306" s="118"/>
    </row>
    <row r="307" spans="3:12" s="1" customFormat="1" ht="15.75" customHeight="1">
      <c r="C307" s="11"/>
      <c r="D307" s="11"/>
      <c r="L307" s="2"/>
    </row>
    <row r="308" spans="3:12" s="1" customFormat="1" ht="15.75" customHeight="1">
      <c r="C308" s="11"/>
      <c r="D308" s="11"/>
      <c r="L308" s="2"/>
    </row>
    <row r="309" spans="3:12" s="1" customFormat="1" ht="15.75" customHeight="1">
      <c r="C309" s="11"/>
      <c r="D309" s="11"/>
      <c r="L309" s="2"/>
    </row>
    <row r="310" spans="3:12" s="1" customFormat="1" ht="15.75" customHeight="1">
      <c r="C310" s="11"/>
      <c r="D310" s="11"/>
      <c r="L310" s="2"/>
    </row>
    <row r="311" spans="3:12" s="1" customFormat="1" ht="15.75" customHeight="1">
      <c r="C311" s="11"/>
      <c r="D311" s="11"/>
      <c r="L311" s="2"/>
    </row>
    <row r="312" spans="3:12" s="1" customFormat="1" ht="15.75" customHeight="1">
      <c r="C312" s="11"/>
      <c r="D312" s="11"/>
      <c r="L312" s="2"/>
    </row>
    <row r="313" spans="3:12" s="1" customFormat="1" ht="15.75" customHeight="1">
      <c r="C313" s="11"/>
      <c r="D313" s="11"/>
      <c r="L313" s="2"/>
    </row>
    <row r="314" spans="3:12" s="1" customFormat="1" ht="15.75" customHeight="1">
      <c r="C314" s="11"/>
      <c r="D314" s="11"/>
      <c r="L314" s="2"/>
    </row>
    <row r="315" spans="3:12" s="1" customFormat="1" ht="15.75" customHeight="1">
      <c r="C315" s="11"/>
      <c r="D315" s="11"/>
      <c r="L315" s="2"/>
    </row>
    <row r="316" spans="3:12" s="1" customFormat="1" ht="15.75" customHeight="1">
      <c r="C316" s="11"/>
      <c r="D316" s="11"/>
      <c r="L316" s="2"/>
    </row>
    <row r="317" spans="3:12" s="1" customFormat="1" ht="15.75" customHeight="1">
      <c r="C317" s="11"/>
      <c r="D317" s="11"/>
      <c r="L317" s="2"/>
    </row>
    <row r="318" spans="3:12" s="1" customFormat="1" ht="15.75" customHeight="1">
      <c r="C318" s="11"/>
      <c r="D318" s="11"/>
      <c r="L318" s="2"/>
    </row>
    <row r="319" spans="3:12" s="1" customFormat="1" ht="15.75" customHeight="1">
      <c r="C319" s="11"/>
      <c r="D319" s="11"/>
      <c r="L319" s="2"/>
    </row>
    <row r="320" spans="3:12" s="1" customFormat="1" ht="15.75" customHeight="1">
      <c r="C320" s="11"/>
      <c r="D320" s="11"/>
      <c r="L320" s="2"/>
    </row>
    <row r="321" spans="3:12" s="1" customFormat="1" ht="15.75" customHeight="1">
      <c r="C321" s="11"/>
      <c r="D321" s="11"/>
      <c r="L321" s="2"/>
    </row>
    <row r="322" spans="3:12" s="1" customFormat="1" ht="15.75" customHeight="1">
      <c r="C322" s="11"/>
      <c r="D322" s="11"/>
      <c r="L322" s="2"/>
    </row>
    <row r="323" spans="3:12" s="1" customFormat="1" ht="15.75" customHeight="1">
      <c r="C323" s="11"/>
      <c r="D323" s="11"/>
      <c r="L323" s="2"/>
    </row>
    <row r="324" spans="3:12" s="1" customFormat="1" ht="15.75" customHeight="1">
      <c r="C324" s="11"/>
      <c r="D324" s="11"/>
      <c r="L324" s="2"/>
    </row>
    <row r="325" spans="3:12" s="1" customFormat="1" ht="15.75" customHeight="1">
      <c r="C325" s="11"/>
      <c r="D325" s="11"/>
      <c r="L325" s="2"/>
    </row>
    <row r="326" spans="3:12" s="1" customFormat="1" ht="15.75" customHeight="1">
      <c r="C326" s="11"/>
      <c r="D326" s="11"/>
      <c r="L326" s="2"/>
    </row>
    <row r="327" spans="3:12" s="1" customFormat="1" ht="15.75" customHeight="1">
      <c r="C327" s="11"/>
      <c r="D327" s="11"/>
      <c r="L327" s="2"/>
    </row>
    <row r="328" spans="3:12" s="1" customFormat="1" ht="15.75" customHeight="1">
      <c r="C328" s="11"/>
      <c r="D328" s="11"/>
      <c r="L328" s="2"/>
    </row>
    <row r="329" spans="3:4" ht="15.75" customHeight="1">
      <c r="C329" s="77"/>
      <c r="D329" s="77"/>
    </row>
    <row r="330" spans="3:4" ht="15.75" customHeight="1">
      <c r="C330" s="77"/>
      <c r="D330" s="77"/>
    </row>
    <row r="331" spans="3:4" ht="15.75" customHeight="1">
      <c r="C331" s="77"/>
      <c r="D331" s="77"/>
    </row>
    <row r="332" spans="3:4" ht="15.75" customHeight="1">
      <c r="C332" s="77"/>
      <c r="D332" s="77"/>
    </row>
    <row r="333" spans="3:4" ht="15.75" customHeight="1">
      <c r="C333" s="77"/>
      <c r="D333" s="77"/>
    </row>
    <row r="334" spans="3:4" ht="15.75" customHeight="1">
      <c r="C334" s="77"/>
      <c r="D334" s="77"/>
    </row>
    <row r="335" spans="3:4" ht="15.75" customHeight="1">
      <c r="C335" s="77"/>
      <c r="D335" s="77"/>
    </row>
    <row r="336" spans="3:4" ht="15.75" customHeight="1">
      <c r="C336" s="77"/>
      <c r="D336" s="77"/>
    </row>
    <row r="337" spans="3:4" ht="15.75" customHeight="1">
      <c r="C337" s="77"/>
      <c r="D337" s="77"/>
    </row>
    <row r="338" spans="3:4" ht="15.75" customHeight="1">
      <c r="C338" s="77"/>
      <c r="D338" s="77"/>
    </row>
    <row r="339" spans="3:4" ht="15.75" customHeight="1">
      <c r="C339" s="77"/>
      <c r="D339" s="77"/>
    </row>
    <row r="340" spans="3:4" ht="15.75" customHeight="1">
      <c r="C340" s="77"/>
      <c r="D340" s="77"/>
    </row>
    <row r="341" spans="3:4" ht="15.75" customHeight="1">
      <c r="C341" s="77"/>
      <c r="D341" s="77"/>
    </row>
    <row r="342" spans="3:4" ht="15.75" customHeight="1">
      <c r="C342" s="77"/>
      <c r="D342" s="77"/>
    </row>
    <row r="343" spans="3:4" ht="15.75" customHeight="1">
      <c r="C343" s="77"/>
      <c r="D343" s="77"/>
    </row>
    <row r="344" spans="3:4" ht="15.75" customHeight="1">
      <c r="C344" s="77"/>
      <c r="D344" s="77"/>
    </row>
    <row r="345" spans="3:4" ht="15.75" customHeight="1">
      <c r="C345" s="77"/>
      <c r="D345" s="77"/>
    </row>
    <row r="346" spans="3:4" ht="15.75" customHeight="1">
      <c r="C346" s="77"/>
      <c r="D346" s="77"/>
    </row>
    <row r="347" spans="3:4" ht="15.75" customHeight="1">
      <c r="C347" s="77"/>
      <c r="D347" s="77"/>
    </row>
    <row r="348" spans="3:4" ht="15.75" customHeight="1">
      <c r="C348" s="77"/>
      <c r="D348" s="77"/>
    </row>
    <row r="349" spans="3:4" ht="15.75" customHeight="1">
      <c r="C349" s="77"/>
      <c r="D349" s="77"/>
    </row>
    <row r="350" spans="3:4" ht="15.75" customHeight="1">
      <c r="C350" s="77"/>
      <c r="D350" s="77"/>
    </row>
    <row r="351" spans="3:4" ht="15.75" customHeight="1">
      <c r="C351" s="77"/>
      <c r="D351" s="77"/>
    </row>
    <row r="352" spans="3:4" ht="15.75" customHeight="1">
      <c r="C352" s="77"/>
      <c r="D352" s="77"/>
    </row>
    <row r="353" spans="3:4" ht="15.75" customHeight="1">
      <c r="C353" s="77"/>
      <c r="D353" s="77"/>
    </row>
    <row r="354" spans="3:4" ht="15.75" customHeight="1">
      <c r="C354" s="77"/>
      <c r="D354" s="77"/>
    </row>
    <row r="355" spans="3:4" ht="15.75" customHeight="1">
      <c r="C355" s="77"/>
      <c r="D355" s="77"/>
    </row>
    <row r="356" spans="3:4" ht="15.75" customHeight="1">
      <c r="C356" s="77"/>
      <c r="D356" s="77"/>
    </row>
    <row r="357" spans="3:4" ht="15.75" customHeight="1">
      <c r="C357" s="77"/>
      <c r="D357" s="77"/>
    </row>
    <row r="358" spans="3:4" ht="15.75" customHeight="1">
      <c r="C358" s="77"/>
      <c r="D358" s="77"/>
    </row>
    <row r="359" spans="3:4" ht="15.75" customHeight="1">
      <c r="C359" s="77"/>
      <c r="D359" s="77"/>
    </row>
    <row r="360" spans="3:4" ht="15.75" customHeight="1">
      <c r="C360" s="77"/>
      <c r="D360" s="77"/>
    </row>
    <row r="361" spans="3:4" ht="15.75" customHeight="1">
      <c r="C361" s="77"/>
      <c r="D361" s="77"/>
    </row>
    <row r="362" spans="3:4" ht="15.75" customHeight="1">
      <c r="C362" s="77"/>
      <c r="D362" s="77"/>
    </row>
    <row r="363" spans="3:4" ht="15.75" customHeight="1">
      <c r="C363" s="77"/>
      <c r="D363" s="77"/>
    </row>
    <row r="364" spans="3:4" ht="15.75" customHeight="1">
      <c r="C364" s="77"/>
      <c r="D364" s="77"/>
    </row>
    <row r="365" spans="3:4" ht="15.75" customHeight="1">
      <c r="C365" s="77"/>
      <c r="D365" s="77"/>
    </row>
    <row r="366" spans="3:4" ht="15.75" customHeight="1">
      <c r="C366" s="77"/>
      <c r="D366" s="77"/>
    </row>
    <row r="367" spans="3:4" ht="15.75" customHeight="1">
      <c r="C367" s="77"/>
      <c r="D367" s="77"/>
    </row>
    <row r="368" spans="3:4" ht="15.75" customHeight="1">
      <c r="C368" s="77"/>
      <c r="D368" s="77"/>
    </row>
    <row r="369" spans="3:4" ht="15.75" customHeight="1">
      <c r="C369" s="77"/>
      <c r="D369" s="77"/>
    </row>
    <row r="370" spans="3:4" ht="15.75" customHeight="1">
      <c r="C370" s="77"/>
      <c r="D370" s="77"/>
    </row>
    <row r="371" spans="3:4" ht="15.75" customHeight="1">
      <c r="C371" s="77"/>
      <c r="D371" s="77"/>
    </row>
    <row r="372" spans="3:4" ht="15.75" customHeight="1">
      <c r="C372" s="77"/>
      <c r="D372" s="77"/>
    </row>
  </sheetData>
  <sheetProtection password="C410" sheet="1" objects="1" scenarios="1"/>
  <mergeCells count="9">
    <mergeCell ref="N304:P304"/>
    <mergeCell ref="N305:P305"/>
    <mergeCell ref="N306:P306"/>
    <mergeCell ref="B1:P1"/>
    <mergeCell ref="B5:P5"/>
    <mergeCell ref="B9:P9"/>
    <mergeCell ref="B3:P3"/>
    <mergeCell ref="B4:P4"/>
    <mergeCell ref="B2:P2"/>
  </mergeCells>
  <printOptions horizontalCentered="1"/>
  <pageMargins left="0.3937007874015748" right="0" top="0.3937007874015748" bottom="0" header="0" footer="0.1968503937007874"/>
  <pageSetup horizontalDpi="300" verticalDpi="300" orientation="portrait" paperSize="9" scale="80" r:id="rId1"/>
  <headerFooter alignWithMargins="0">
    <oddFooter>&amp;C&amp;"Times New Roman,Italic"&amp;9Page &amp;P of &amp;N&amp;R&amp;"Times New Roman,Italic"&amp;9   &amp;F   &amp;D   &amp;T</oddFooter>
  </headerFooter>
  <rowBreaks count="5" manualBreakCount="5">
    <brk id="56" max="255" man="1"/>
    <brk id="110" max="255" man="1"/>
    <brk id="166" max="255" man="1"/>
    <brk id="222" max="255" man="1"/>
    <brk id="2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Report for the 6 months ended 30.6.94</dc:title>
  <dc:subject/>
  <dc:creator>1-cheng</dc:creator>
  <cp:keywords/>
  <dc:description/>
  <cp:lastModifiedBy>1-Cheng</cp:lastModifiedBy>
  <cp:lastPrinted>2000-11-10T02:30:45Z</cp:lastPrinted>
  <dcterms:created xsi:type="dcterms:W3CDTF">1998-07-22T03:18:27Z</dcterms:created>
  <dcterms:modified xsi:type="dcterms:W3CDTF">2000-11-10T08:09:05Z</dcterms:modified>
  <cp:category/>
  <cp:version/>
  <cp:contentType/>
  <cp:contentStatus/>
</cp:coreProperties>
</file>